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mario\OneDrive\Escritorio\ANT.GOV.CO\ANT 2026\Gestion\17. Seguimiento Mapa de Riesgos de Gestion y Fiscal 2026\"/>
    </mc:Choice>
  </mc:AlternateContent>
  <xr:revisionPtr revIDLastSave="0" documentId="13_ncr:1_{D75D5277-87D0-4CEB-9374-57B3EF73B19A}" xr6:coauthVersionLast="47" xr6:coauthVersionMax="47" xr10:uidLastSave="{00000000-0000-0000-0000-000000000000}"/>
  <bookViews>
    <workbookView xWindow="33480" yWindow="-120" windowWidth="24240" windowHeight="13020" tabRatio="921" firstSheet="1" activeTab="1" xr2:uid="{FEA386B1-CED6-4804-9A70-B2FBCABBB611}"/>
  </bookViews>
  <sheets>
    <sheet name="Datos" sheetId="7" state="hidden" r:id="rId1"/>
    <sheet name="Mapa Riesgos Gestión" sheetId="2" r:id="rId2"/>
    <sheet name="Contador" sheetId="8" state="hidden" r:id="rId3"/>
    <sheet name="Anexo 1 Solictud Modificación" sheetId="22" state="hidden" r:id="rId4"/>
    <sheet name="Anexo 2 Rep Materiali Riesgo" sheetId="24" state="hidden" r:id="rId5"/>
    <sheet name="Anexo 3 Form Acciones Preven" sheetId="25" state="hidden" r:id="rId6"/>
    <sheet name="Anexo 4 Seg Acciones Prev" sheetId="23" state="hidden" r:id="rId7"/>
  </sheets>
  <externalReferences>
    <externalReference r:id="rId8"/>
  </externalReferences>
  <definedNames>
    <definedName name="_xlnm._FilterDatabase" localSheetId="2" hidden="1">Contador!$B$152:$C$184</definedName>
    <definedName name="_xlnm._FilterDatabase" localSheetId="1" hidden="1">'Mapa Riesgos Gestión'!$A$7:$DC$491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4" i="8" l="1"/>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53" i="8"/>
  <c r="BK461" i="2"/>
  <c r="BK460" i="2"/>
  <c r="BK458" i="2"/>
  <c r="BK457" i="2"/>
  <c r="BK456" i="2"/>
  <c r="BK448" i="2"/>
  <c r="BK444" i="2"/>
  <c r="BK441" i="2"/>
  <c r="BK440" i="2"/>
  <c r="BK437" i="2"/>
  <c r="BK436" i="2"/>
  <c r="BK433" i="2"/>
  <c r="BK432" i="2"/>
  <c r="BK424" i="2"/>
  <c r="BK412" i="2"/>
  <c r="BK409" i="2"/>
  <c r="BK408" i="2"/>
  <c r="BK404" i="2"/>
  <c r="BK401" i="2"/>
  <c r="BK400" i="2"/>
  <c r="BK396" i="2"/>
  <c r="BK393" i="2"/>
  <c r="BK392" i="2"/>
  <c r="BK389" i="2"/>
  <c r="BK388" i="2"/>
  <c r="BK384" i="2"/>
  <c r="BK353" i="2"/>
  <c r="BK352" i="2"/>
  <c r="BK340" i="2"/>
  <c r="BK336" i="2"/>
  <c r="BK332" i="2"/>
  <c r="BK328" i="2"/>
  <c r="BK316" i="2"/>
  <c r="BK300" i="2"/>
  <c r="BK297" i="2"/>
  <c r="BK296" i="2"/>
  <c r="BK293" i="2"/>
  <c r="BK292" i="2"/>
  <c r="BK288" i="2"/>
  <c r="BK284" i="2"/>
  <c r="BK280" i="2"/>
  <c r="BK276" i="2"/>
  <c r="BK272" i="2"/>
  <c r="BK268" i="2"/>
  <c r="BK265" i="2"/>
  <c r="BK264" i="2"/>
  <c r="BK260" i="2"/>
  <c r="BK256" i="2"/>
  <c r="BK252" i="2"/>
  <c r="BK221" i="2"/>
  <c r="BK220" i="2"/>
  <c r="BK213" i="2"/>
  <c r="BK212" i="2"/>
  <c r="BK209" i="2"/>
  <c r="BK208" i="2"/>
  <c r="BK205" i="2"/>
  <c r="BK204" i="2"/>
  <c r="BK196" i="2"/>
  <c r="BK192" i="2"/>
  <c r="BK188" i="2"/>
  <c r="BK185" i="2"/>
  <c r="BK184" i="2"/>
  <c r="BK180" i="2"/>
  <c r="BK176" i="2"/>
  <c r="BK174" i="2"/>
  <c r="BK172" i="2"/>
  <c r="BK164" i="2"/>
  <c r="BK162" i="2"/>
  <c r="BK160" i="2"/>
  <c r="BK156" i="2"/>
  <c r="BK152" i="2"/>
  <c r="BK150" i="2"/>
  <c r="BK148" i="2"/>
  <c r="BK146" i="2"/>
  <c r="BK144" i="2"/>
  <c r="BK128" i="2"/>
  <c r="BK124" i="2"/>
  <c r="BK122" i="2"/>
  <c r="BK121" i="2"/>
  <c r="BK120" i="2"/>
  <c r="BL113" i="2"/>
  <c r="BK112" i="2"/>
  <c r="BK104" i="2"/>
  <c r="BK100" i="2"/>
  <c r="BL93" i="2"/>
  <c r="BK92" i="2"/>
  <c r="BK89" i="2"/>
  <c r="BK88" i="2"/>
  <c r="BK84" i="2"/>
  <c r="BL80" i="2"/>
  <c r="BK77" i="2"/>
  <c r="BK76" i="2"/>
  <c r="BK72" i="2"/>
  <c r="BK68" i="2"/>
  <c r="BL64" i="2"/>
  <c r="BK60" i="2"/>
  <c r="BK57" i="2"/>
  <c r="BK56" i="2"/>
  <c r="BK49" i="2"/>
  <c r="BK48" i="2"/>
  <c r="BK37" i="2"/>
  <c r="BK36" i="2"/>
  <c r="BK32" i="2"/>
  <c r="BK28" i="2"/>
  <c r="BK25" i="2"/>
  <c r="BK24" i="2"/>
  <c r="BK21" i="2"/>
  <c r="BK20" i="2"/>
  <c r="BK8" i="2"/>
  <c r="BK9" i="2"/>
  <c r="BM80" i="2"/>
  <c r="AP189" i="2"/>
  <c r="AP188" i="2"/>
  <c r="D132" i="8"/>
  <c r="C132" i="8"/>
  <c r="D81" i="8"/>
  <c r="D82" i="8"/>
  <c r="D83" i="8"/>
  <c r="D84" i="8"/>
  <c r="D85" i="8"/>
  <c r="D86" i="8"/>
  <c r="D87" i="8"/>
  <c r="D88" i="8"/>
  <c r="D89" i="8"/>
  <c r="D90" i="8"/>
  <c r="D91" i="8"/>
  <c r="D92" i="8"/>
  <c r="D93" i="8"/>
  <c r="D94" i="8"/>
  <c r="D80" i="8"/>
  <c r="C81" i="8"/>
  <c r="C82" i="8"/>
  <c r="C83" i="8"/>
  <c r="C84" i="8"/>
  <c r="C85" i="8"/>
  <c r="C86" i="8"/>
  <c r="C87" i="8"/>
  <c r="C88" i="8"/>
  <c r="C89" i="8"/>
  <c r="C90" i="8"/>
  <c r="C91" i="8"/>
  <c r="C92" i="8"/>
  <c r="C93" i="8"/>
  <c r="C94" i="8"/>
  <c r="C80" i="8"/>
  <c r="C58" i="8"/>
  <c r="BM64" i="2" l="1"/>
  <c r="BL88" i="2"/>
  <c r="BL461" i="2"/>
  <c r="BL460" i="2"/>
  <c r="BL458" i="2"/>
  <c r="BL457" i="2"/>
  <c r="BL456" i="2"/>
  <c r="BM456" i="2" s="1"/>
  <c r="BL448" i="2"/>
  <c r="BM448" i="2" s="1"/>
  <c r="BL444" i="2"/>
  <c r="BM444" i="2" s="1"/>
  <c r="BL441" i="2"/>
  <c r="BL440" i="2"/>
  <c r="BM440" i="2" s="1"/>
  <c r="BL437" i="2"/>
  <c r="BL436" i="2"/>
  <c r="BM436" i="2" s="1"/>
  <c r="BL433" i="2"/>
  <c r="BL432" i="2"/>
  <c r="BM432" i="2" s="1"/>
  <c r="BL424" i="2"/>
  <c r="BM424" i="2" s="1"/>
  <c r="BL412" i="2"/>
  <c r="BM412" i="2" s="1"/>
  <c r="BL409" i="2"/>
  <c r="BL408" i="2"/>
  <c r="BM408" i="2" s="1"/>
  <c r="D16" i="8" s="1"/>
  <c r="BL404" i="2"/>
  <c r="BM404" i="2" s="1"/>
  <c r="BL401" i="2"/>
  <c r="BL400" i="2"/>
  <c r="BM400" i="2" s="1"/>
  <c r="BL396" i="2"/>
  <c r="BM396" i="2" s="1"/>
  <c r="BL393" i="2"/>
  <c r="BL392" i="2"/>
  <c r="BM392" i="2" s="1"/>
  <c r="BL389" i="2"/>
  <c r="BL388" i="2"/>
  <c r="BM388" i="2" s="1"/>
  <c r="BL384" i="2"/>
  <c r="BM384" i="2" s="1"/>
  <c r="BL353" i="2"/>
  <c r="BL352" i="2"/>
  <c r="BM352" i="2" s="1"/>
  <c r="BL340" i="2"/>
  <c r="BM340" i="2" s="1"/>
  <c r="BL336" i="2"/>
  <c r="BM336" i="2" s="1"/>
  <c r="BL332" i="2"/>
  <c r="BM332" i="2" s="1"/>
  <c r="BL328" i="2"/>
  <c r="BM328" i="2" s="1"/>
  <c r="D13" i="8" s="1"/>
  <c r="BL316" i="2"/>
  <c r="BM316" i="2" s="1"/>
  <c r="BL300" i="2"/>
  <c r="BM300" i="2" s="1"/>
  <c r="BL297" i="2"/>
  <c r="BL296" i="2"/>
  <c r="BM296" i="2" s="1"/>
  <c r="BL293" i="2"/>
  <c r="BL292" i="2"/>
  <c r="BM292" i="2" s="1"/>
  <c r="BL288" i="2"/>
  <c r="BM288" i="2" s="1"/>
  <c r="D12" i="8" s="1"/>
  <c r="BL284" i="2"/>
  <c r="BM284" i="2" s="1"/>
  <c r="BL280" i="2"/>
  <c r="BM280" i="2" s="1"/>
  <c r="BL276" i="2"/>
  <c r="BM276" i="2" s="1"/>
  <c r="BL272" i="2"/>
  <c r="BM272" i="2" s="1"/>
  <c r="BL268" i="2"/>
  <c r="BM268" i="2" s="1"/>
  <c r="BL265" i="2"/>
  <c r="BL264" i="2"/>
  <c r="BL260" i="2"/>
  <c r="BM260" i="2" s="1"/>
  <c r="BL256" i="2"/>
  <c r="BM256" i="2" s="1"/>
  <c r="BL252" i="2"/>
  <c r="BM252" i="2" s="1"/>
  <c r="BL221" i="2"/>
  <c r="BL220" i="2"/>
  <c r="BM220" i="2" s="1"/>
  <c r="BL213" i="2"/>
  <c r="BL212" i="2"/>
  <c r="BM212" i="2" s="1"/>
  <c r="BL209" i="2"/>
  <c r="BL208" i="2"/>
  <c r="BM208" i="2" s="1"/>
  <c r="BL205" i="2"/>
  <c r="BL204" i="2"/>
  <c r="BM204" i="2" s="1"/>
  <c r="BL196" i="2"/>
  <c r="BM196" i="2" s="1"/>
  <c r="BL192" i="2"/>
  <c r="BM192" i="2" s="1"/>
  <c r="BL188" i="2"/>
  <c r="BM188" i="2" s="1"/>
  <c r="BL185" i="2"/>
  <c r="BL184" i="2"/>
  <c r="BM184" i="2" s="1"/>
  <c r="BL180" i="2"/>
  <c r="BM180" i="2" s="1"/>
  <c r="D9" i="8" s="1"/>
  <c r="BL176" i="2"/>
  <c r="BM176" i="2" s="1"/>
  <c r="BL174" i="2"/>
  <c r="BL172" i="2"/>
  <c r="BM172" i="2" s="1"/>
  <c r="BL164" i="2"/>
  <c r="BM164" i="2" s="1"/>
  <c r="BL162" i="2"/>
  <c r="BL160" i="2"/>
  <c r="BM160" i="2" s="1"/>
  <c r="BL156" i="2"/>
  <c r="BM156" i="2" s="1"/>
  <c r="BL152" i="2"/>
  <c r="BM152" i="2" s="1"/>
  <c r="BL150" i="2"/>
  <c r="BL148" i="2"/>
  <c r="BM148" i="2" s="1"/>
  <c r="BL146" i="2"/>
  <c r="BL144" i="2"/>
  <c r="BM144" i="2" s="1"/>
  <c r="D8" i="8" s="1"/>
  <c r="BL128" i="2"/>
  <c r="BM128" i="2" s="1"/>
  <c r="BL124" i="2"/>
  <c r="BM124" i="2" s="1"/>
  <c r="BL122" i="2"/>
  <c r="BL121" i="2"/>
  <c r="BL120" i="2"/>
  <c r="BM120" i="2" s="1"/>
  <c r="BL112" i="2"/>
  <c r="BM112" i="2" s="1"/>
  <c r="BL104" i="2"/>
  <c r="BM104" i="2" s="1"/>
  <c r="BL100" i="2"/>
  <c r="BM100" i="2" s="1"/>
  <c r="BL92" i="2"/>
  <c r="BM92" i="2" s="1"/>
  <c r="BL89" i="2"/>
  <c r="BL84" i="2"/>
  <c r="BM84" i="2" s="1"/>
  <c r="BL77" i="2"/>
  <c r="BL76" i="2"/>
  <c r="BM76" i="2" s="1"/>
  <c r="BL72" i="2"/>
  <c r="BM72" i="2" s="1"/>
  <c r="BL68" i="2"/>
  <c r="BM68" i="2" s="1"/>
  <c r="BL60" i="2"/>
  <c r="BM60" i="2" s="1"/>
  <c r="BL57" i="2"/>
  <c r="BL56" i="2"/>
  <c r="BM56" i="2" s="1"/>
  <c r="BL49" i="2"/>
  <c r="BL48" i="2"/>
  <c r="BL37" i="2"/>
  <c r="BL36" i="2"/>
  <c r="BL32" i="2"/>
  <c r="BM32" i="2" s="1"/>
  <c r="BL28" i="2"/>
  <c r="BL25" i="2"/>
  <c r="BL24" i="2"/>
  <c r="BL21" i="2"/>
  <c r="BL20" i="2"/>
  <c r="BL9" i="2"/>
  <c r="BL8" i="2"/>
  <c r="C95" i="8"/>
  <c r="D95" i="8"/>
  <c r="C150" i="8"/>
  <c r="C34" i="8"/>
  <c r="C35" i="8"/>
  <c r="C36" i="8"/>
  <c r="C37" i="8"/>
  <c r="C38" i="8"/>
  <c r="C39" i="8"/>
  <c r="C40" i="8"/>
  <c r="C50" i="8"/>
  <c r="C41" i="8"/>
  <c r="C46" i="8"/>
  <c r="C42" i="8"/>
  <c r="C43" i="8"/>
  <c r="C44" i="8"/>
  <c r="C45" i="8"/>
  <c r="C48" i="8"/>
  <c r="C47" i="8"/>
  <c r="C49" i="8"/>
  <c r="AT434" i="2"/>
  <c r="AR434" i="2"/>
  <c r="AT433" i="2"/>
  <c r="AR433" i="2"/>
  <c r="AP434" i="2"/>
  <c r="AP433" i="2"/>
  <c r="AP432" i="2"/>
  <c r="AP92" i="2"/>
  <c r="C56" i="8"/>
  <c r="C55" i="8"/>
  <c r="C54" i="8"/>
  <c r="C52" i="8"/>
  <c r="C33" i="8"/>
  <c r="C25" i="8"/>
  <c r="C26" i="8"/>
  <c r="C27" i="8"/>
  <c r="C28" i="8"/>
  <c r="C29" i="8"/>
  <c r="C30" i="8"/>
  <c r="C31" i="8"/>
  <c r="C24" i="8"/>
  <c r="C22" i="8"/>
  <c r="C21" i="8"/>
  <c r="AP440" i="2"/>
  <c r="DC443" i="2"/>
  <c r="AT443" i="2"/>
  <c r="AR443" i="2"/>
  <c r="AP443" i="2"/>
  <c r="DC442" i="2"/>
  <c r="AT442" i="2"/>
  <c r="AR442" i="2"/>
  <c r="AP442" i="2"/>
  <c r="DC441" i="2"/>
  <c r="AT441" i="2"/>
  <c r="AR441" i="2"/>
  <c r="AP441" i="2"/>
  <c r="DC440" i="2"/>
  <c r="CV440" i="2"/>
  <c r="CW441" i="2" s="1"/>
  <c r="CX441" i="2" s="1" a="1"/>
  <c r="BR440" i="2"/>
  <c r="AT440" i="2"/>
  <c r="AR440" i="2"/>
  <c r="AE440" i="2"/>
  <c r="AF440" i="2" s="1"/>
  <c r="X440" i="2"/>
  <c r="R440" i="2"/>
  <c r="P440" i="2"/>
  <c r="M440" i="2"/>
  <c r="J440" i="2"/>
  <c r="AL440" i="2" s="1"/>
  <c r="I440" i="2"/>
  <c r="F440" i="2"/>
  <c r="E440" i="2"/>
  <c r="D440" i="2"/>
  <c r="BM20" i="2" l="1"/>
  <c r="BM48" i="2"/>
  <c r="BM36" i="2"/>
  <c r="D6" i="8"/>
  <c r="BM460" i="2"/>
  <c r="D17" i="8" s="1"/>
  <c r="D10" i="8"/>
  <c r="D15" i="8"/>
  <c r="D14" i="8"/>
  <c r="D7" i="8"/>
  <c r="BM28" i="2"/>
  <c r="BM24" i="2"/>
  <c r="BM88" i="2"/>
  <c r="D5" i="8" s="1"/>
  <c r="BM264" i="2"/>
  <c r="D11" i="8" s="1"/>
  <c r="BM8" i="2"/>
  <c r="BN440" i="2"/>
  <c r="BN442" i="2"/>
  <c r="AL443" i="2"/>
  <c r="AL441" i="2"/>
  <c r="BN441" i="2"/>
  <c r="BN443" i="2"/>
  <c r="CW442" i="2"/>
  <c r="CX442" i="2" s="1" a="1"/>
  <c r="AX440" i="2"/>
  <c r="AY440" i="2" s="1"/>
  <c r="AL442" i="2"/>
  <c r="CW440" i="2"/>
  <c r="CX440" i="2" s="1" a="1"/>
  <c r="CW443" i="2"/>
  <c r="CX443" i="2" s="1" a="1"/>
  <c r="S440" i="2"/>
  <c r="T440" i="2" s="1" a="1"/>
  <c r="AG440" i="2" s="1"/>
  <c r="AH440" i="2" s="1" a="1"/>
  <c r="AI440" i="2" s="1"/>
  <c r="AZ440" i="2" s="1"/>
  <c r="D4" i="8" l="1"/>
  <c r="D3" i="8"/>
  <c r="CG440" i="2"/>
  <c r="CH440" i="2"/>
  <c r="CI440" i="2"/>
  <c r="CJ440" i="2"/>
  <c r="CK440" i="2"/>
  <c r="CF440" i="2"/>
  <c r="CM440" i="2"/>
  <c r="CN440" i="2"/>
  <c r="CO440" i="2"/>
  <c r="CP440" i="2"/>
  <c r="CQ440" i="2"/>
  <c r="CL440" i="2"/>
  <c r="BA440" i="2"/>
  <c r="AX441" i="2"/>
  <c r="AY441" i="2" s="1"/>
  <c r="AJ440" i="2"/>
  <c r="AK440" i="2" s="1" a="1"/>
  <c r="AZ441" i="2"/>
  <c r="BA441" i="2" s="1"/>
  <c r="D19" i="8" l="1"/>
  <c r="CR440" i="2"/>
  <c r="AX442" i="2"/>
  <c r="AX443" i="2" s="1"/>
  <c r="AY443" i="2" s="1"/>
  <c r="AZ442" i="2"/>
  <c r="CE440" i="2" l="1"/>
  <c r="BA442" i="2"/>
  <c r="AY442" i="2"/>
  <c r="AZ443" i="2"/>
  <c r="BA443" i="2" s="1"/>
  <c r="BB440" i="2" s="1"/>
  <c r="BC440" i="2" s="1" a="1"/>
  <c r="BD440" i="2" s="1" a="1"/>
  <c r="DC395" i="2"/>
  <c r="AT395" i="2"/>
  <c r="AR395" i="2"/>
  <c r="AP395" i="2"/>
  <c r="DC394" i="2"/>
  <c r="AT394" i="2"/>
  <c r="AR394" i="2"/>
  <c r="AP394" i="2"/>
  <c r="DC393" i="2"/>
  <c r="AT393" i="2"/>
  <c r="AR393" i="2"/>
  <c r="AP393" i="2"/>
  <c r="DC392" i="2"/>
  <c r="CV392" i="2"/>
  <c r="CW393" i="2" s="1"/>
  <c r="CX393" i="2" s="1" a="1"/>
  <c r="BR392" i="2"/>
  <c r="AT392" i="2"/>
  <c r="AR392" i="2"/>
  <c r="AP392" i="2"/>
  <c r="AE392" i="2"/>
  <c r="AF392" i="2" s="1"/>
  <c r="X392" i="2"/>
  <c r="R392" i="2"/>
  <c r="P392" i="2"/>
  <c r="M392" i="2"/>
  <c r="J392" i="2"/>
  <c r="I392" i="2"/>
  <c r="F392" i="2"/>
  <c r="E392" i="2"/>
  <c r="D392" i="2"/>
  <c r="DC391" i="2"/>
  <c r="AT391" i="2"/>
  <c r="AR391" i="2"/>
  <c r="AP391" i="2"/>
  <c r="DC390" i="2"/>
  <c r="AT390" i="2"/>
  <c r="AR390" i="2"/>
  <c r="AP390" i="2"/>
  <c r="DC389" i="2"/>
  <c r="BR389" i="2"/>
  <c r="AT389" i="2"/>
  <c r="AR389" i="2"/>
  <c r="AP389" i="2"/>
  <c r="DC388" i="2"/>
  <c r="CV388" i="2"/>
  <c r="CW389" i="2" s="1"/>
  <c r="CX389" i="2" s="1" a="1"/>
  <c r="BR388" i="2"/>
  <c r="AT388" i="2"/>
  <c r="AR388" i="2"/>
  <c r="AP388" i="2"/>
  <c r="AE388" i="2"/>
  <c r="X388" i="2"/>
  <c r="R388" i="2"/>
  <c r="P388" i="2"/>
  <c r="M388" i="2"/>
  <c r="J388" i="2"/>
  <c r="AL391" i="2" s="1"/>
  <c r="I388" i="2"/>
  <c r="F388" i="2"/>
  <c r="E388" i="2"/>
  <c r="D388" i="2"/>
  <c r="AP449" i="2"/>
  <c r="AP448" i="2"/>
  <c r="CR491" i="2"/>
  <c r="CR490" i="2"/>
  <c r="CR489" i="2"/>
  <c r="CR488" i="2"/>
  <c r="CR487" i="2"/>
  <c r="CR486" i="2"/>
  <c r="CR485" i="2"/>
  <c r="CR484" i="2"/>
  <c r="CR483" i="2"/>
  <c r="CR482" i="2"/>
  <c r="CR481" i="2"/>
  <c r="CR480" i="2"/>
  <c r="CR479" i="2"/>
  <c r="CR478" i="2"/>
  <c r="CR477" i="2"/>
  <c r="CR476" i="2"/>
  <c r="CR475" i="2"/>
  <c r="CR474" i="2"/>
  <c r="CR473" i="2"/>
  <c r="CR472" i="2"/>
  <c r="CR471" i="2"/>
  <c r="CR470" i="2"/>
  <c r="CR469" i="2"/>
  <c r="CR468" i="2"/>
  <c r="CR467" i="2"/>
  <c r="CR466" i="2"/>
  <c r="CR465" i="2"/>
  <c r="CR464" i="2"/>
  <c r="CR455" i="2"/>
  <c r="CR454" i="2"/>
  <c r="CR453" i="2"/>
  <c r="CR452" i="2"/>
  <c r="CR431" i="2"/>
  <c r="CR430" i="2"/>
  <c r="CR429" i="2"/>
  <c r="CR428" i="2"/>
  <c r="CR423" i="2"/>
  <c r="CR422" i="2"/>
  <c r="CR421" i="2"/>
  <c r="CR420" i="2"/>
  <c r="CR419" i="2"/>
  <c r="CR418" i="2"/>
  <c r="CR417" i="2"/>
  <c r="CR416" i="2"/>
  <c r="CR383" i="2"/>
  <c r="CR382" i="2"/>
  <c r="CR381" i="2"/>
  <c r="CR380" i="2"/>
  <c r="CR379" i="2"/>
  <c r="CR378" i="2"/>
  <c r="CR377" i="2"/>
  <c r="CR376" i="2"/>
  <c r="CR375" i="2"/>
  <c r="CR374" i="2"/>
  <c r="CR373" i="2"/>
  <c r="CR372" i="2"/>
  <c r="CR371" i="2"/>
  <c r="CR370" i="2"/>
  <c r="CR369" i="2"/>
  <c r="CR368" i="2"/>
  <c r="CR367" i="2"/>
  <c r="CR366" i="2"/>
  <c r="CR365" i="2"/>
  <c r="CR364" i="2"/>
  <c r="CR363" i="2"/>
  <c r="CR362" i="2"/>
  <c r="CR361" i="2"/>
  <c r="CR360" i="2"/>
  <c r="CR359" i="2"/>
  <c r="CR358" i="2"/>
  <c r="CR357" i="2"/>
  <c r="CR356" i="2"/>
  <c r="CR351" i="2"/>
  <c r="CR350" i="2"/>
  <c r="CR349" i="2"/>
  <c r="CR348" i="2"/>
  <c r="CR347" i="2"/>
  <c r="CR346" i="2"/>
  <c r="CR345" i="2"/>
  <c r="CR344" i="2"/>
  <c r="CR327" i="2"/>
  <c r="CR326" i="2"/>
  <c r="CR325" i="2"/>
  <c r="CR324" i="2"/>
  <c r="CR323" i="2"/>
  <c r="CR322" i="2"/>
  <c r="CR321" i="2"/>
  <c r="CR320" i="2"/>
  <c r="CR315" i="2"/>
  <c r="CR314" i="2"/>
  <c r="CR313" i="2"/>
  <c r="CR312" i="2"/>
  <c r="CR311" i="2"/>
  <c r="CR310" i="2"/>
  <c r="CR309" i="2"/>
  <c r="CR308" i="2"/>
  <c r="CR307" i="2"/>
  <c r="CR306" i="2"/>
  <c r="CR305" i="2"/>
  <c r="CR304" i="2"/>
  <c r="CR251" i="2"/>
  <c r="CR250" i="2"/>
  <c r="CR249" i="2"/>
  <c r="CR248" i="2"/>
  <c r="CR247" i="2"/>
  <c r="CR246" i="2"/>
  <c r="CR245" i="2"/>
  <c r="CR244" i="2"/>
  <c r="CR243" i="2"/>
  <c r="CR242" i="2"/>
  <c r="CR241" i="2"/>
  <c r="CR240" i="2"/>
  <c r="CR239" i="2"/>
  <c r="CR238" i="2"/>
  <c r="CR237" i="2"/>
  <c r="CR236" i="2"/>
  <c r="CR235" i="2"/>
  <c r="CR234" i="2"/>
  <c r="CR233" i="2"/>
  <c r="CR232" i="2"/>
  <c r="CR231" i="2"/>
  <c r="CR230" i="2"/>
  <c r="CR229" i="2"/>
  <c r="CR228" i="2"/>
  <c r="CR227" i="2"/>
  <c r="CR226" i="2"/>
  <c r="CR225" i="2"/>
  <c r="CR224" i="2"/>
  <c r="CR219" i="2"/>
  <c r="CR218" i="2"/>
  <c r="CR217" i="2"/>
  <c r="CR216" i="2"/>
  <c r="CR203" i="2"/>
  <c r="CR202" i="2"/>
  <c r="CR201" i="2"/>
  <c r="CR200" i="2"/>
  <c r="CR171" i="2"/>
  <c r="CR170" i="2"/>
  <c r="CR169" i="2"/>
  <c r="CR168" i="2"/>
  <c r="CR143" i="2"/>
  <c r="CR142" i="2"/>
  <c r="CR141" i="2"/>
  <c r="CR140" i="2"/>
  <c r="CR139" i="2"/>
  <c r="CR138" i="2"/>
  <c r="CR137" i="2"/>
  <c r="CR136" i="2"/>
  <c r="CR135" i="2"/>
  <c r="CR134" i="2"/>
  <c r="CR133" i="2"/>
  <c r="CR132" i="2"/>
  <c r="CR119" i="2"/>
  <c r="CR118" i="2"/>
  <c r="CR117" i="2"/>
  <c r="CR116" i="2"/>
  <c r="CR111" i="2"/>
  <c r="CR110" i="2"/>
  <c r="CR109" i="2"/>
  <c r="CR108" i="2"/>
  <c r="CR99" i="2"/>
  <c r="CR98" i="2"/>
  <c r="CR97" i="2"/>
  <c r="CR96" i="2"/>
  <c r="CR55" i="2"/>
  <c r="CR54" i="2"/>
  <c r="CR53" i="2"/>
  <c r="CR52" i="2"/>
  <c r="CR47" i="2"/>
  <c r="CR46" i="2"/>
  <c r="CR45" i="2"/>
  <c r="CR44" i="2"/>
  <c r="CR43" i="2"/>
  <c r="CR42" i="2"/>
  <c r="CR41" i="2"/>
  <c r="CR40" i="2"/>
  <c r="CR19" i="2"/>
  <c r="CR18" i="2"/>
  <c r="CR17" i="2"/>
  <c r="CR16" i="2"/>
  <c r="CR15" i="2"/>
  <c r="CR14" i="2"/>
  <c r="CR13" i="2"/>
  <c r="CR12" i="2"/>
  <c r="J64" i="2"/>
  <c r="AL66" i="2" s="1"/>
  <c r="I64" i="2"/>
  <c r="AP404" i="2"/>
  <c r="AP402" i="2"/>
  <c r="AP401" i="2"/>
  <c r="AP400" i="2"/>
  <c r="AP397" i="2"/>
  <c r="AD404" i="2"/>
  <c r="CV404" i="2" s="1"/>
  <c r="CW404" i="2" s="1"/>
  <c r="CX404" i="2" s="1" a="1"/>
  <c r="AD400" i="2"/>
  <c r="AE400" i="2" s="1"/>
  <c r="AD396" i="2"/>
  <c r="DC407" i="2"/>
  <c r="AT407" i="2"/>
  <c r="AR407" i="2"/>
  <c r="AP407" i="2"/>
  <c r="DC406" i="2"/>
  <c r="AT406" i="2"/>
  <c r="AR406" i="2"/>
  <c r="AP406" i="2"/>
  <c r="DC405" i="2"/>
  <c r="AT405" i="2"/>
  <c r="AR405" i="2"/>
  <c r="AP405" i="2"/>
  <c r="DC404" i="2"/>
  <c r="BR404" i="2"/>
  <c r="AT404" i="2"/>
  <c r="AR404" i="2"/>
  <c r="X404" i="2"/>
  <c r="R404" i="2"/>
  <c r="P404" i="2"/>
  <c r="M404" i="2"/>
  <c r="J404" i="2"/>
  <c r="AL407" i="2" s="1"/>
  <c r="I404" i="2"/>
  <c r="F404" i="2"/>
  <c r="E404" i="2"/>
  <c r="D404" i="2"/>
  <c r="DC403" i="2"/>
  <c r="AT403" i="2"/>
  <c r="AR403" i="2"/>
  <c r="AP403" i="2"/>
  <c r="DC402" i="2"/>
  <c r="BR402" i="2"/>
  <c r="AT402" i="2"/>
  <c r="AR402" i="2"/>
  <c r="DC401" i="2"/>
  <c r="BR401" i="2"/>
  <c r="AT401" i="2"/>
  <c r="AR401" i="2"/>
  <c r="DC400" i="2"/>
  <c r="BR400" i="2"/>
  <c r="AT400" i="2"/>
  <c r="AR400" i="2"/>
  <c r="X400" i="2"/>
  <c r="R400" i="2"/>
  <c r="P400" i="2"/>
  <c r="M400" i="2"/>
  <c r="J400" i="2"/>
  <c r="AL401" i="2" s="1"/>
  <c r="I400" i="2"/>
  <c r="F400" i="2"/>
  <c r="E400" i="2"/>
  <c r="D400" i="2"/>
  <c r="AD284" i="2"/>
  <c r="AE284" i="2" s="1"/>
  <c r="AF284" i="2" s="1"/>
  <c r="AD264" i="2"/>
  <c r="AE264" i="2" s="1"/>
  <c r="DC287" i="2"/>
  <c r="AT287" i="2"/>
  <c r="AR287" i="2"/>
  <c r="AP287" i="2"/>
  <c r="DC286" i="2"/>
  <c r="AT286" i="2"/>
  <c r="AR286" i="2"/>
  <c r="AP286" i="2"/>
  <c r="DC285" i="2"/>
  <c r="AT285" i="2"/>
  <c r="AR285" i="2"/>
  <c r="AP285" i="2"/>
  <c r="DC284" i="2"/>
  <c r="BR284" i="2"/>
  <c r="AT284" i="2"/>
  <c r="AR284" i="2"/>
  <c r="AP284" i="2"/>
  <c r="X284" i="2"/>
  <c r="R284" i="2"/>
  <c r="P284" i="2"/>
  <c r="M284" i="2"/>
  <c r="J284" i="2"/>
  <c r="I284" i="2"/>
  <c r="F284" i="2"/>
  <c r="E284" i="2"/>
  <c r="D284" i="2"/>
  <c r="DC275" i="2"/>
  <c r="AT275" i="2"/>
  <c r="AR275" i="2"/>
  <c r="AP275" i="2"/>
  <c r="DC274" i="2"/>
  <c r="AT274" i="2"/>
  <c r="AR274" i="2"/>
  <c r="AP274" i="2"/>
  <c r="DC273" i="2"/>
  <c r="AT273" i="2"/>
  <c r="AR273" i="2"/>
  <c r="AP273" i="2"/>
  <c r="DC272" i="2"/>
  <c r="CV272" i="2"/>
  <c r="CW273" i="2" s="1"/>
  <c r="CX273" i="2" s="1" a="1"/>
  <c r="BR272" i="2"/>
  <c r="AT272" i="2"/>
  <c r="AR272" i="2"/>
  <c r="AP272" i="2"/>
  <c r="AE272" i="2"/>
  <c r="X272" i="2"/>
  <c r="R272" i="2"/>
  <c r="P272" i="2"/>
  <c r="M272" i="2"/>
  <c r="J272" i="2"/>
  <c r="AL274" i="2" s="1"/>
  <c r="I272" i="2"/>
  <c r="F272" i="2"/>
  <c r="E272" i="2"/>
  <c r="D272" i="2"/>
  <c r="DC267" i="2"/>
  <c r="AT267" i="2"/>
  <c r="AR267" i="2"/>
  <c r="AP267" i="2"/>
  <c r="DC266" i="2"/>
  <c r="AT266" i="2"/>
  <c r="AR266" i="2"/>
  <c r="AP266" i="2"/>
  <c r="DC265" i="2"/>
  <c r="BR265" i="2"/>
  <c r="AT265" i="2"/>
  <c r="AR265" i="2"/>
  <c r="AP265" i="2"/>
  <c r="DC264" i="2"/>
  <c r="BR264" i="2"/>
  <c r="AT264" i="2"/>
  <c r="AR264" i="2"/>
  <c r="AP264" i="2"/>
  <c r="X264" i="2"/>
  <c r="R264" i="2"/>
  <c r="P264" i="2"/>
  <c r="M264" i="2"/>
  <c r="J264" i="2"/>
  <c r="AL264" i="2" s="1"/>
  <c r="I264" i="2"/>
  <c r="F264" i="2"/>
  <c r="E264" i="2"/>
  <c r="D264" i="2"/>
  <c r="AL392" i="2" l="1"/>
  <c r="BN392" i="2"/>
  <c r="AL395" i="2"/>
  <c r="BN394" i="2"/>
  <c r="S388" i="2"/>
  <c r="T388" i="2" s="1" a="1"/>
  <c r="AG388" i="2" s="1"/>
  <c r="AH388" i="2" s="1" a="1"/>
  <c r="AI388" i="2" s="1"/>
  <c r="AZ388" i="2" s="1"/>
  <c r="AL393" i="2"/>
  <c r="BN393" i="2"/>
  <c r="BN391" i="2"/>
  <c r="BN389" i="2"/>
  <c r="AL388" i="2"/>
  <c r="BN388" i="2"/>
  <c r="BN390" i="2"/>
  <c r="AL390" i="2"/>
  <c r="AL389" i="2"/>
  <c r="AL394" i="2"/>
  <c r="AX392" i="2"/>
  <c r="AY392" i="2" s="1"/>
  <c r="CW394" i="2"/>
  <c r="CX394" i="2" s="1" a="1"/>
  <c r="CW395" i="2"/>
  <c r="CX395" i="2" s="1" a="1"/>
  <c r="CW392" i="2"/>
  <c r="CX392" i="2" s="1" a="1"/>
  <c r="CW388" i="2"/>
  <c r="CX388" i="2" s="1" a="1"/>
  <c r="S392" i="2"/>
  <c r="T392" i="2" s="1" a="1"/>
  <c r="AG392" i="2" s="1"/>
  <c r="AH392" i="2" s="1" a="1"/>
  <c r="AI392" i="2" s="1"/>
  <c r="AZ392" i="2" s="1"/>
  <c r="BN395" i="2"/>
  <c r="AF388" i="2"/>
  <c r="AX388" i="2" s="1"/>
  <c r="AY388" i="2" s="1"/>
  <c r="CW391" i="2"/>
  <c r="CX391" i="2" s="1" a="1"/>
  <c r="CW390" i="2"/>
  <c r="CX390" i="2" s="1" a="1"/>
  <c r="CV284" i="2"/>
  <c r="CW285" i="2" s="1"/>
  <c r="CX285" i="2" s="1" a="1"/>
  <c r="CV264" i="2"/>
  <c r="CW265" i="2" s="1"/>
  <c r="CX265" i="2" s="1" a="1"/>
  <c r="BN66" i="2"/>
  <c r="BN64" i="2"/>
  <c r="BN65" i="2"/>
  <c r="BN67" i="2"/>
  <c r="AL64" i="2"/>
  <c r="AL65" i="2"/>
  <c r="AL67" i="2"/>
  <c r="AL275" i="2"/>
  <c r="AL404" i="2"/>
  <c r="AL287" i="2"/>
  <c r="AL286" i="2"/>
  <c r="AL285" i="2"/>
  <c r="AL284" i="2"/>
  <c r="BN264" i="2"/>
  <c r="AL265" i="2"/>
  <c r="AL403" i="2"/>
  <c r="AL402" i="2"/>
  <c r="AL400" i="2"/>
  <c r="AL272" i="2"/>
  <c r="AL273" i="2"/>
  <c r="AL267" i="2"/>
  <c r="BN265" i="2"/>
  <c r="AL266" i="2"/>
  <c r="AL405" i="2"/>
  <c r="AL406" i="2"/>
  <c r="BN287" i="2"/>
  <c r="BN285" i="2"/>
  <c r="BN286" i="2"/>
  <c r="BN284" i="2"/>
  <c r="BN407" i="2"/>
  <c r="BN405" i="2"/>
  <c r="BN406" i="2"/>
  <c r="BN404" i="2"/>
  <c r="BN272" i="2"/>
  <c r="BN273" i="2"/>
  <c r="BN274" i="2"/>
  <c r="BN275" i="2"/>
  <c r="BN402" i="2"/>
  <c r="BN400" i="2"/>
  <c r="BN401" i="2"/>
  <c r="BN403" i="2"/>
  <c r="BN266" i="2"/>
  <c r="BN267" i="2"/>
  <c r="S264" i="2"/>
  <c r="T264" i="2" s="1" a="1"/>
  <c r="AG264" i="2" s="1"/>
  <c r="AH264" i="2" s="1" a="1"/>
  <c r="AI264" i="2" s="1"/>
  <c r="AZ264" i="2" s="1"/>
  <c r="S404" i="2"/>
  <c r="T404" i="2" s="1" a="1"/>
  <c r="AG404" i="2" s="1"/>
  <c r="AH404" i="2" s="1" a="1"/>
  <c r="AI404" i="2" s="1"/>
  <c r="AZ404" i="2" s="1"/>
  <c r="CV400" i="2"/>
  <c r="CW400" i="2" s="1"/>
  <c r="CX400" i="2" s="1" a="1"/>
  <c r="AE404" i="2"/>
  <c r="AF404" i="2" s="1"/>
  <c r="AX404" i="2" s="1"/>
  <c r="AY404" i="2" s="1"/>
  <c r="S400" i="2"/>
  <c r="T400" i="2" s="1" a="1"/>
  <c r="AG400" i="2" s="1"/>
  <c r="AH400" i="2" s="1" a="1"/>
  <c r="AI400" i="2" s="1"/>
  <c r="AZ400" i="2" s="1"/>
  <c r="CW407" i="2"/>
  <c r="CX407" i="2" s="1" a="1"/>
  <c r="CW406" i="2"/>
  <c r="CX406" i="2" s="1" a="1"/>
  <c r="CW405" i="2"/>
  <c r="CX405" i="2" s="1" a="1"/>
  <c r="AF400" i="2"/>
  <c r="AX400" i="2" s="1"/>
  <c r="AY400" i="2" s="1"/>
  <c r="S272" i="2"/>
  <c r="T272" i="2" s="1" a="1"/>
  <c r="AG272" i="2" s="1"/>
  <c r="AH272" i="2" s="1" a="1"/>
  <c r="AI272" i="2" s="1"/>
  <c r="AZ272" i="2" s="1"/>
  <c r="AX284" i="2"/>
  <c r="AY284" i="2" s="1"/>
  <c r="S284" i="2"/>
  <c r="T284" i="2" s="1" a="1"/>
  <c r="AG284" i="2" s="1"/>
  <c r="AH284" i="2" s="1" a="1"/>
  <c r="AI284" i="2" s="1"/>
  <c r="AZ284" i="2" s="1"/>
  <c r="CW272" i="2"/>
  <c r="CX272" i="2" s="1" a="1"/>
  <c r="CW274" i="2"/>
  <c r="CX274" i="2" s="1" a="1"/>
  <c r="CW275" i="2"/>
  <c r="CX275" i="2" s="1" a="1"/>
  <c r="AF272" i="2"/>
  <c r="AX272" i="2" s="1"/>
  <c r="AY272" i="2" s="1"/>
  <c r="AF264" i="2"/>
  <c r="AX264" i="2" s="1"/>
  <c r="AY264" i="2" s="1"/>
  <c r="CQ392" i="2" l="1"/>
  <c r="CJ392" i="2"/>
  <c r="CF392" i="2"/>
  <c r="CL392" i="2"/>
  <c r="CM392" i="2"/>
  <c r="CN392" i="2"/>
  <c r="CO392" i="2"/>
  <c r="CP392" i="2"/>
  <c r="CI392" i="2"/>
  <c r="CK392" i="2"/>
  <c r="CH392" i="2"/>
  <c r="CG392" i="2"/>
  <c r="CF389" i="2"/>
  <c r="CG389" i="2"/>
  <c r="CI389" i="2"/>
  <c r="CJ389" i="2"/>
  <c r="CK389" i="2"/>
  <c r="CL389" i="2"/>
  <c r="CM389" i="2"/>
  <c r="CN389" i="2"/>
  <c r="CO389" i="2"/>
  <c r="CP389" i="2"/>
  <c r="CQ389" i="2"/>
  <c r="CH389" i="2"/>
  <c r="CO388" i="2"/>
  <c r="CN388" i="2"/>
  <c r="CF388" i="2"/>
  <c r="CG388" i="2"/>
  <c r="CH388" i="2"/>
  <c r="CJ388" i="2"/>
  <c r="CK388" i="2"/>
  <c r="CL388" i="2"/>
  <c r="CM388" i="2"/>
  <c r="CP388" i="2"/>
  <c r="CQ388" i="2"/>
  <c r="CI388" i="2"/>
  <c r="CF64" i="2"/>
  <c r="CO64" i="2"/>
  <c r="CG64" i="2"/>
  <c r="CH64" i="2"/>
  <c r="CI64" i="2"/>
  <c r="CJ64" i="2"/>
  <c r="CK64" i="2"/>
  <c r="CL64" i="2"/>
  <c r="CM64" i="2"/>
  <c r="CN64" i="2"/>
  <c r="CP64" i="2"/>
  <c r="CQ64" i="2"/>
  <c r="CQ264" i="2"/>
  <c r="CP264" i="2"/>
  <c r="CF264" i="2"/>
  <c r="CG264" i="2"/>
  <c r="CK264" i="2"/>
  <c r="CH264" i="2"/>
  <c r="CI264" i="2"/>
  <c r="CJ264" i="2"/>
  <c r="CL264" i="2"/>
  <c r="CM264" i="2"/>
  <c r="CN264" i="2"/>
  <c r="CO264" i="2"/>
  <c r="CM265" i="2"/>
  <c r="CN265" i="2"/>
  <c r="CO265" i="2"/>
  <c r="CP265" i="2"/>
  <c r="CG265" i="2"/>
  <c r="CH265" i="2"/>
  <c r="CF265" i="2"/>
  <c r="CI265" i="2"/>
  <c r="CJ265" i="2"/>
  <c r="CK265" i="2"/>
  <c r="CL265" i="2"/>
  <c r="CQ265" i="2"/>
  <c r="CQ284" i="2"/>
  <c r="CP284" i="2"/>
  <c r="CF284" i="2"/>
  <c r="CN284" i="2"/>
  <c r="CM284" i="2"/>
  <c r="CL284" i="2"/>
  <c r="CK284" i="2"/>
  <c r="CJ284" i="2"/>
  <c r="CI284" i="2"/>
  <c r="CH284" i="2"/>
  <c r="CO284" i="2"/>
  <c r="CG284" i="2"/>
  <c r="CH404" i="2"/>
  <c r="CL404" i="2"/>
  <c r="CM404" i="2"/>
  <c r="CN404" i="2"/>
  <c r="CO404" i="2"/>
  <c r="CP404" i="2"/>
  <c r="CQ404" i="2"/>
  <c r="CK404" i="2"/>
  <c r="CJ404" i="2"/>
  <c r="CI404" i="2"/>
  <c r="CG404" i="2"/>
  <c r="CF404" i="2"/>
  <c r="CJ272" i="2"/>
  <c r="CK272" i="2"/>
  <c r="CQ272" i="2"/>
  <c r="CI272" i="2"/>
  <c r="CN272" i="2"/>
  <c r="CH272" i="2"/>
  <c r="CG272" i="2"/>
  <c r="CF272" i="2"/>
  <c r="CP272" i="2"/>
  <c r="CO272" i="2"/>
  <c r="CM272" i="2"/>
  <c r="CL272" i="2"/>
  <c r="CQ402" i="2"/>
  <c r="CP402" i="2"/>
  <c r="CO402" i="2"/>
  <c r="CN402" i="2"/>
  <c r="CK402" i="2"/>
  <c r="CM402" i="2"/>
  <c r="CL402" i="2"/>
  <c r="CF402" i="2"/>
  <c r="CG402" i="2"/>
  <c r="CH402" i="2"/>
  <c r="CI402" i="2"/>
  <c r="CJ402" i="2"/>
  <c r="CN400" i="2"/>
  <c r="CF400" i="2"/>
  <c r="CG400" i="2"/>
  <c r="CH400" i="2"/>
  <c r="CI400" i="2"/>
  <c r="CJ400" i="2"/>
  <c r="CK400" i="2"/>
  <c r="CL400" i="2"/>
  <c r="CM400" i="2"/>
  <c r="CO400" i="2"/>
  <c r="CP400" i="2"/>
  <c r="CQ400" i="2"/>
  <c r="CQ401" i="2"/>
  <c r="CH401" i="2"/>
  <c r="CI401" i="2"/>
  <c r="CJ401" i="2"/>
  <c r="CK401" i="2"/>
  <c r="CF401" i="2"/>
  <c r="CL401" i="2"/>
  <c r="CM401" i="2"/>
  <c r="CN401" i="2"/>
  <c r="CO401" i="2"/>
  <c r="CP401" i="2"/>
  <c r="CG401" i="2"/>
  <c r="BA388" i="2"/>
  <c r="BA392" i="2"/>
  <c r="BA264" i="2"/>
  <c r="BA404" i="2"/>
  <c r="BA400" i="2"/>
  <c r="BA272" i="2"/>
  <c r="BA284" i="2"/>
  <c r="AJ388" i="2"/>
  <c r="AK388" i="2" s="1" a="1"/>
  <c r="AZ389" i="2"/>
  <c r="BA389" i="2" s="1"/>
  <c r="CW264" i="2"/>
  <c r="CX264" i="2" s="1" a="1"/>
  <c r="CW286" i="2"/>
  <c r="CX286" i="2" s="1" a="1"/>
  <c r="CW267" i="2"/>
  <c r="CX267" i="2" s="1" a="1"/>
  <c r="AX393" i="2"/>
  <c r="AX389" i="2"/>
  <c r="AJ392" i="2"/>
  <c r="AK392" i="2" s="1" a="1"/>
  <c r="AZ393" i="2"/>
  <c r="CW284" i="2"/>
  <c r="CX284" i="2" s="1" a="1"/>
  <c r="CW287" i="2"/>
  <c r="CX287" i="2" s="1" a="1"/>
  <c r="CW266" i="2"/>
  <c r="CX266" i="2" s="1" a="1"/>
  <c r="AJ264" i="2"/>
  <c r="AK264" i="2" s="1" a="1"/>
  <c r="CW402" i="2"/>
  <c r="CX402" i="2" s="1" a="1"/>
  <c r="AZ405" i="2"/>
  <c r="BA405" i="2" s="1"/>
  <c r="AX405" i="2"/>
  <c r="AY405" i="2" s="1"/>
  <c r="AJ404" i="2"/>
  <c r="AK404" i="2" s="1" a="1"/>
  <c r="CW401" i="2"/>
  <c r="CX401" i="2" s="1" a="1"/>
  <c r="CW403" i="2"/>
  <c r="CX403" i="2" s="1" a="1"/>
  <c r="AJ400" i="2"/>
  <c r="AK400" i="2" s="1" a="1"/>
  <c r="AJ272" i="2"/>
  <c r="AK272" i="2" s="1" a="1"/>
  <c r="AZ401" i="2"/>
  <c r="AZ265" i="2"/>
  <c r="BA265" i="2" s="1"/>
  <c r="AX401" i="2"/>
  <c r="AJ284" i="2"/>
  <c r="AK284" i="2" s="1" a="1"/>
  <c r="AZ285" i="2"/>
  <c r="BA285" i="2" s="1"/>
  <c r="AX285" i="2"/>
  <c r="AY285" i="2" s="1"/>
  <c r="AZ273" i="2"/>
  <c r="BA273" i="2" s="1"/>
  <c r="AX265" i="2"/>
  <c r="AY265" i="2" s="1"/>
  <c r="AX273" i="2"/>
  <c r="CR404" i="2" l="1"/>
  <c r="CR265" i="2"/>
  <c r="CR284" i="2"/>
  <c r="CE284" i="2" s="1"/>
  <c r="CR402" i="2"/>
  <c r="CR400" i="2"/>
  <c r="CR272" i="2"/>
  <c r="CR401" i="2"/>
  <c r="CR392" i="2"/>
  <c r="CR389" i="2"/>
  <c r="CR388" i="2"/>
  <c r="CE388" i="2" s="1"/>
  <c r="CR64" i="2"/>
  <c r="CR264" i="2"/>
  <c r="AY393" i="2"/>
  <c r="AX394" i="2"/>
  <c r="AZ390" i="2"/>
  <c r="AY389" i="2"/>
  <c r="AX390" i="2"/>
  <c r="BA393" i="2"/>
  <c r="AZ394" i="2"/>
  <c r="AX406" i="2"/>
  <c r="AY406" i="2" s="1"/>
  <c r="AZ406" i="2"/>
  <c r="AZ266" i="2"/>
  <c r="BA266" i="2" s="1"/>
  <c r="BA401" i="2"/>
  <c r="AZ402" i="2"/>
  <c r="AY401" i="2"/>
  <c r="AX402" i="2"/>
  <c r="AX286" i="2"/>
  <c r="AX287" i="2" s="1"/>
  <c r="AY287" i="2" s="1"/>
  <c r="AZ286" i="2"/>
  <c r="AZ287" i="2" s="1"/>
  <c r="BA287" i="2" s="1"/>
  <c r="AZ274" i="2"/>
  <c r="BA274" i="2" s="1"/>
  <c r="AX266" i="2"/>
  <c r="AY266" i="2" s="1"/>
  <c r="AY273" i="2"/>
  <c r="AX274" i="2"/>
  <c r="CE404" i="2" l="1"/>
  <c r="CE400" i="2"/>
  <c r="CE272" i="2"/>
  <c r="CE392" i="2"/>
  <c r="CE264" i="2"/>
  <c r="BA406" i="2"/>
  <c r="AY394" i="2"/>
  <c r="AX395" i="2"/>
  <c r="AY395" i="2" s="1"/>
  <c r="BA390" i="2"/>
  <c r="AZ391" i="2"/>
  <c r="AY390" i="2"/>
  <c r="AX391" i="2"/>
  <c r="AY391" i="2" s="1"/>
  <c r="BA394" i="2"/>
  <c r="AZ395" i="2"/>
  <c r="AX407" i="2"/>
  <c r="AY407" i="2" s="1"/>
  <c r="BA286" i="2"/>
  <c r="AZ407" i="2"/>
  <c r="BA407" i="2" s="1"/>
  <c r="AZ267" i="2"/>
  <c r="BA267" i="2" s="1"/>
  <c r="BA402" i="2"/>
  <c r="AZ403" i="2"/>
  <c r="BA403" i="2" s="1"/>
  <c r="AX267" i="2"/>
  <c r="AY267" i="2" s="1"/>
  <c r="AY402" i="2"/>
  <c r="AX403" i="2"/>
  <c r="AY403" i="2" s="1"/>
  <c r="BB284" i="2"/>
  <c r="BC284" i="2" s="1" a="1"/>
  <c r="BD284" i="2" s="1" a="1"/>
  <c r="AY286" i="2"/>
  <c r="AZ275" i="2"/>
  <c r="BA275" i="2" s="1"/>
  <c r="AY274" i="2"/>
  <c r="AX275" i="2"/>
  <c r="AY275" i="2" s="1"/>
  <c r="BA391" i="2" l="1"/>
  <c r="BA395" i="2"/>
  <c r="BB404" i="2"/>
  <c r="BC404" i="2" s="1" a="1"/>
  <c r="BD404" i="2" s="1" a="1"/>
  <c r="BB264" i="2"/>
  <c r="BC264" i="2" s="1" a="1"/>
  <c r="BD264" i="2" s="1" a="1"/>
  <c r="BB400" i="2"/>
  <c r="BC400" i="2" s="1" a="1"/>
  <c r="BD400" i="2" s="1" a="1"/>
  <c r="BB272" i="2"/>
  <c r="BC272" i="2" s="1" a="1"/>
  <c r="BD272" i="2" s="1" a="1"/>
  <c r="BB392" i="2" l="1"/>
  <c r="BC392" i="2" s="1" a="1"/>
  <c r="BD392" i="2" s="1" a="1"/>
  <c r="BB388" i="2"/>
  <c r="BC388" i="2" s="1" a="1"/>
  <c r="BD388" i="2" s="1" a="1"/>
  <c r="AD424" i="2"/>
  <c r="AD412" i="2"/>
  <c r="AD408" i="2"/>
  <c r="DC463" i="2" l="1"/>
  <c r="AT463" i="2"/>
  <c r="AR463" i="2"/>
  <c r="AP463" i="2"/>
  <c r="DC462" i="2"/>
  <c r="AT462" i="2"/>
  <c r="AR462" i="2"/>
  <c r="AP462" i="2"/>
  <c r="DC461" i="2"/>
  <c r="AT461" i="2"/>
  <c r="AR461" i="2"/>
  <c r="AP461" i="2"/>
  <c r="DC460" i="2"/>
  <c r="CV460" i="2"/>
  <c r="CW461" i="2" s="1"/>
  <c r="CX461" i="2" s="1" a="1"/>
  <c r="BR460" i="2"/>
  <c r="AT460" i="2"/>
  <c r="AR460" i="2"/>
  <c r="AP460" i="2"/>
  <c r="AE460" i="2"/>
  <c r="X460" i="2"/>
  <c r="R460" i="2"/>
  <c r="P460" i="2"/>
  <c r="M460" i="2"/>
  <c r="J460" i="2"/>
  <c r="I460" i="2"/>
  <c r="F460" i="2"/>
  <c r="E460" i="2"/>
  <c r="D460" i="2"/>
  <c r="AE488" i="2"/>
  <c r="AE484" i="2"/>
  <c r="AF484" i="2" s="1"/>
  <c r="AE480" i="2"/>
  <c r="AE476" i="2"/>
  <c r="AE472" i="2"/>
  <c r="AF472" i="2" s="1"/>
  <c r="AE468" i="2"/>
  <c r="AF468" i="2" s="1"/>
  <c r="AE464" i="2"/>
  <c r="AE456" i="2"/>
  <c r="AE452" i="2"/>
  <c r="AF452" i="2" s="1"/>
  <c r="AE448" i="2"/>
  <c r="AF448" i="2" s="1"/>
  <c r="AE444" i="2"/>
  <c r="AF444" i="2" s="1"/>
  <c r="AE436" i="2"/>
  <c r="AE432" i="2"/>
  <c r="AF432" i="2" s="1"/>
  <c r="AE428" i="2"/>
  <c r="AF428" i="2" s="1"/>
  <c r="AE424" i="2"/>
  <c r="AE420" i="2"/>
  <c r="AE416" i="2"/>
  <c r="AF416" i="2" s="1"/>
  <c r="AE412" i="2"/>
  <c r="AF412" i="2" s="1"/>
  <c r="AE408" i="2"/>
  <c r="AE396" i="2"/>
  <c r="AF396" i="2" s="1"/>
  <c r="AE384" i="2"/>
  <c r="AF384" i="2" s="1"/>
  <c r="AE380" i="2"/>
  <c r="AF380" i="2" s="1"/>
  <c r="AE376" i="2"/>
  <c r="AE372" i="2"/>
  <c r="AE368" i="2"/>
  <c r="AF368" i="2" s="1"/>
  <c r="AE364" i="2"/>
  <c r="AF364" i="2" s="1"/>
  <c r="AE360" i="2"/>
  <c r="AF360" i="2" s="1"/>
  <c r="AE356" i="2"/>
  <c r="AE352" i="2"/>
  <c r="AF352" i="2" s="1"/>
  <c r="AE348" i="2"/>
  <c r="AF348" i="2" s="1"/>
  <c r="AE344" i="2"/>
  <c r="AE340" i="2"/>
  <c r="AE336" i="2"/>
  <c r="AE332" i="2"/>
  <c r="AF332" i="2" s="1"/>
  <c r="AE328" i="2"/>
  <c r="AF328" i="2" s="1"/>
  <c r="AE324" i="2"/>
  <c r="AF324" i="2" s="1"/>
  <c r="AE320" i="2"/>
  <c r="AF320" i="2" s="1"/>
  <c r="AE316" i="2"/>
  <c r="AF316" i="2" s="1"/>
  <c r="AE312" i="2"/>
  <c r="AE308" i="2"/>
  <c r="AF308" i="2" s="1"/>
  <c r="AE304" i="2"/>
  <c r="AE300" i="2"/>
  <c r="AF300" i="2" s="1"/>
  <c r="AE296" i="2"/>
  <c r="AF296" i="2" s="1"/>
  <c r="AE292" i="2"/>
  <c r="AE288" i="2"/>
  <c r="AF288" i="2" s="1"/>
  <c r="AE280" i="2"/>
  <c r="AE276" i="2"/>
  <c r="AE268" i="2"/>
  <c r="AE260" i="2"/>
  <c r="AE256" i="2"/>
  <c r="AF256" i="2" s="1"/>
  <c r="AE252" i="2"/>
  <c r="AE248" i="2"/>
  <c r="AF248" i="2" s="1"/>
  <c r="AE244" i="2"/>
  <c r="AE240" i="2"/>
  <c r="AF240" i="2" s="1"/>
  <c r="AE236" i="2"/>
  <c r="AF236" i="2" s="1"/>
  <c r="AE232" i="2"/>
  <c r="AE228" i="2"/>
  <c r="AF228" i="2" s="1"/>
  <c r="AE224" i="2"/>
  <c r="AF224" i="2" s="1"/>
  <c r="AE220" i="2"/>
  <c r="AF220" i="2" s="1"/>
  <c r="AE216" i="2"/>
  <c r="AE212" i="2"/>
  <c r="AF212" i="2" s="1"/>
  <c r="AE208" i="2"/>
  <c r="AF208" i="2" s="1"/>
  <c r="AE204" i="2"/>
  <c r="AE200" i="2"/>
  <c r="AF200" i="2" s="1"/>
  <c r="AE196" i="2"/>
  <c r="AE192" i="2"/>
  <c r="AF192" i="2" s="1"/>
  <c r="AE188" i="2"/>
  <c r="AE184" i="2"/>
  <c r="AF184" i="2" s="1"/>
  <c r="AE180" i="2"/>
  <c r="AF180" i="2" s="1"/>
  <c r="AE176" i="2"/>
  <c r="AF176" i="2" s="1"/>
  <c r="AE172" i="2"/>
  <c r="AF172" i="2" s="1"/>
  <c r="AE168" i="2"/>
  <c r="AE164" i="2"/>
  <c r="AF164" i="2" s="1"/>
  <c r="AE160" i="2"/>
  <c r="AE156" i="2"/>
  <c r="AF156" i="2" s="1"/>
  <c r="AE152" i="2"/>
  <c r="AE148" i="2"/>
  <c r="AF148" i="2" s="1"/>
  <c r="AE144" i="2"/>
  <c r="AF144" i="2" s="1"/>
  <c r="AE140" i="2"/>
  <c r="AE136" i="2"/>
  <c r="AF136" i="2" s="1"/>
  <c r="AE132" i="2"/>
  <c r="AE128" i="2"/>
  <c r="AF128" i="2" s="1"/>
  <c r="AE124" i="2"/>
  <c r="AF124" i="2" s="1"/>
  <c r="AE120" i="2"/>
  <c r="AF120" i="2" s="1"/>
  <c r="AE116" i="2"/>
  <c r="AF116" i="2" s="1"/>
  <c r="AE112" i="2"/>
  <c r="AE108" i="2"/>
  <c r="AF108" i="2" s="1"/>
  <c r="AE104" i="2"/>
  <c r="AF104" i="2" s="1"/>
  <c r="AE100" i="2"/>
  <c r="AF100" i="2" s="1"/>
  <c r="AE96" i="2"/>
  <c r="AF96" i="2" s="1"/>
  <c r="AE92" i="2"/>
  <c r="AF92" i="2" s="1"/>
  <c r="AE80" i="2"/>
  <c r="AF80" i="2" s="1"/>
  <c r="AE76" i="2"/>
  <c r="AE72" i="2"/>
  <c r="AF72" i="2" s="1"/>
  <c r="AE68" i="2"/>
  <c r="AF68" i="2" s="1"/>
  <c r="AE64" i="2"/>
  <c r="AF64" i="2" s="1"/>
  <c r="AE60" i="2"/>
  <c r="AF60" i="2" s="1"/>
  <c r="AE56" i="2"/>
  <c r="AF56" i="2" s="1"/>
  <c r="AE52" i="2"/>
  <c r="AE48" i="2"/>
  <c r="AE44" i="2"/>
  <c r="AE40" i="2"/>
  <c r="AE36" i="2"/>
  <c r="AF36" i="2" s="1"/>
  <c r="AE32" i="2"/>
  <c r="AF32" i="2" s="1"/>
  <c r="AE24" i="2"/>
  <c r="AE20" i="2"/>
  <c r="AE16" i="2"/>
  <c r="AE12" i="2"/>
  <c r="AL463" i="2" l="1"/>
  <c r="AL462" i="2"/>
  <c r="AL461" i="2"/>
  <c r="AL460" i="2"/>
  <c r="BN460" i="2"/>
  <c r="BN463" i="2"/>
  <c r="BN461" i="2"/>
  <c r="BN462" i="2"/>
  <c r="S460" i="2"/>
  <c r="T460" i="2" s="1" a="1"/>
  <c r="AG460" i="2" s="1"/>
  <c r="AH460" i="2" s="1" a="1"/>
  <c r="AI460" i="2" s="1"/>
  <c r="AZ460" i="2" s="1"/>
  <c r="CW460" i="2"/>
  <c r="CX460" i="2" s="1" a="1"/>
  <c r="CW462" i="2"/>
  <c r="CX462" i="2" s="1" a="1"/>
  <c r="CW463" i="2"/>
  <c r="CX463" i="2" s="1" a="1"/>
  <c r="AF460" i="2"/>
  <c r="AX460" i="2" s="1"/>
  <c r="AY460" i="2" s="1"/>
  <c r="AF20" i="2"/>
  <c r="AF44" i="2"/>
  <c r="AF304" i="2"/>
  <c r="AF12" i="2"/>
  <c r="AF48" i="2"/>
  <c r="AX48" i="2" s="1"/>
  <c r="AF140" i="2"/>
  <c r="AF244" i="2"/>
  <c r="AF196" i="2"/>
  <c r="AF336" i="2"/>
  <c r="AF372" i="2"/>
  <c r="AF280" i="2"/>
  <c r="AF476" i="2"/>
  <c r="AF420" i="2"/>
  <c r="AF232" i="2"/>
  <c r="AF24" i="2"/>
  <c r="AF260" i="2"/>
  <c r="AF464" i="2"/>
  <c r="AF340" i="2"/>
  <c r="AF52" i="2"/>
  <c r="AF408" i="2"/>
  <c r="AF16" i="2"/>
  <c r="AF376" i="2"/>
  <c r="AF268" i="2"/>
  <c r="AF312" i="2"/>
  <c r="AF252" i="2"/>
  <c r="AF168" i="2"/>
  <c r="AF204" i="2"/>
  <c r="AF216" i="2"/>
  <c r="AF436" i="2"/>
  <c r="AF40" i="2"/>
  <c r="AF276" i="2"/>
  <c r="AF292" i="2"/>
  <c r="AF112" i="2"/>
  <c r="AF356" i="2"/>
  <c r="AF76" i="2"/>
  <c r="AF132" i="2"/>
  <c r="AF160" i="2"/>
  <c r="AF424" i="2"/>
  <c r="AF152" i="2"/>
  <c r="AF488" i="2"/>
  <c r="AF456" i="2"/>
  <c r="AF188" i="2"/>
  <c r="AF344" i="2"/>
  <c r="AF480" i="2"/>
  <c r="CL460" i="2" l="1"/>
  <c r="CG460" i="2"/>
  <c r="CH460" i="2"/>
  <c r="CI460" i="2"/>
  <c r="CJ460" i="2"/>
  <c r="CK460" i="2"/>
  <c r="CF460" i="2"/>
  <c r="CM460" i="2"/>
  <c r="CN460" i="2"/>
  <c r="CO460" i="2"/>
  <c r="CP460" i="2"/>
  <c r="CQ460" i="2"/>
  <c r="AJ460" i="2"/>
  <c r="AK460" i="2" s="1" a="1"/>
  <c r="BA460" i="2"/>
  <c r="AZ461" i="2"/>
  <c r="AX461" i="2"/>
  <c r="AY461" i="2" s="1"/>
  <c r="AY48" i="2"/>
  <c r="AX49" i="2"/>
  <c r="CR460" i="2" l="1"/>
  <c r="BA461" i="2"/>
  <c r="AX462" i="2"/>
  <c r="AY462" i="2" s="1"/>
  <c r="AZ462" i="2"/>
  <c r="BA462" i="2" s="1"/>
  <c r="AY49" i="2"/>
  <c r="AX50" i="2"/>
  <c r="AY50" i="2" s="1"/>
  <c r="CE460" i="2" l="1"/>
  <c r="AX463" i="2"/>
  <c r="AY463" i="2" s="1"/>
  <c r="AZ463" i="2"/>
  <c r="BA463" i="2" l="1"/>
  <c r="AP78" i="2"/>
  <c r="DC67" i="2"/>
  <c r="AT67" i="2"/>
  <c r="AR67" i="2"/>
  <c r="AP67" i="2"/>
  <c r="DC66" i="2"/>
  <c r="AT66" i="2"/>
  <c r="AR66" i="2"/>
  <c r="AP66" i="2"/>
  <c r="DC65" i="2"/>
  <c r="AT65" i="2"/>
  <c r="AR65" i="2"/>
  <c r="AP65" i="2"/>
  <c r="DC64" i="2"/>
  <c r="CV64" i="2"/>
  <c r="CW64" i="2" s="1"/>
  <c r="CX64" i="2" s="1" a="1"/>
  <c r="BR64" i="2"/>
  <c r="AT64" i="2"/>
  <c r="AR64" i="2"/>
  <c r="AP64" i="2"/>
  <c r="X64" i="2"/>
  <c r="R64" i="2"/>
  <c r="P64" i="2"/>
  <c r="F64" i="2"/>
  <c r="BB460" i="2" l="1"/>
  <c r="BC460" i="2" s="1" a="1"/>
  <c r="BD460" i="2" s="1" a="1"/>
  <c r="CE64" i="2"/>
  <c r="AX64" i="2"/>
  <c r="S64" i="2"/>
  <c r="T64" i="2" s="1" a="1"/>
  <c r="AG64" i="2" s="1"/>
  <c r="AH64" i="2" s="1" a="1"/>
  <c r="CW66" i="2"/>
  <c r="CX66" i="2" s="1" a="1"/>
  <c r="CW67" i="2"/>
  <c r="CX67" i="2" s="1" a="1"/>
  <c r="CW65" i="2"/>
  <c r="CX65" i="2" s="1" a="1"/>
  <c r="AX65" i="2" l="1"/>
  <c r="AY64" i="2"/>
  <c r="AI64" i="2"/>
  <c r="AZ64" i="2" s="1"/>
  <c r="AJ64" i="2"/>
  <c r="AK64" i="2" s="1" a="1"/>
  <c r="DC107" i="2"/>
  <c r="AT107" i="2"/>
  <c r="AR107" i="2"/>
  <c r="AP107" i="2"/>
  <c r="DC106" i="2"/>
  <c r="AT106" i="2"/>
  <c r="AR106" i="2"/>
  <c r="AP106" i="2"/>
  <c r="DC105" i="2"/>
  <c r="AT105" i="2"/>
  <c r="AR105" i="2"/>
  <c r="AP105" i="2"/>
  <c r="DC104" i="2"/>
  <c r="CV104" i="2"/>
  <c r="CW105" i="2" s="1"/>
  <c r="CX105" i="2" s="1" a="1"/>
  <c r="BR104" i="2"/>
  <c r="AT104" i="2"/>
  <c r="AR104" i="2"/>
  <c r="AP104" i="2"/>
  <c r="X104" i="2"/>
  <c r="R104" i="2"/>
  <c r="P104" i="2"/>
  <c r="M104" i="2"/>
  <c r="J104" i="2"/>
  <c r="I104" i="2"/>
  <c r="F104" i="2"/>
  <c r="E104" i="2"/>
  <c r="D104" i="2"/>
  <c r="DC259" i="2"/>
  <c r="CV256" i="2"/>
  <c r="CW257" i="2" s="1"/>
  <c r="CX257" i="2" s="1" a="1"/>
  <c r="J256" i="2"/>
  <c r="AR259" i="2"/>
  <c r="AR258" i="2"/>
  <c r="AR257" i="2"/>
  <c r="AR256" i="2"/>
  <c r="P256" i="2"/>
  <c r="R256" i="2"/>
  <c r="AT257" i="2"/>
  <c r="AT256" i="2"/>
  <c r="AT259" i="2"/>
  <c r="AP259" i="2"/>
  <c r="DC258" i="2"/>
  <c r="AT258" i="2"/>
  <c r="AP258" i="2"/>
  <c r="DC257" i="2"/>
  <c r="BR257" i="2"/>
  <c r="AP257" i="2"/>
  <c r="DC256" i="2"/>
  <c r="BR256" i="2"/>
  <c r="AP256" i="2"/>
  <c r="X256" i="2"/>
  <c r="M256" i="2"/>
  <c r="I256" i="2"/>
  <c r="F256" i="2"/>
  <c r="E256" i="2"/>
  <c r="D256" i="2"/>
  <c r="DC255" i="2"/>
  <c r="CV252" i="2"/>
  <c r="J252" i="2"/>
  <c r="AR255" i="2"/>
  <c r="AR254" i="2"/>
  <c r="AR253" i="2"/>
  <c r="AR252" i="2"/>
  <c r="P252" i="2"/>
  <c r="R252" i="2"/>
  <c r="AT253" i="2"/>
  <c r="AT252" i="2"/>
  <c r="AT255" i="2"/>
  <c r="AP255" i="2"/>
  <c r="DC254" i="2"/>
  <c r="AT254" i="2"/>
  <c r="AP254" i="2"/>
  <c r="DC253" i="2"/>
  <c r="AP253" i="2"/>
  <c r="DC252" i="2"/>
  <c r="F10" i="8" s="1"/>
  <c r="BR252" i="2"/>
  <c r="AP252" i="2"/>
  <c r="X252" i="2"/>
  <c r="M252" i="2"/>
  <c r="I252" i="2"/>
  <c r="F252" i="2"/>
  <c r="E252" i="2"/>
  <c r="D252" i="2"/>
  <c r="DC223" i="2"/>
  <c r="CV220" i="2"/>
  <c r="CW221" i="2" s="1"/>
  <c r="CX221" i="2" s="1" a="1"/>
  <c r="J220" i="2"/>
  <c r="AR223" i="2"/>
  <c r="AR222" i="2"/>
  <c r="AR221" i="2"/>
  <c r="AR220" i="2"/>
  <c r="P220" i="2"/>
  <c r="R220" i="2"/>
  <c r="AT222" i="2"/>
  <c r="AT220" i="2"/>
  <c r="AT221" i="2"/>
  <c r="AT223" i="2"/>
  <c r="AP223" i="2"/>
  <c r="DC222" i="2"/>
  <c r="AP222" i="2"/>
  <c r="DC221" i="2"/>
  <c r="AP221" i="2"/>
  <c r="DC220" i="2"/>
  <c r="BR220" i="2"/>
  <c r="AP220" i="2"/>
  <c r="X220" i="2"/>
  <c r="M220" i="2"/>
  <c r="I220" i="2"/>
  <c r="F220" i="2"/>
  <c r="E220" i="2"/>
  <c r="D220" i="2"/>
  <c r="P204" i="2"/>
  <c r="AP190" i="2"/>
  <c r="DC191" i="2"/>
  <c r="CV188" i="2"/>
  <c r="J188" i="2"/>
  <c r="AR191" i="2"/>
  <c r="AR190" i="2"/>
  <c r="AR189" i="2"/>
  <c r="AR188" i="2"/>
  <c r="P188" i="2"/>
  <c r="R188" i="2"/>
  <c r="AT189" i="2"/>
  <c r="AT190" i="2"/>
  <c r="AT188" i="2"/>
  <c r="AT191" i="2"/>
  <c r="AP191" i="2"/>
  <c r="DC190" i="2"/>
  <c r="DC189" i="2"/>
  <c r="BR189" i="2"/>
  <c r="DC188" i="2"/>
  <c r="BR188" i="2"/>
  <c r="X188" i="2"/>
  <c r="M188" i="2"/>
  <c r="I188" i="2"/>
  <c r="F188" i="2"/>
  <c r="E188" i="2"/>
  <c r="D188" i="2"/>
  <c r="DC187" i="2"/>
  <c r="CV184" i="2"/>
  <c r="CW187" i="2" s="1"/>
  <c r="CX187" i="2" s="1" a="1"/>
  <c r="J184" i="2"/>
  <c r="AR187" i="2"/>
  <c r="AR186" i="2"/>
  <c r="AR185" i="2"/>
  <c r="AR184" i="2"/>
  <c r="P184" i="2"/>
  <c r="R184" i="2"/>
  <c r="AT185" i="2"/>
  <c r="AT186" i="2"/>
  <c r="AT184" i="2"/>
  <c r="AT187" i="2"/>
  <c r="AP187" i="2"/>
  <c r="DC186" i="2"/>
  <c r="AP186" i="2"/>
  <c r="DC185" i="2"/>
  <c r="AP185" i="2"/>
  <c r="DC184" i="2"/>
  <c r="BR184" i="2"/>
  <c r="AP184" i="2"/>
  <c r="X184" i="2"/>
  <c r="M184" i="2"/>
  <c r="I184" i="2"/>
  <c r="F184" i="2"/>
  <c r="E184" i="2"/>
  <c r="D184" i="2"/>
  <c r="P164" i="2"/>
  <c r="DC179" i="2"/>
  <c r="AT179" i="2"/>
  <c r="AR179" i="2"/>
  <c r="AP179" i="2"/>
  <c r="DC178" i="2"/>
  <c r="AT178" i="2"/>
  <c r="AR178" i="2"/>
  <c r="AP178" i="2"/>
  <c r="DC177" i="2"/>
  <c r="BR177" i="2"/>
  <c r="AT177" i="2"/>
  <c r="AR177" i="2"/>
  <c r="AP177" i="2"/>
  <c r="DC176" i="2"/>
  <c r="CV176" i="2"/>
  <c r="CW179" i="2" s="1"/>
  <c r="CX179" i="2" s="1" a="1"/>
  <c r="BR176" i="2"/>
  <c r="AT176" i="2"/>
  <c r="AR176" i="2"/>
  <c r="AP176" i="2"/>
  <c r="X176" i="2"/>
  <c r="R176" i="2"/>
  <c r="P176" i="2"/>
  <c r="M176" i="2"/>
  <c r="J176" i="2"/>
  <c r="I176" i="2"/>
  <c r="F176" i="2"/>
  <c r="E176" i="2"/>
  <c r="D176" i="2"/>
  <c r="AD88" i="2"/>
  <c r="AE88" i="2" s="1"/>
  <c r="AF88" i="2" s="1"/>
  <c r="AD84" i="2"/>
  <c r="AE84" i="2" s="1"/>
  <c r="AF84" i="2" s="1"/>
  <c r="AD28" i="2"/>
  <c r="AE28" i="2" s="1"/>
  <c r="AF28" i="2" s="1"/>
  <c r="J20" i="2"/>
  <c r="AR23" i="2"/>
  <c r="AR22" i="2"/>
  <c r="AR21" i="2"/>
  <c r="AR20" i="2"/>
  <c r="P20" i="2"/>
  <c r="R20" i="2"/>
  <c r="AT22" i="2"/>
  <c r="AT20" i="2"/>
  <c r="AT21" i="2"/>
  <c r="AT23" i="2"/>
  <c r="AP23" i="2"/>
  <c r="AP22" i="2"/>
  <c r="BR21" i="2"/>
  <c r="AP21" i="2"/>
  <c r="BR20" i="2"/>
  <c r="AP20" i="2"/>
  <c r="X20" i="2"/>
  <c r="DC295" i="2"/>
  <c r="CV292" i="2"/>
  <c r="CW293" i="2" s="1"/>
  <c r="CX293" i="2" s="1" a="1"/>
  <c r="J292" i="2"/>
  <c r="AR295" i="2"/>
  <c r="AR294" i="2"/>
  <c r="AR293" i="2"/>
  <c r="AR292" i="2"/>
  <c r="P292" i="2"/>
  <c r="R292" i="2"/>
  <c r="AT294" i="2"/>
  <c r="AT292" i="2"/>
  <c r="AT293" i="2"/>
  <c r="AT295" i="2"/>
  <c r="AP295" i="2"/>
  <c r="DC294" i="2"/>
  <c r="AP294" i="2"/>
  <c r="DC293" i="2"/>
  <c r="AP293" i="2"/>
  <c r="DC292" i="2"/>
  <c r="BR292" i="2"/>
  <c r="AP292" i="2"/>
  <c r="X292" i="2"/>
  <c r="M292" i="2"/>
  <c r="I292" i="2"/>
  <c r="F292" i="2"/>
  <c r="E292" i="2"/>
  <c r="D292" i="2"/>
  <c r="AR346" i="2"/>
  <c r="AT346" i="2"/>
  <c r="AR347" i="2"/>
  <c r="AT347" i="2"/>
  <c r="AR348" i="2"/>
  <c r="AT348" i="2"/>
  <c r="AR349" i="2"/>
  <c r="AT349" i="2"/>
  <c r="AR350" i="2"/>
  <c r="AT350" i="2"/>
  <c r="AR351" i="2"/>
  <c r="AT351" i="2"/>
  <c r="AP348" i="2"/>
  <c r="AP349" i="2"/>
  <c r="AP350" i="2"/>
  <c r="AP352" i="2"/>
  <c r="AP353" i="2"/>
  <c r="AP354" i="2"/>
  <c r="AP355" i="2"/>
  <c r="P348" i="2"/>
  <c r="S348" i="2" s="1"/>
  <c r="R348" i="2"/>
  <c r="P344" i="2"/>
  <c r="S344" i="2" s="1"/>
  <c r="R344" i="2"/>
  <c r="AR344" i="2"/>
  <c r="AR345" i="2"/>
  <c r="AP339" i="2"/>
  <c r="AP338" i="2"/>
  <c r="AP337" i="2"/>
  <c r="AP336" i="2"/>
  <c r="DC339" i="2"/>
  <c r="CV336" i="2"/>
  <c r="CW336" i="2" s="1"/>
  <c r="CX336" i="2" s="1" a="1"/>
  <c r="J336" i="2"/>
  <c r="AR339" i="2"/>
  <c r="AR338" i="2"/>
  <c r="AR337" i="2"/>
  <c r="AR336" i="2"/>
  <c r="P336" i="2"/>
  <c r="R336" i="2"/>
  <c r="AT337" i="2"/>
  <c r="AT336" i="2"/>
  <c r="AT339" i="2"/>
  <c r="DC338" i="2"/>
  <c r="AT338" i="2"/>
  <c r="DC337" i="2"/>
  <c r="DC336" i="2"/>
  <c r="BR336" i="2"/>
  <c r="X336" i="2"/>
  <c r="M336" i="2"/>
  <c r="I336" i="2"/>
  <c r="F336" i="2"/>
  <c r="E336" i="2"/>
  <c r="D336" i="2"/>
  <c r="AR36" i="2"/>
  <c r="AT36" i="2"/>
  <c r="AR37" i="2"/>
  <c r="AT37" i="2"/>
  <c r="AR32" i="2"/>
  <c r="AT32" i="2"/>
  <c r="AR33" i="2"/>
  <c r="AT38" i="2"/>
  <c r="AR38" i="2"/>
  <c r="AT35" i="2"/>
  <c r="AR35" i="2"/>
  <c r="AT34" i="2"/>
  <c r="AR34" i="2"/>
  <c r="AT33" i="2"/>
  <c r="DC39" i="2"/>
  <c r="AT39" i="2"/>
  <c r="AR39" i="2"/>
  <c r="AP39" i="2"/>
  <c r="DC38" i="2"/>
  <c r="AP38" i="2"/>
  <c r="DC37" i="2"/>
  <c r="CV36" i="2"/>
  <c r="BR37" i="2"/>
  <c r="AP37" i="2"/>
  <c r="DC36" i="2"/>
  <c r="BR36" i="2"/>
  <c r="AP36" i="2"/>
  <c r="X36" i="2"/>
  <c r="R36" i="2"/>
  <c r="P36" i="2"/>
  <c r="M36" i="2"/>
  <c r="J36" i="2"/>
  <c r="I36" i="2"/>
  <c r="F36" i="2"/>
  <c r="E36" i="2"/>
  <c r="D36" i="2"/>
  <c r="X44" i="2"/>
  <c r="X40" i="2"/>
  <c r="X32" i="2"/>
  <c r="X28" i="2"/>
  <c r="X24" i="2"/>
  <c r="X16" i="2"/>
  <c r="X12" i="2"/>
  <c r="AT210" i="2"/>
  <c r="AR210" i="2"/>
  <c r="AT209" i="2"/>
  <c r="AR209" i="2"/>
  <c r="AT208" i="2"/>
  <c r="AR208" i="2"/>
  <c r="I208" i="2"/>
  <c r="J208" i="2"/>
  <c r="M208" i="2"/>
  <c r="P208" i="2"/>
  <c r="R208" i="2"/>
  <c r="X208" i="2"/>
  <c r="AP208" i="2"/>
  <c r="BR208" i="2"/>
  <c r="AP209" i="2"/>
  <c r="BR209" i="2"/>
  <c r="AP210" i="2"/>
  <c r="AP211" i="2"/>
  <c r="AR211" i="2"/>
  <c r="AT211" i="2"/>
  <c r="I204" i="2"/>
  <c r="J204" i="2"/>
  <c r="M204" i="2"/>
  <c r="R204" i="2"/>
  <c r="X204" i="2"/>
  <c r="AP204" i="2"/>
  <c r="AR204" i="2"/>
  <c r="AT204" i="2"/>
  <c r="BR204" i="2"/>
  <c r="AP205" i="2"/>
  <c r="AR205" i="2"/>
  <c r="AT205" i="2"/>
  <c r="BR205" i="2"/>
  <c r="AP206" i="2"/>
  <c r="AR206" i="2"/>
  <c r="AT206" i="2"/>
  <c r="AP207" i="2"/>
  <c r="AR207" i="2"/>
  <c r="AT207" i="2"/>
  <c r="AP153" i="2"/>
  <c r="J488" i="2"/>
  <c r="J484" i="2"/>
  <c r="J480" i="2"/>
  <c r="J476" i="2"/>
  <c r="J472" i="2"/>
  <c r="J468" i="2"/>
  <c r="J464" i="2"/>
  <c r="J456" i="2"/>
  <c r="J452" i="2"/>
  <c r="J448" i="2"/>
  <c r="J444" i="2"/>
  <c r="J436" i="2"/>
  <c r="J432" i="2"/>
  <c r="J428" i="2"/>
  <c r="J424" i="2"/>
  <c r="J420" i="2"/>
  <c r="J416" i="2"/>
  <c r="J412" i="2"/>
  <c r="J408" i="2"/>
  <c r="J396" i="2"/>
  <c r="J384" i="2"/>
  <c r="J380" i="2"/>
  <c r="J376" i="2"/>
  <c r="J372" i="2"/>
  <c r="J368" i="2"/>
  <c r="J364" i="2"/>
  <c r="J360" i="2"/>
  <c r="J356" i="2"/>
  <c r="J352" i="2"/>
  <c r="J348" i="2"/>
  <c r="J344" i="2"/>
  <c r="J340" i="2"/>
  <c r="J332" i="2"/>
  <c r="J328" i="2"/>
  <c r="J324" i="2"/>
  <c r="J320" i="2"/>
  <c r="J316" i="2"/>
  <c r="J312" i="2"/>
  <c r="J308" i="2"/>
  <c r="J304" i="2"/>
  <c r="J300" i="2"/>
  <c r="J296" i="2"/>
  <c r="J288" i="2"/>
  <c r="J280" i="2"/>
  <c r="J276" i="2"/>
  <c r="J268" i="2"/>
  <c r="J260" i="2"/>
  <c r="J248" i="2"/>
  <c r="J244" i="2"/>
  <c r="J240" i="2"/>
  <c r="J236" i="2"/>
  <c r="J232" i="2"/>
  <c r="J228" i="2"/>
  <c r="J224" i="2"/>
  <c r="J216" i="2"/>
  <c r="J212" i="2"/>
  <c r="J200" i="2"/>
  <c r="J196" i="2"/>
  <c r="J192" i="2"/>
  <c r="J180" i="2"/>
  <c r="J172" i="2"/>
  <c r="J168" i="2"/>
  <c r="J164" i="2"/>
  <c r="J160" i="2"/>
  <c r="J156" i="2"/>
  <c r="J152" i="2"/>
  <c r="J148" i="2"/>
  <c r="J144" i="2"/>
  <c r="J140" i="2"/>
  <c r="J136" i="2"/>
  <c r="J132" i="2"/>
  <c r="J128" i="2"/>
  <c r="J124" i="2"/>
  <c r="J120" i="2"/>
  <c r="J116" i="2"/>
  <c r="J112" i="2"/>
  <c r="J108" i="2"/>
  <c r="J100" i="2"/>
  <c r="J96" i="2"/>
  <c r="J92" i="2"/>
  <c r="J88" i="2"/>
  <c r="J84" i="2"/>
  <c r="J80" i="2"/>
  <c r="J76" i="2"/>
  <c r="J72" i="2"/>
  <c r="J68" i="2"/>
  <c r="J60" i="2"/>
  <c r="J56" i="2"/>
  <c r="J52" i="2"/>
  <c r="J48" i="2"/>
  <c r="J44" i="2"/>
  <c r="J40" i="2"/>
  <c r="J32" i="2"/>
  <c r="J28" i="2"/>
  <c r="J24" i="2"/>
  <c r="J16" i="2"/>
  <c r="J12" i="2"/>
  <c r="J8" i="2"/>
  <c r="BN9" i="2" s="1"/>
  <c r="R488" i="2"/>
  <c r="P488" i="2"/>
  <c r="S488" i="2" s="1"/>
  <c r="R484" i="2"/>
  <c r="P484" i="2"/>
  <c r="S484" i="2" s="1"/>
  <c r="R480" i="2"/>
  <c r="P480" i="2"/>
  <c r="S480" i="2" s="1"/>
  <c r="R476" i="2"/>
  <c r="P476" i="2"/>
  <c r="S476" i="2" s="1"/>
  <c r="R472" i="2"/>
  <c r="P472" i="2"/>
  <c r="S472" i="2" s="1"/>
  <c r="R468" i="2"/>
  <c r="P468" i="2"/>
  <c r="S468" i="2" s="1"/>
  <c r="R464" i="2"/>
  <c r="P464" i="2"/>
  <c r="S464" i="2" s="1"/>
  <c r="R456" i="2"/>
  <c r="P456" i="2"/>
  <c r="R452" i="2"/>
  <c r="P452" i="2"/>
  <c r="S452" i="2" s="1"/>
  <c r="R448" i="2"/>
  <c r="P448" i="2"/>
  <c r="R444" i="2"/>
  <c r="P444" i="2"/>
  <c r="R436" i="2"/>
  <c r="P436" i="2"/>
  <c r="R432" i="2"/>
  <c r="P432" i="2"/>
  <c r="R428" i="2"/>
  <c r="P428" i="2"/>
  <c r="S428" i="2" s="1"/>
  <c r="R424" i="2"/>
  <c r="P424" i="2"/>
  <c r="R420" i="2"/>
  <c r="P420" i="2"/>
  <c r="S420" i="2" s="1"/>
  <c r="R416" i="2"/>
  <c r="P416" i="2"/>
  <c r="S416" i="2" s="1"/>
  <c r="R412" i="2"/>
  <c r="P412" i="2"/>
  <c r="R408" i="2"/>
  <c r="P408" i="2"/>
  <c r="R396" i="2"/>
  <c r="P396" i="2"/>
  <c r="R384" i="2"/>
  <c r="P384" i="2"/>
  <c r="R380" i="2"/>
  <c r="P380" i="2"/>
  <c r="S380" i="2" s="1"/>
  <c r="R376" i="2"/>
  <c r="P376" i="2"/>
  <c r="S376" i="2" s="1"/>
  <c r="R372" i="2"/>
  <c r="P372" i="2"/>
  <c r="S372" i="2" s="1"/>
  <c r="R368" i="2"/>
  <c r="P368" i="2"/>
  <c r="S368" i="2" s="1"/>
  <c r="R364" i="2"/>
  <c r="P364" i="2"/>
  <c r="S364" i="2" s="1"/>
  <c r="R360" i="2"/>
  <c r="P360" i="2"/>
  <c r="S360" i="2" s="1"/>
  <c r="R356" i="2"/>
  <c r="P356" i="2"/>
  <c r="S356" i="2" s="1"/>
  <c r="R352" i="2"/>
  <c r="P352" i="2"/>
  <c r="R340" i="2"/>
  <c r="P340" i="2"/>
  <c r="R332" i="2"/>
  <c r="P332" i="2"/>
  <c r="R328" i="2"/>
  <c r="P328" i="2"/>
  <c r="R324" i="2"/>
  <c r="P324" i="2"/>
  <c r="S324" i="2" s="1"/>
  <c r="R320" i="2"/>
  <c r="P320" i="2"/>
  <c r="S320" i="2" s="1"/>
  <c r="R316" i="2"/>
  <c r="P316" i="2"/>
  <c r="R312" i="2"/>
  <c r="P312" i="2"/>
  <c r="S312" i="2" s="1"/>
  <c r="R308" i="2"/>
  <c r="P308" i="2"/>
  <c r="S308" i="2" s="1"/>
  <c r="R304" i="2"/>
  <c r="P304" i="2"/>
  <c r="S304" i="2" s="1"/>
  <c r="R300" i="2"/>
  <c r="P300" i="2"/>
  <c r="R296" i="2"/>
  <c r="P296" i="2"/>
  <c r="R288" i="2"/>
  <c r="P288" i="2"/>
  <c r="R280" i="2"/>
  <c r="P280" i="2"/>
  <c r="R276" i="2"/>
  <c r="P276" i="2"/>
  <c r="R268" i="2"/>
  <c r="P268" i="2"/>
  <c r="R260" i="2"/>
  <c r="P260" i="2"/>
  <c r="R248" i="2"/>
  <c r="P248" i="2"/>
  <c r="S248" i="2" s="1"/>
  <c r="R244" i="2"/>
  <c r="P244" i="2"/>
  <c r="S244" i="2" s="1"/>
  <c r="R240" i="2"/>
  <c r="P240" i="2"/>
  <c r="S240" i="2" s="1"/>
  <c r="R236" i="2"/>
  <c r="P236" i="2"/>
  <c r="S236" i="2" s="1"/>
  <c r="R232" i="2"/>
  <c r="P232" i="2"/>
  <c r="S232" i="2" s="1"/>
  <c r="R228" i="2"/>
  <c r="P228" i="2"/>
  <c r="S228" i="2" s="1"/>
  <c r="R224" i="2"/>
  <c r="P224" i="2"/>
  <c r="S224" i="2" s="1"/>
  <c r="R216" i="2"/>
  <c r="P216" i="2"/>
  <c r="S216" i="2" s="1"/>
  <c r="R212" i="2"/>
  <c r="P212" i="2"/>
  <c r="R200" i="2"/>
  <c r="P200" i="2"/>
  <c r="S200" i="2" s="1"/>
  <c r="R196" i="2"/>
  <c r="P196" i="2"/>
  <c r="R192" i="2"/>
  <c r="P192" i="2"/>
  <c r="R180" i="2"/>
  <c r="P180" i="2"/>
  <c r="R172" i="2"/>
  <c r="P172" i="2"/>
  <c r="R168" i="2"/>
  <c r="P168" i="2"/>
  <c r="S168" i="2" s="1"/>
  <c r="R164" i="2"/>
  <c r="R160" i="2"/>
  <c r="P160" i="2"/>
  <c r="R156" i="2"/>
  <c r="P156" i="2"/>
  <c r="R152" i="2"/>
  <c r="P152" i="2"/>
  <c r="R148" i="2"/>
  <c r="P148" i="2"/>
  <c r="R144" i="2"/>
  <c r="P144" i="2"/>
  <c r="R140" i="2"/>
  <c r="P140" i="2"/>
  <c r="S140" i="2" s="1"/>
  <c r="R136" i="2"/>
  <c r="P136" i="2"/>
  <c r="S136" i="2" s="1"/>
  <c r="R132" i="2"/>
  <c r="P132" i="2"/>
  <c r="S132" i="2" s="1"/>
  <c r="R128" i="2"/>
  <c r="P128" i="2"/>
  <c r="R124" i="2"/>
  <c r="P124" i="2"/>
  <c r="R120" i="2"/>
  <c r="P120" i="2"/>
  <c r="R116" i="2"/>
  <c r="P116" i="2"/>
  <c r="S116" i="2" s="1"/>
  <c r="R112" i="2"/>
  <c r="P112" i="2"/>
  <c r="R108" i="2"/>
  <c r="P108" i="2"/>
  <c r="S108" i="2" s="1"/>
  <c r="R100" i="2"/>
  <c r="P100" i="2"/>
  <c r="R96" i="2"/>
  <c r="P96" i="2"/>
  <c r="S96" i="2" s="1"/>
  <c r="R92" i="2"/>
  <c r="P92" i="2"/>
  <c r="R88" i="2"/>
  <c r="P88" i="2"/>
  <c r="R84" i="2"/>
  <c r="P84" i="2"/>
  <c r="R80" i="2"/>
  <c r="P80" i="2"/>
  <c r="R76" i="2"/>
  <c r="P76" i="2"/>
  <c r="R72" i="2"/>
  <c r="P72" i="2"/>
  <c r="R68" i="2"/>
  <c r="P68" i="2"/>
  <c r="R60" i="2"/>
  <c r="P60" i="2"/>
  <c r="R56" i="2"/>
  <c r="P56" i="2"/>
  <c r="R52" i="2"/>
  <c r="P52" i="2"/>
  <c r="S52" i="2" s="1"/>
  <c r="R48" i="2"/>
  <c r="P48" i="2"/>
  <c r="R44" i="2"/>
  <c r="P44" i="2"/>
  <c r="S44" i="2" s="1"/>
  <c r="R40" i="2"/>
  <c r="P40" i="2"/>
  <c r="S40" i="2" s="1"/>
  <c r="R32" i="2"/>
  <c r="P32" i="2"/>
  <c r="R28" i="2"/>
  <c r="P28" i="2"/>
  <c r="R24" i="2"/>
  <c r="P24" i="2"/>
  <c r="R16" i="2"/>
  <c r="P16" i="2"/>
  <c r="S16" i="2" s="1"/>
  <c r="R12" i="2"/>
  <c r="P12" i="2"/>
  <c r="S12" i="2" s="1"/>
  <c r="R8" i="2"/>
  <c r="P8" i="2"/>
  <c r="I488" i="2"/>
  <c r="I484" i="2"/>
  <c r="I480" i="2"/>
  <c r="I476" i="2"/>
  <c r="I472" i="2"/>
  <c r="I468" i="2"/>
  <c r="I464" i="2"/>
  <c r="I456" i="2"/>
  <c r="I452" i="2"/>
  <c r="I448" i="2"/>
  <c r="I444" i="2"/>
  <c r="I436" i="2"/>
  <c r="I432" i="2"/>
  <c r="C15" i="8" s="1"/>
  <c r="I428" i="2"/>
  <c r="I424" i="2"/>
  <c r="I420" i="2"/>
  <c r="I416" i="2"/>
  <c r="I412" i="2"/>
  <c r="I408" i="2"/>
  <c r="I396" i="2"/>
  <c r="I384" i="2"/>
  <c r="I380" i="2"/>
  <c r="I376" i="2"/>
  <c r="I372" i="2"/>
  <c r="I368" i="2"/>
  <c r="I364" i="2"/>
  <c r="I360" i="2"/>
  <c r="I356" i="2"/>
  <c r="I352" i="2"/>
  <c r="I348" i="2"/>
  <c r="I344" i="2"/>
  <c r="I340" i="2"/>
  <c r="I332" i="2"/>
  <c r="I328" i="2"/>
  <c r="I324" i="2"/>
  <c r="I320" i="2"/>
  <c r="I316" i="2"/>
  <c r="I312" i="2"/>
  <c r="I308" i="2"/>
  <c r="I304" i="2"/>
  <c r="I300" i="2"/>
  <c r="I296" i="2"/>
  <c r="I288" i="2"/>
  <c r="I280" i="2"/>
  <c r="I276" i="2"/>
  <c r="I268" i="2"/>
  <c r="I260" i="2"/>
  <c r="C11" i="8" s="1"/>
  <c r="I248" i="2"/>
  <c r="I244" i="2"/>
  <c r="I240" i="2"/>
  <c r="I236" i="2"/>
  <c r="I232" i="2"/>
  <c r="I228" i="2"/>
  <c r="I224" i="2"/>
  <c r="I216" i="2"/>
  <c r="I212" i="2"/>
  <c r="I200" i="2"/>
  <c r="I196" i="2"/>
  <c r="I192" i="2"/>
  <c r="I180" i="2"/>
  <c r="I172" i="2"/>
  <c r="I168" i="2"/>
  <c r="I164" i="2"/>
  <c r="I160" i="2"/>
  <c r="I156" i="2"/>
  <c r="I152" i="2"/>
  <c r="I148" i="2"/>
  <c r="I144" i="2"/>
  <c r="I140" i="2"/>
  <c r="I136" i="2"/>
  <c r="I132" i="2"/>
  <c r="I128" i="2"/>
  <c r="I124" i="2"/>
  <c r="I120" i="2"/>
  <c r="I116" i="2"/>
  <c r="I112" i="2"/>
  <c r="I108" i="2"/>
  <c r="I100" i="2"/>
  <c r="I96" i="2"/>
  <c r="I92" i="2"/>
  <c r="I88" i="2"/>
  <c r="I84" i="2"/>
  <c r="I80" i="2"/>
  <c r="I76" i="2"/>
  <c r="I72" i="2"/>
  <c r="I68" i="2"/>
  <c r="I60" i="2"/>
  <c r="I56" i="2"/>
  <c r="I52" i="2"/>
  <c r="I48" i="2"/>
  <c r="I44" i="2"/>
  <c r="I40" i="2"/>
  <c r="I32" i="2"/>
  <c r="I28" i="2"/>
  <c r="I24" i="2"/>
  <c r="I20" i="2"/>
  <c r="I16" i="2"/>
  <c r="I12" i="2"/>
  <c r="I8" i="2"/>
  <c r="AT491" i="2"/>
  <c r="AR491" i="2"/>
  <c r="AP491" i="2"/>
  <c r="AT490" i="2"/>
  <c r="AR490" i="2"/>
  <c r="AP490" i="2"/>
  <c r="AT489" i="2"/>
  <c r="AR489" i="2"/>
  <c r="AP489" i="2"/>
  <c r="CV488" i="2"/>
  <c r="CW488" i="2" s="1"/>
  <c r="CX488" i="2" s="1" a="1"/>
  <c r="AT488" i="2"/>
  <c r="AR488" i="2"/>
  <c r="AP488" i="2"/>
  <c r="X488" i="2"/>
  <c r="M488" i="2"/>
  <c r="F488" i="2"/>
  <c r="E488" i="2"/>
  <c r="D488" i="2"/>
  <c r="DC215" i="2"/>
  <c r="AT215" i="2"/>
  <c r="AR215" i="2"/>
  <c r="AP215" i="2"/>
  <c r="DC214" i="2"/>
  <c r="AT214" i="2"/>
  <c r="AR214" i="2"/>
  <c r="AP214" i="2"/>
  <c r="DC213" i="2"/>
  <c r="BR213" i="2"/>
  <c r="AT213" i="2"/>
  <c r="AR213" i="2"/>
  <c r="AP213" i="2"/>
  <c r="DC212" i="2"/>
  <c r="CV212" i="2"/>
  <c r="CW215" i="2" s="1"/>
  <c r="CX215" i="2" s="1" a="1"/>
  <c r="BR212" i="2"/>
  <c r="AT212" i="2"/>
  <c r="AR212" i="2"/>
  <c r="AP212" i="2"/>
  <c r="X212" i="2"/>
  <c r="M212" i="2"/>
  <c r="F212" i="2"/>
  <c r="E212" i="2"/>
  <c r="D212" i="2"/>
  <c r="DC91" i="2"/>
  <c r="AT91" i="2"/>
  <c r="AR91" i="2"/>
  <c r="AP91" i="2"/>
  <c r="DC90" i="2"/>
  <c r="AT90" i="2"/>
  <c r="AR90" i="2"/>
  <c r="AP90" i="2"/>
  <c r="DC89" i="2"/>
  <c r="AT89" i="2"/>
  <c r="AR89" i="2"/>
  <c r="AP89" i="2"/>
  <c r="DC88" i="2"/>
  <c r="BR88" i="2"/>
  <c r="AT88" i="2"/>
  <c r="AR88" i="2"/>
  <c r="AP88" i="2"/>
  <c r="X88" i="2"/>
  <c r="M88" i="2"/>
  <c r="F88" i="2"/>
  <c r="E88" i="2"/>
  <c r="D88" i="2"/>
  <c r="DC83" i="2"/>
  <c r="AT83" i="2"/>
  <c r="AR83" i="2"/>
  <c r="AP83" i="2"/>
  <c r="DC82" i="2"/>
  <c r="AT82" i="2"/>
  <c r="AR82" i="2"/>
  <c r="AP82" i="2"/>
  <c r="DC81" i="2"/>
  <c r="AT81" i="2"/>
  <c r="AR81" i="2"/>
  <c r="AP81" i="2"/>
  <c r="DC80" i="2"/>
  <c r="CV80" i="2"/>
  <c r="BR80" i="2"/>
  <c r="AT80" i="2"/>
  <c r="AR80" i="2"/>
  <c r="AP80" i="2"/>
  <c r="X80" i="2"/>
  <c r="M80" i="2"/>
  <c r="F80" i="2"/>
  <c r="E80" i="2"/>
  <c r="D80" i="2"/>
  <c r="DC71" i="2"/>
  <c r="AT71" i="2"/>
  <c r="AR71" i="2"/>
  <c r="AP71" i="2"/>
  <c r="DC70" i="2"/>
  <c r="AT70" i="2"/>
  <c r="AR70" i="2"/>
  <c r="AP70" i="2"/>
  <c r="DC69" i="2"/>
  <c r="AT69" i="2"/>
  <c r="AR69" i="2"/>
  <c r="AP69" i="2"/>
  <c r="DC68" i="2"/>
  <c r="CV68" i="2"/>
  <c r="BR68" i="2"/>
  <c r="AT68" i="2"/>
  <c r="AR68" i="2"/>
  <c r="AP68" i="2"/>
  <c r="X68" i="2"/>
  <c r="M68" i="2"/>
  <c r="F68" i="2"/>
  <c r="E68" i="2"/>
  <c r="D68" i="2"/>
  <c r="DC63" i="2"/>
  <c r="AT63" i="2"/>
  <c r="AR63" i="2"/>
  <c r="AP63" i="2"/>
  <c r="DC62" i="2"/>
  <c r="AT62" i="2"/>
  <c r="AR62" i="2"/>
  <c r="AP62" i="2"/>
  <c r="DC61" i="2"/>
  <c r="AT61" i="2"/>
  <c r="AR61" i="2"/>
  <c r="AP61" i="2"/>
  <c r="DC60" i="2"/>
  <c r="F5" i="8" s="1"/>
  <c r="CV60" i="2"/>
  <c r="CW63" i="2" s="1"/>
  <c r="CX63" i="2" s="1" a="1"/>
  <c r="BR60" i="2"/>
  <c r="AT60" i="2"/>
  <c r="AR60" i="2"/>
  <c r="AP60" i="2"/>
  <c r="X60" i="2"/>
  <c r="M60" i="2"/>
  <c r="F60" i="2"/>
  <c r="E60" i="2"/>
  <c r="D60" i="2"/>
  <c r="AT475" i="2"/>
  <c r="AR475" i="2"/>
  <c r="AT474" i="2"/>
  <c r="AR474" i="2"/>
  <c r="AT473" i="2"/>
  <c r="AR473" i="2"/>
  <c r="AT472" i="2"/>
  <c r="AR472" i="2"/>
  <c r="AT471" i="2"/>
  <c r="AR471" i="2"/>
  <c r="AT470" i="2"/>
  <c r="AR470" i="2"/>
  <c r="AT469" i="2"/>
  <c r="AR469" i="2"/>
  <c r="AT468" i="2"/>
  <c r="AR468" i="2"/>
  <c r="AT467" i="2"/>
  <c r="AR467" i="2"/>
  <c r="AT466" i="2"/>
  <c r="AR466" i="2"/>
  <c r="AT465" i="2"/>
  <c r="AR465" i="2"/>
  <c r="AT464" i="2"/>
  <c r="AR464" i="2"/>
  <c r="AT487" i="2"/>
  <c r="AR487" i="2"/>
  <c r="AT486" i="2"/>
  <c r="AR486" i="2"/>
  <c r="AT485" i="2"/>
  <c r="AR485" i="2"/>
  <c r="AT484" i="2"/>
  <c r="AR484" i="2"/>
  <c r="AT483" i="2"/>
  <c r="AR483" i="2"/>
  <c r="AT482" i="2"/>
  <c r="AR482" i="2"/>
  <c r="AT481" i="2"/>
  <c r="AR481" i="2"/>
  <c r="AT480" i="2"/>
  <c r="AR480" i="2"/>
  <c r="AT459" i="2"/>
  <c r="AR459" i="2"/>
  <c r="AT458" i="2"/>
  <c r="AR458" i="2"/>
  <c r="AT457" i="2"/>
  <c r="AR457" i="2"/>
  <c r="AT456" i="2"/>
  <c r="AR456" i="2"/>
  <c r="AT479" i="2"/>
  <c r="AR479" i="2"/>
  <c r="AT478" i="2"/>
  <c r="AR478" i="2"/>
  <c r="AT477" i="2"/>
  <c r="AR477" i="2"/>
  <c r="AT476" i="2"/>
  <c r="AR476" i="2"/>
  <c r="AT435" i="2"/>
  <c r="AR435" i="2"/>
  <c r="AT432" i="2"/>
  <c r="AR432" i="2"/>
  <c r="AT455" i="2"/>
  <c r="AR455" i="2"/>
  <c r="AT454" i="2"/>
  <c r="AR454" i="2"/>
  <c r="AT453" i="2"/>
  <c r="AR453" i="2"/>
  <c r="AT452" i="2"/>
  <c r="AR452" i="2"/>
  <c r="AT447" i="2"/>
  <c r="AR447" i="2"/>
  <c r="AT446" i="2"/>
  <c r="AR446" i="2"/>
  <c r="AT445" i="2"/>
  <c r="AR445" i="2"/>
  <c r="AT444" i="2"/>
  <c r="AR444" i="2"/>
  <c r="AT451" i="2"/>
  <c r="AR451" i="2"/>
  <c r="AT450" i="2"/>
  <c r="AR450" i="2"/>
  <c r="AT449" i="2"/>
  <c r="AR449" i="2"/>
  <c r="AT448" i="2"/>
  <c r="AR448" i="2"/>
  <c r="AT439" i="2"/>
  <c r="AR439" i="2"/>
  <c r="AT438" i="2"/>
  <c r="AR438" i="2"/>
  <c r="AT437" i="2"/>
  <c r="AR437" i="2"/>
  <c r="AT436" i="2"/>
  <c r="AR436" i="2"/>
  <c r="AT431" i="2"/>
  <c r="AR431" i="2"/>
  <c r="AT430" i="2"/>
  <c r="AR430" i="2"/>
  <c r="AT429" i="2"/>
  <c r="AR429" i="2"/>
  <c r="AT428" i="2"/>
  <c r="AR428" i="2"/>
  <c r="AT423" i="2"/>
  <c r="AR423" i="2"/>
  <c r="AT422" i="2"/>
  <c r="AR422" i="2"/>
  <c r="AT421" i="2"/>
  <c r="AR421" i="2"/>
  <c r="AT420" i="2"/>
  <c r="AR420" i="2"/>
  <c r="AT419" i="2"/>
  <c r="AR419" i="2"/>
  <c r="AT418" i="2"/>
  <c r="AR418" i="2"/>
  <c r="AT417" i="2"/>
  <c r="AR417" i="2"/>
  <c r="AT416" i="2"/>
  <c r="AR416" i="2"/>
  <c r="AT427" i="2"/>
  <c r="AR427" i="2"/>
  <c r="AT426" i="2"/>
  <c r="AR426" i="2"/>
  <c r="AT425" i="2"/>
  <c r="AR425" i="2"/>
  <c r="AT424" i="2"/>
  <c r="AR424" i="2"/>
  <c r="AT415" i="2"/>
  <c r="AR415" i="2"/>
  <c r="AT414" i="2"/>
  <c r="AR414" i="2"/>
  <c r="AT413" i="2"/>
  <c r="AR413" i="2"/>
  <c r="AT412" i="2"/>
  <c r="AR412" i="2"/>
  <c r="AT411" i="2"/>
  <c r="AR411" i="2"/>
  <c r="AT410" i="2"/>
  <c r="AR410" i="2"/>
  <c r="AT409" i="2"/>
  <c r="AR409" i="2"/>
  <c r="AT408" i="2"/>
  <c r="AR408" i="2"/>
  <c r="AT383" i="2"/>
  <c r="AR383" i="2"/>
  <c r="AT382" i="2"/>
  <c r="AR382" i="2"/>
  <c r="AT381" i="2"/>
  <c r="AR381" i="2"/>
  <c r="AT380" i="2"/>
  <c r="AR380" i="2"/>
  <c r="AT375" i="2"/>
  <c r="AR375" i="2"/>
  <c r="AT374" i="2"/>
  <c r="AR374" i="2"/>
  <c r="AT373" i="2"/>
  <c r="AR373" i="2"/>
  <c r="AT372" i="2"/>
  <c r="AR372" i="2"/>
  <c r="AT371" i="2"/>
  <c r="AR371" i="2"/>
  <c r="AT370" i="2"/>
  <c r="AR370" i="2"/>
  <c r="AT369" i="2"/>
  <c r="AR369" i="2"/>
  <c r="AT368" i="2"/>
  <c r="AR368" i="2"/>
  <c r="AT363" i="2"/>
  <c r="AR363" i="2"/>
  <c r="AT362" i="2"/>
  <c r="AR362" i="2"/>
  <c r="AT361" i="2"/>
  <c r="AR361" i="2"/>
  <c r="AT360" i="2"/>
  <c r="AR360" i="2"/>
  <c r="AT359" i="2"/>
  <c r="AR359" i="2"/>
  <c r="AT358" i="2"/>
  <c r="AR358" i="2"/>
  <c r="AT357" i="2"/>
  <c r="AR357" i="2"/>
  <c r="AT356" i="2"/>
  <c r="AR356" i="2"/>
  <c r="AT379" i="2"/>
  <c r="AR379" i="2"/>
  <c r="AT378" i="2"/>
  <c r="AR378" i="2"/>
  <c r="AT377" i="2"/>
  <c r="AR377" i="2"/>
  <c r="AT376" i="2"/>
  <c r="AR376" i="2"/>
  <c r="AT367" i="2"/>
  <c r="AR367" i="2"/>
  <c r="AT366" i="2"/>
  <c r="AR366" i="2"/>
  <c r="AT365" i="2"/>
  <c r="AR365" i="2"/>
  <c r="AT364" i="2"/>
  <c r="AR364" i="2"/>
  <c r="AT399" i="2"/>
  <c r="AR399" i="2"/>
  <c r="AT398" i="2"/>
  <c r="AR398" i="2"/>
  <c r="AT397" i="2"/>
  <c r="AR397" i="2"/>
  <c r="AT396" i="2"/>
  <c r="AR396" i="2"/>
  <c r="AT387" i="2"/>
  <c r="AR387" i="2"/>
  <c r="AT386" i="2"/>
  <c r="AR386" i="2"/>
  <c r="AT385" i="2"/>
  <c r="AR385" i="2"/>
  <c r="AT384" i="2"/>
  <c r="AR384" i="2"/>
  <c r="AT355" i="2"/>
  <c r="AR355" i="2"/>
  <c r="AT354" i="2"/>
  <c r="AR354" i="2"/>
  <c r="AT353" i="2"/>
  <c r="AR353" i="2"/>
  <c r="AT352" i="2"/>
  <c r="AR352" i="2"/>
  <c r="AT345" i="2"/>
  <c r="AT344" i="2"/>
  <c r="AT335" i="2"/>
  <c r="AR335" i="2"/>
  <c r="AT334" i="2"/>
  <c r="AR334" i="2"/>
  <c r="AT333" i="2"/>
  <c r="AR333" i="2"/>
  <c r="AT332" i="2"/>
  <c r="AR332" i="2"/>
  <c r="AT327" i="2"/>
  <c r="AR327" i="2"/>
  <c r="AT326" i="2"/>
  <c r="AR326" i="2"/>
  <c r="AT325" i="2"/>
  <c r="AR325" i="2"/>
  <c r="AT324" i="2"/>
  <c r="AR324" i="2"/>
  <c r="AT343" i="2"/>
  <c r="AR343" i="2"/>
  <c r="AT342" i="2"/>
  <c r="AR342" i="2"/>
  <c r="AT341" i="2"/>
  <c r="AR341" i="2"/>
  <c r="AT340" i="2"/>
  <c r="AR340" i="2"/>
  <c r="AT331" i="2"/>
  <c r="AR331" i="2"/>
  <c r="AT330" i="2"/>
  <c r="AR330" i="2"/>
  <c r="AT329" i="2"/>
  <c r="AR329" i="2"/>
  <c r="AT328" i="2"/>
  <c r="AR328" i="2"/>
  <c r="AT323" i="2"/>
  <c r="AR323" i="2"/>
  <c r="AT322" i="2"/>
  <c r="AR322" i="2"/>
  <c r="AT321" i="2"/>
  <c r="AR321" i="2"/>
  <c r="AT320" i="2"/>
  <c r="AR320" i="2"/>
  <c r="AT315" i="2"/>
  <c r="AR315" i="2"/>
  <c r="AT314" i="2"/>
  <c r="AR314" i="2"/>
  <c r="AT313" i="2"/>
  <c r="AR313" i="2"/>
  <c r="AT312" i="2"/>
  <c r="AR312" i="2"/>
  <c r="AT311" i="2"/>
  <c r="AR311" i="2"/>
  <c r="AT310" i="2"/>
  <c r="AR310" i="2"/>
  <c r="AT309" i="2"/>
  <c r="AR309" i="2"/>
  <c r="AT308" i="2"/>
  <c r="AR308" i="2"/>
  <c r="AT307" i="2"/>
  <c r="AR307" i="2"/>
  <c r="AT306" i="2"/>
  <c r="AR306" i="2"/>
  <c r="AT305" i="2"/>
  <c r="AR305" i="2"/>
  <c r="AT304" i="2"/>
  <c r="AR304" i="2"/>
  <c r="AT319" i="2"/>
  <c r="AR319" i="2"/>
  <c r="AT318" i="2"/>
  <c r="AR318" i="2"/>
  <c r="AT317" i="2"/>
  <c r="AR317" i="2"/>
  <c r="AT316" i="2"/>
  <c r="AR316" i="2"/>
  <c r="AT303" i="2"/>
  <c r="AR303" i="2"/>
  <c r="AT302" i="2"/>
  <c r="AR302" i="2"/>
  <c r="AT301" i="2"/>
  <c r="AR301" i="2"/>
  <c r="AT300" i="2"/>
  <c r="AR300" i="2"/>
  <c r="AT299" i="2"/>
  <c r="AR299" i="2"/>
  <c r="AT298" i="2"/>
  <c r="AR298" i="2"/>
  <c r="AT297" i="2"/>
  <c r="AR297" i="2"/>
  <c r="AT296" i="2"/>
  <c r="AR296" i="2"/>
  <c r="AT291" i="2"/>
  <c r="AR291" i="2"/>
  <c r="AT290" i="2"/>
  <c r="AR290" i="2"/>
  <c r="AT289" i="2"/>
  <c r="AR289" i="2"/>
  <c r="AT288" i="2"/>
  <c r="AR288" i="2"/>
  <c r="AT283" i="2"/>
  <c r="AR283" i="2"/>
  <c r="AT282" i="2"/>
  <c r="AR282" i="2"/>
  <c r="AT281" i="2"/>
  <c r="AR281" i="2"/>
  <c r="AT280" i="2"/>
  <c r="AR280" i="2"/>
  <c r="AT279" i="2"/>
  <c r="AR279" i="2"/>
  <c r="AT278" i="2"/>
  <c r="AR278" i="2"/>
  <c r="AT277" i="2"/>
  <c r="AR277" i="2"/>
  <c r="AT276" i="2"/>
  <c r="AR276" i="2"/>
  <c r="AT271" i="2"/>
  <c r="AR271" i="2"/>
  <c r="AT270" i="2"/>
  <c r="AR270" i="2"/>
  <c r="AT269" i="2"/>
  <c r="AR269" i="2"/>
  <c r="AT268" i="2"/>
  <c r="AR268" i="2"/>
  <c r="AT263" i="2"/>
  <c r="AR263" i="2"/>
  <c r="AT262" i="2"/>
  <c r="AR262" i="2"/>
  <c r="AT261" i="2"/>
  <c r="AR261" i="2"/>
  <c r="AT260" i="2"/>
  <c r="AR260" i="2"/>
  <c r="AT251" i="2"/>
  <c r="AR251" i="2"/>
  <c r="AT250" i="2"/>
  <c r="AR250" i="2"/>
  <c r="AT249" i="2"/>
  <c r="AR249" i="2"/>
  <c r="AT248" i="2"/>
  <c r="AR248" i="2"/>
  <c r="AT247" i="2"/>
  <c r="AR247" i="2"/>
  <c r="AT246" i="2"/>
  <c r="AR246" i="2"/>
  <c r="AT245" i="2"/>
  <c r="AR245" i="2"/>
  <c r="AT244" i="2"/>
  <c r="AR244" i="2"/>
  <c r="AT239" i="2"/>
  <c r="AR239" i="2"/>
  <c r="AT238" i="2"/>
  <c r="AR238" i="2"/>
  <c r="AT237" i="2"/>
  <c r="AR237" i="2"/>
  <c r="AT236" i="2"/>
  <c r="AR236" i="2"/>
  <c r="AT227" i="2"/>
  <c r="AR227" i="2"/>
  <c r="AT226" i="2"/>
  <c r="AR226" i="2"/>
  <c r="AT225" i="2"/>
  <c r="AR225" i="2"/>
  <c r="AT224" i="2"/>
  <c r="AR224" i="2"/>
  <c r="AT235" i="2"/>
  <c r="AR235" i="2"/>
  <c r="AT234" i="2"/>
  <c r="AR234" i="2"/>
  <c r="AT233" i="2"/>
  <c r="AR233" i="2"/>
  <c r="AT232" i="2"/>
  <c r="AR232" i="2"/>
  <c r="AT231" i="2"/>
  <c r="AR231" i="2"/>
  <c r="AT230" i="2"/>
  <c r="AR230" i="2"/>
  <c r="AT229" i="2"/>
  <c r="AR229" i="2"/>
  <c r="AT228" i="2"/>
  <c r="AR228" i="2"/>
  <c r="AT243" i="2"/>
  <c r="AR243" i="2"/>
  <c r="AT242" i="2"/>
  <c r="AR242" i="2"/>
  <c r="AT241" i="2"/>
  <c r="AR241" i="2"/>
  <c r="AT240" i="2"/>
  <c r="AR240" i="2"/>
  <c r="AT199" i="2"/>
  <c r="AR199" i="2"/>
  <c r="AT198" i="2"/>
  <c r="AR198" i="2"/>
  <c r="AT197" i="2"/>
  <c r="AR197" i="2"/>
  <c r="AT196" i="2"/>
  <c r="AR196" i="2"/>
  <c r="AT195" i="2"/>
  <c r="AR195" i="2"/>
  <c r="AT194" i="2"/>
  <c r="AR194" i="2"/>
  <c r="AT193" i="2"/>
  <c r="AR193" i="2"/>
  <c r="AT192" i="2"/>
  <c r="AR192" i="2"/>
  <c r="AT183" i="2"/>
  <c r="AR183" i="2"/>
  <c r="AT182" i="2"/>
  <c r="AR182" i="2"/>
  <c r="AT181" i="2"/>
  <c r="AR181" i="2"/>
  <c r="AT180" i="2"/>
  <c r="AR180" i="2"/>
  <c r="AT219" i="2"/>
  <c r="AR219" i="2"/>
  <c r="AT218" i="2"/>
  <c r="AR218" i="2"/>
  <c r="AT217" i="2"/>
  <c r="AR217" i="2"/>
  <c r="AT216" i="2"/>
  <c r="AR216" i="2"/>
  <c r="AT203" i="2"/>
  <c r="AR203" i="2"/>
  <c r="AT202" i="2"/>
  <c r="AR202" i="2"/>
  <c r="AT201" i="2"/>
  <c r="AR201" i="2"/>
  <c r="AT200" i="2"/>
  <c r="AR200" i="2"/>
  <c r="AT151" i="2"/>
  <c r="AR151" i="2"/>
  <c r="AT150" i="2"/>
  <c r="AR150" i="2"/>
  <c r="AT149" i="2"/>
  <c r="AR149" i="2"/>
  <c r="AT148" i="2"/>
  <c r="AR148" i="2"/>
  <c r="AT175" i="2"/>
  <c r="AR175" i="2"/>
  <c r="AT174" i="2"/>
  <c r="AR174" i="2"/>
  <c r="AT173" i="2"/>
  <c r="AR173" i="2"/>
  <c r="AT172" i="2"/>
  <c r="AR172" i="2"/>
  <c r="AT171" i="2"/>
  <c r="AR171" i="2"/>
  <c r="AT170" i="2"/>
  <c r="AR170" i="2"/>
  <c r="AT169" i="2"/>
  <c r="AR169" i="2"/>
  <c r="AT168" i="2"/>
  <c r="AR168" i="2"/>
  <c r="AT167" i="2"/>
  <c r="AR167" i="2"/>
  <c r="AT166" i="2"/>
  <c r="AR166" i="2"/>
  <c r="AT165" i="2"/>
  <c r="AR165" i="2"/>
  <c r="AT164" i="2"/>
  <c r="AR164" i="2"/>
  <c r="AT163" i="2"/>
  <c r="AR163" i="2"/>
  <c r="AT162" i="2"/>
  <c r="AR162" i="2"/>
  <c r="AT161" i="2"/>
  <c r="AR161" i="2"/>
  <c r="AT160" i="2"/>
  <c r="AR160" i="2"/>
  <c r="AT159" i="2"/>
  <c r="AR159" i="2"/>
  <c r="AT158" i="2"/>
  <c r="AR158" i="2"/>
  <c r="AT157" i="2"/>
  <c r="AR157" i="2"/>
  <c r="AT156" i="2"/>
  <c r="AR156" i="2"/>
  <c r="AT155" i="2"/>
  <c r="AR155" i="2"/>
  <c r="AT154" i="2"/>
  <c r="AR154" i="2"/>
  <c r="AT153" i="2"/>
  <c r="AR153" i="2"/>
  <c r="AT152" i="2"/>
  <c r="AR152" i="2"/>
  <c r="AT147" i="2"/>
  <c r="AR147" i="2"/>
  <c r="AT146" i="2"/>
  <c r="AR146" i="2"/>
  <c r="AT145" i="2"/>
  <c r="AR145" i="2"/>
  <c r="AT144" i="2"/>
  <c r="AR144" i="2"/>
  <c r="AT143" i="2"/>
  <c r="AR143" i="2"/>
  <c r="AT142" i="2"/>
  <c r="AR142" i="2"/>
  <c r="AT141" i="2"/>
  <c r="AR141" i="2"/>
  <c r="AT140" i="2"/>
  <c r="AR140" i="2"/>
  <c r="AT139" i="2"/>
  <c r="AR139" i="2"/>
  <c r="AT138" i="2"/>
  <c r="AR138" i="2"/>
  <c r="AT137" i="2"/>
  <c r="AR137" i="2"/>
  <c r="AT136" i="2"/>
  <c r="AR136" i="2"/>
  <c r="AT135" i="2"/>
  <c r="AR135" i="2"/>
  <c r="AT134" i="2"/>
  <c r="AR134" i="2"/>
  <c r="AT133" i="2"/>
  <c r="AR133" i="2"/>
  <c r="AT132" i="2"/>
  <c r="AR132" i="2"/>
  <c r="AT119" i="2"/>
  <c r="AR119" i="2"/>
  <c r="AT118" i="2"/>
  <c r="AR118" i="2"/>
  <c r="AT117" i="2"/>
  <c r="AR117" i="2"/>
  <c r="AT116" i="2"/>
  <c r="AR116" i="2"/>
  <c r="AT127" i="2"/>
  <c r="AR127" i="2"/>
  <c r="AT126" i="2"/>
  <c r="AR126" i="2"/>
  <c r="AT125" i="2"/>
  <c r="AR125" i="2"/>
  <c r="AT124" i="2"/>
  <c r="AR124" i="2"/>
  <c r="AT131" i="2"/>
  <c r="AR131" i="2"/>
  <c r="AT130" i="2"/>
  <c r="AR130" i="2"/>
  <c r="AT129" i="2"/>
  <c r="AR129" i="2"/>
  <c r="AT128" i="2"/>
  <c r="AR128" i="2"/>
  <c r="AT123" i="2"/>
  <c r="AR123" i="2"/>
  <c r="AT122" i="2"/>
  <c r="AR122" i="2"/>
  <c r="AT121" i="2"/>
  <c r="AR121" i="2"/>
  <c r="AT120" i="2"/>
  <c r="AR120" i="2"/>
  <c r="AT115" i="2"/>
  <c r="AR115" i="2"/>
  <c r="AT114" i="2"/>
  <c r="AR114" i="2"/>
  <c r="AT113" i="2"/>
  <c r="AR113" i="2"/>
  <c r="AT112" i="2"/>
  <c r="AR112" i="2"/>
  <c r="AT111" i="2"/>
  <c r="AR111" i="2"/>
  <c r="AT110" i="2"/>
  <c r="AR110" i="2"/>
  <c r="AT109" i="2"/>
  <c r="AR109" i="2"/>
  <c r="AT108" i="2"/>
  <c r="AR108" i="2"/>
  <c r="AT99" i="2"/>
  <c r="AR99" i="2"/>
  <c r="AT98" i="2"/>
  <c r="AR98" i="2"/>
  <c r="AT97" i="2"/>
  <c r="AR97" i="2"/>
  <c r="AT96" i="2"/>
  <c r="AR96" i="2"/>
  <c r="AT103" i="2"/>
  <c r="AR103" i="2"/>
  <c r="AT102" i="2"/>
  <c r="AR102" i="2"/>
  <c r="AT101" i="2"/>
  <c r="AR101" i="2"/>
  <c r="AT100" i="2"/>
  <c r="AR100" i="2"/>
  <c r="AT95" i="2"/>
  <c r="AR95" i="2"/>
  <c r="AT94" i="2"/>
  <c r="AR94" i="2"/>
  <c r="AT93" i="2"/>
  <c r="AR93" i="2"/>
  <c r="AT92" i="2"/>
  <c r="AR92" i="2"/>
  <c r="AT87" i="2"/>
  <c r="AR87" i="2"/>
  <c r="AT86" i="2"/>
  <c r="AR86" i="2"/>
  <c r="AT85" i="2"/>
  <c r="AR85" i="2"/>
  <c r="AT84" i="2"/>
  <c r="AR84" i="2"/>
  <c r="AT79" i="2"/>
  <c r="AR79" i="2"/>
  <c r="AT78" i="2"/>
  <c r="AR78" i="2"/>
  <c r="AT77" i="2"/>
  <c r="AR77" i="2"/>
  <c r="AT76" i="2"/>
  <c r="AR76" i="2"/>
  <c r="AT75" i="2"/>
  <c r="AR75" i="2"/>
  <c r="AT74" i="2"/>
  <c r="AR74" i="2"/>
  <c r="AT73" i="2"/>
  <c r="AR73" i="2"/>
  <c r="AT72" i="2"/>
  <c r="AR72" i="2"/>
  <c r="AT47" i="2"/>
  <c r="AR47" i="2"/>
  <c r="AT46" i="2"/>
  <c r="AR46" i="2"/>
  <c r="AT45" i="2"/>
  <c r="AR45" i="2"/>
  <c r="AT44" i="2"/>
  <c r="AR44" i="2"/>
  <c r="AT43" i="2"/>
  <c r="AR43" i="2"/>
  <c r="AT42" i="2"/>
  <c r="AR42" i="2"/>
  <c r="AT41" i="2"/>
  <c r="AR41" i="2"/>
  <c r="AT40" i="2"/>
  <c r="AR40" i="2"/>
  <c r="AT51" i="2"/>
  <c r="AR51" i="2"/>
  <c r="AT59" i="2"/>
  <c r="AR59" i="2"/>
  <c r="AT58" i="2"/>
  <c r="AR58" i="2"/>
  <c r="AT57" i="2"/>
  <c r="AR57" i="2"/>
  <c r="AT56" i="2"/>
  <c r="AR56" i="2"/>
  <c r="AT55" i="2"/>
  <c r="AR55" i="2"/>
  <c r="AT54" i="2"/>
  <c r="AR54" i="2"/>
  <c r="AT53" i="2"/>
  <c r="AR53" i="2"/>
  <c r="AT52" i="2"/>
  <c r="AR52" i="2"/>
  <c r="AT19" i="2"/>
  <c r="AR19" i="2"/>
  <c r="AT18" i="2"/>
  <c r="AR18" i="2"/>
  <c r="AT17" i="2"/>
  <c r="AR17" i="2"/>
  <c r="AT16" i="2"/>
  <c r="AR16" i="2"/>
  <c r="AT15" i="2"/>
  <c r="AR15" i="2"/>
  <c r="AT14" i="2"/>
  <c r="AR14" i="2"/>
  <c r="AT13" i="2"/>
  <c r="AR13" i="2"/>
  <c r="AT12" i="2"/>
  <c r="AR12" i="2"/>
  <c r="AT31" i="2"/>
  <c r="AR31" i="2"/>
  <c r="AT30" i="2"/>
  <c r="AR30" i="2"/>
  <c r="AT29" i="2"/>
  <c r="AR29" i="2"/>
  <c r="AT28" i="2"/>
  <c r="AR28" i="2"/>
  <c r="AT27" i="2"/>
  <c r="AR27" i="2"/>
  <c r="AT26" i="2"/>
  <c r="AR26" i="2"/>
  <c r="AT25" i="2"/>
  <c r="AR25" i="2"/>
  <c r="AT24" i="2"/>
  <c r="AR24" i="2"/>
  <c r="AT11" i="2"/>
  <c r="AR11" i="2"/>
  <c r="AT10" i="2"/>
  <c r="AR10" i="2"/>
  <c r="AT9" i="2"/>
  <c r="AR9" i="2"/>
  <c r="G335" i="23"/>
  <c r="G334" i="23"/>
  <c r="G333" i="23"/>
  <c r="G332" i="23"/>
  <c r="W332" i="23"/>
  <c r="AC332" i="23"/>
  <c r="G331" i="23"/>
  <c r="G330" i="23"/>
  <c r="G329" i="23"/>
  <c r="W329" i="23"/>
  <c r="AC329" i="23"/>
  <c r="AI329" i="23"/>
  <c r="AO329" i="23"/>
  <c r="AU329" i="23"/>
  <c r="BA329" i="23"/>
  <c r="BG329" i="23"/>
  <c r="BM329" i="23"/>
  <c r="BS329" i="23"/>
  <c r="BY329" i="23"/>
  <c r="G328" i="23"/>
  <c r="G327" i="23"/>
  <c r="W327" i="23"/>
  <c r="AC327" i="23"/>
  <c r="AI327" i="23"/>
  <c r="AO327" i="23"/>
  <c r="G326" i="23"/>
  <c r="W326" i="23"/>
  <c r="G325" i="23"/>
  <c r="G324" i="23"/>
  <c r="G323" i="23"/>
  <c r="W323" i="23"/>
  <c r="AC323" i="23"/>
  <c r="AI323" i="23"/>
  <c r="AO323" i="23"/>
  <c r="AU323" i="23"/>
  <c r="BA323" i="23"/>
  <c r="BG323" i="23"/>
  <c r="BM323" i="23"/>
  <c r="BS323" i="23"/>
  <c r="BY323" i="23"/>
  <c r="CE323" i="23"/>
  <c r="CK323" i="23"/>
  <c r="G322" i="23"/>
  <c r="W322" i="23"/>
  <c r="G321" i="23"/>
  <c r="G320" i="23"/>
  <c r="W320" i="23"/>
  <c r="AC320" i="23"/>
  <c r="AI320" i="23"/>
  <c r="AO320" i="23"/>
  <c r="AU320" i="23"/>
  <c r="BA320" i="23"/>
  <c r="BG320" i="23"/>
  <c r="BM320" i="23"/>
  <c r="BS320" i="23"/>
  <c r="BY320" i="23"/>
  <c r="CE320" i="23"/>
  <c r="CK320" i="23"/>
  <c r="G319" i="23"/>
  <c r="G318" i="23"/>
  <c r="G317" i="23"/>
  <c r="G316" i="23"/>
  <c r="G315" i="23"/>
  <c r="G314" i="23"/>
  <c r="G313" i="23"/>
  <c r="G312" i="23"/>
  <c r="G311" i="23"/>
  <c r="W311" i="23"/>
  <c r="AC311" i="23"/>
  <c r="AI311" i="23"/>
  <c r="AO311" i="23"/>
  <c r="AU311" i="23"/>
  <c r="BA311" i="23"/>
  <c r="BG311" i="23"/>
  <c r="BM311" i="23"/>
  <c r="BS311" i="23"/>
  <c r="BY311" i="23"/>
  <c r="CE311" i="23"/>
  <c r="CK311" i="23"/>
  <c r="G310" i="23"/>
  <c r="G309" i="23"/>
  <c r="G308" i="23"/>
  <c r="W308" i="23"/>
  <c r="AC308" i="23"/>
  <c r="AI308" i="23"/>
  <c r="AO308" i="23"/>
  <c r="AU308" i="23"/>
  <c r="BA308" i="23"/>
  <c r="BG308" i="23"/>
  <c r="BM308" i="23"/>
  <c r="BS308" i="23"/>
  <c r="BY308" i="23"/>
  <c r="CE308" i="23"/>
  <c r="CK308" i="23"/>
  <c r="G307" i="23"/>
  <c r="W307" i="23"/>
  <c r="AC307" i="23"/>
  <c r="AI307" i="23"/>
  <c r="AO307" i="23"/>
  <c r="AU307" i="23"/>
  <c r="BA307" i="23"/>
  <c r="BG307" i="23"/>
  <c r="BM307" i="23"/>
  <c r="BS307" i="23"/>
  <c r="BY307" i="23"/>
  <c r="CE307" i="23"/>
  <c r="CK307" i="23"/>
  <c r="G306" i="23"/>
  <c r="G305" i="23"/>
  <c r="W305" i="23"/>
  <c r="AC305" i="23"/>
  <c r="AI305" i="23"/>
  <c r="AO305" i="23"/>
  <c r="AU305" i="23"/>
  <c r="BA305" i="23"/>
  <c r="BG305" i="23"/>
  <c r="BM305" i="23"/>
  <c r="BS305" i="23"/>
  <c r="BY305" i="23"/>
  <c r="CE305" i="23"/>
  <c r="CK305" i="23"/>
  <c r="G304" i="23"/>
  <c r="G303" i="23"/>
  <c r="G302" i="23"/>
  <c r="G301" i="23"/>
  <c r="G300" i="23"/>
  <c r="AU300" i="23"/>
  <c r="G299" i="23"/>
  <c r="W299" i="23"/>
  <c r="AC299" i="23"/>
  <c r="AI299" i="23"/>
  <c r="AO299" i="23"/>
  <c r="AU299" i="23"/>
  <c r="BA299" i="23"/>
  <c r="BG299" i="23"/>
  <c r="BM299" i="23"/>
  <c r="BS299" i="23"/>
  <c r="BY299" i="23"/>
  <c r="CE299" i="23"/>
  <c r="CK299" i="23"/>
  <c r="G298" i="23"/>
  <c r="G297" i="23"/>
  <c r="W297" i="23"/>
  <c r="AC297" i="23"/>
  <c r="AI297" i="23"/>
  <c r="AO297" i="23"/>
  <c r="AU297" i="23"/>
  <c r="BA297" i="23"/>
  <c r="BG297" i="23"/>
  <c r="BM297" i="23"/>
  <c r="BS297" i="23"/>
  <c r="BY297" i="23"/>
  <c r="CE297" i="23"/>
  <c r="CK297" i="23"/>
  <c r="G296" i="23"/>
  <c r="G295" i="23"/>
  <c r="BY295" i="23"/>
  <c r="CE295" i="23"/>
  <c r="CK295" i="23"/>
  <c r="G294" i="23"/>
  <c r="G293" i="23"/>
  <c r="W293" i="23"/>
  <c r="G292" i="23"/>
  <c r="G291" i="23"/>
  <c r="W291" i="23"/>
  <c r="AC291" i="23"/>
  <c r="AI291" i="23"/>
  <c r="AO291" i="23"/>
  <c r="AU291" i="23"/>
  <c r="BA291" i="23"/>
  <c r="BG291" i="23"/>
  <c r="BM291" i="23"/>
  <c r="BS291" i="23"/>
  <c r="BY291" i="23"/>
  <c r="CE291" i="23"/>
  <c r="CK291" i="23"/>
  <c r="G290" i="23"/>
  <c r="G289" i="23"/>
  <c r="W289" i="23"/>
  <c r="AC289" i="23"/>
  <c r="AI289" i="23"/>
  <c r="AO289" i="23"/>
  <c r="AU289" i="23"/>
  <c r="BA289" i="23"/>
  <c r="BG289" i="23"/>
  <c r="BM289" i="23"/>
  <c r="BS289" i="23"/>
  <c r="BY289" i="23"/>
  <c r="CE289" i="23"/>
  <c r="CK289" i="23"/>
  <c r="G288" i="23"/>
  <c r="G287" i="23"/>
  <c r="G286" i="23"/>
  <c r="G285" i="23"/>
  <c r="G284" i="23"/>
  <c r="G283" i="23"/>
  <c r="G282" i="23"/>
  <c r="G281" i="23"/>
  <c r="G280" i="23"/>
  <c r="G279" i="23"/>
  <c r="G278" i="23"/>
  <c r="G277" i="23"/>
  <c r="G276" i="23"/>
  <c r="G275" i="23"/>
  <c r="G274" i="23"/>
  <c r="G273" i="23"/>
  <c r="W273" i="23"/>
  <c r="AC273" i="23"/>
  <c r="AI273" i="23"/>
  <c r="AO273" i="23"/>
  <c r="AU273" i="23"/>
  <c r="BA273" i="23"/>
  <c r="BG273" i="23"/>
  <c r="BM273" i="23"/>
  <c r="BS273" i="23"/>
  <c r="BY273" i="23"/>
  <c r="CE273" i="23"/>
  <c r="CK273" i="23"/>
  <c r="G272" i="23"/>
  <c r="W272" i="23"/>
  <c r="AC272" i="23"/>
  <c r="AI272" i="23"/>
  <c r="AO272" i="23"/>
  <c r="AU272" i="23"/>
  <c r="BA272" i="23"/>
  <c r="BG272" i="23"/>
  <c r="BM272" i="23"/>
  <c r="BS272" i="23"/>
  <c r="BY272" i="23"/>
  <c r="CE272" i="23"/>
  <c r="CK272" i="23"/>
  <c r="G271" i="23"/>
  <c r="G270" i="23"/>
  <c r="G269" i="23"/>
  <c r="G268" i="23"/>
  <c r="G267" i="23"/>
  <c r="G266" i="23"/>
  <c r="G265" i="23"/>
  <c r="G264" i="23"/>
  <c r="G263" i="23"/>
  <c r="G262" i="23"/>
  <c r="G261" i="23"/>
  <c r="W261" i="23"/>
  <c r="AC261" i="23"/>
  <c r="AI261" i="23"/>
  <c r="AO261" i="23"/>
  <c r="AU261" i="23"/>
  <c r="BA261" i="23"/>
  <c r="BG261" i="23"/>
  <c r="BM261" i="23"/>
  <c r="BS261" i="23"/>
  <c r="BY261" i="23"/>
  <c r="CE261" i="23"/>
  <c r="CK261" i="23"/>
  <c r="G260" i="23"/>
  <c r="G259" i="23"/>
  <c r="G258" i="23"/>
  <c r="W258" i="23"/>
  <c r="AC258" i="23"/>
  <c r="AI258" i="23"/>
  <c r="AO258" i="23"/>
  <c r="AU258" i="23"/>
  <c r="BA258" i="23"/>
  <c r="BG258" i="23"/>
  <c r="BM258" i="23"/>
  <c r="BS258" i="23"/>
  <c r="BY258" i="23"/>
  <c r="CE258" i="23"/>
  <c r="CK258" i="23"/>
  <c r="G257" i="23"/>
  <c r="G256" i="23"/>
  <c r="G255" i="23"/>
  <c r="G254" i="23"/>
  <c r="G253" i="23"/>
  <c r="G252" i="23"/>
  <c r="G251" i="23"/>
  <c r="W251" i="23"/>
  <c r="G250" i="23"/>
  <c r="G249" i="23"/>
  <c r="G248" i="23"/>
  <c r="W248" i="23"/>
  <c r="AC248" i="23"/>
  <c r="AI248" i="23"/>
  <c r="AO248" i="23"/>
  <c r="AU248" i="23"/>
  <c r="G247" i="23"/>
  <c r="AC247" i="23"/>
  <c r="AI247" i="23"/>
  <c r="AO247" i="23"/>
  <c r="AU247" i="23"/>
  <c r="BA247" i="23"/>
  <c r="BG247" i="23"/>
  <c r="BM247" i="23"/>
  <c r="BS247" i="23"/>
  <c r="BY247" i="23"/>
  <c r="CE247" i="23"/>
  <c r="CK247" i="23"/>
  <c r="G246" i="23"/>
  <c r="G245" i="23"/>
  <c r="W245" i="23"/>
  <c r="G244" i="23"/>
  <c r="G243" i="23"/>
  <c r="G242" i="23"/>
  <c r="G241" i="23"/>
  <c r="W241" i="23"/>
  <c r="AC241" i="23"/>
  <c r="G240" i="23"/>
  <c r="W240" i="23"/>
  <c r="G239" i="23"/>
  <c r="G238" i="23"/>
  <c r="G237" i="23"/>
  <c r="G236" i="23"/>
  <c r="G235" i="23"/>
  <c r="G234" i="23"/>
  <c r="G233" i="23"/>
  <c r="W233" i="23"/>
  <c r="G232" i="23"/>
  <c r="G231" i="23"/>
  <c r="W231" i="23"/>
  <c r="AC231" i="23"/>
  <c r="AI231" i="23"/>
  <c r="AO231" i="23"/>
  <c r="G230" i="23"/>
  <c r="W230" i="23"/>
  <c r="G229" i="23"/>
  <c r="G228" i="23"/>
  <c r="W228" i="23"/>
  <c r="AC228" i="23"/>
  <c r="AI228" i="23"/>
  <c r="AO228" i="23"/>
  <c r="AU228" i="23"/>
  <c r="BA228" i="23"/>
  <c r="BG228" i="23"/>
  <c r="BM228" i="23"/>
  <c r="BS228" i="23"/>
  <c r="BY228" i="23"/>
  <c r="CE228" i="23"/>
  <c r="CK228" i="23"/>
  <c r="G227" i="23"/>
  <c r="G226" i="23"/>
  <c r="G225" i="23"/>
  <c r="G224" i="23"/>
  <c r="W224" i="23"/>
  <c r="AC224" i="23"/>
  <c r="AI224" i="23"/>
  <c r="AO224" i="23"/>
  <c r="AU224" i="23"/>
  <c r="BA224" i="23"/>
  <c r="BG224" i="23"/>
  <c r="BM224" i="23"/>
  <c r="BS224" i="23"/>
  <c r="BY224" i="23"/>
  <c r="CE224" i="23"/>
  <c r="CK224" i="23"/>
  <c r="G223" i="23"/>
  <c r="G222" i="23"/>
  <c r="G221" i="23"/>
  <c r="G220" i="23"/>
  <c r="G219" i="23"/>
  <c r="W219" i="23"/>
  <c r="AC219" i="23"/>
  <c r="AI219" i="23"/>
  <c r="AO219" i="23"/>
  <c r="AU219" i="23"/>
  <c r="BA219" i="23"/>
  <c r="BG219" i="23"/>
  <c r="BM219" i="23"/>
  <c r="BS219" i="23"/>
  <c r="BY219" i="23"/>
  <c r="CE219" i="23"/>
  <c r="CK219" i="23"/>
  <c r="G218" i="23"/>
  <c r="G217" i="23"/>
  <c r="W217" i="23"/>
  <c r="AC217" i="23"/>
  <c r="AI217" i="23"/>
  <c r="AO217" i="23"/>
  <c r="AU217" i="23"/>
  <c r="BA217" i="23"/>
  <c r="BG217" i="23"/>
  <c r="BM217" i="23"/>
  <c r="BS217" i="23"/>
  <c r="BY217" i="23"/>
  <c r="CE217" i="23"/>
  <c r="CK217" i="23"/>
  <c r="G216" i="23"/>
  <c r="W216" i="23"/>
  <c r="G215" i="23"/>
  <c r="G214" i="23"/>
  <c r="W214" i="23"/>
  <c r="AC214" i="23"/>
  <c r="AI214" i="23"/>
  <c r="AO214" i="23"/>
  <c r="AU214" i="23"/>
  <c r="BA214" i="23"/>
  <c r="BG214" i="23"/>
  <c r="BM214" i="23"/>
  <c r="BS214" i="23"/>
  <c r="BY214" i="23"/>
  <c r="CE214" i="23"/>
  <c r="CK214" i="23"/>
  <c r="G213" i="23"/>
  <c r="G212" i="23"/>
  <c r="G211" i="23"/>
  <c r="W211" i="23"/>
  <c r="AC211" i="23"/>
  <c r="AI211" i="23"/>
  <c r="AO211" i="23"/>
  <c r="G210" i="23"/>
  <c r="G209" i="23"/>
  <c r="G208" i="23"/>
  <c r="W208" i="23"/>
  <c r="G207" i="23"/>
  <c r="G206" i="23"/>
  <c r="G205" i="23"/>
  <c r="G204" i="23"/>
  <c r="G203" i="23"/>
  <c r="G202" i="23"/>
  <c r="G201" i="23"/>
  <c r="G200" i="23"/>
  <c r="G199" i="23"/>
  <c r="W199" i="23"/>
  <c r="AC199" i="23"/>
  <c r="AI199" i="23"/>
  <c r="AO199" i="23"/>
  <c r="AU199" i="23"/>
  <c r="BA199" i="23"/>
  <c r="G198" i="23"/>
  <c r="BM198" i="23"/>
  <c r="BS198" i="23"/>
  <c r="BY198" i="23"/>
  <c r="CE198" i="23"/>
  <c r="CK198" i="23"/>
  <c r="G197" i="23"/>
  <c r="G196" i="23"/>
  <c r="W196" i="23"/>
  <c r="AC196" i="23"/>
  <c r="AI196" i="23"/>
  <c r="AO196" i="23"/>
  <c r="AU196" i="23"/>
  <c r="BA196" i="23"/>
  <c r="BG196" i="23"/>
  <c r="BM196" i="23"/>
  <c r="BS196" i="23"/>
  <c r="BY196" i="23"/>
  <c r="CE196" i="23"/>
  <c r="CK196" i="23"/>
  <c r="G195" i="23"/>
  <c r="W195" i="23"/>
  <c r="AC195" i="23"/>
  <c r="AI195" i="23"/>
  <c r="AO195" i="23"/>
  <c r="AU195" i="23"/>
  <c r="BA195" i="23"/>
  <c r="BG195" i="23"/>
  <c r="BM195" i="23"/>
  <c r="BS195" i="23"/>
  <c r="BY195" i="23"/>
  <c r="CE195" i="23"/>
  <c r="CK195" i="23"/>
  <c r="G194" i="23"/>
  <c r="G193" i="23"/>
  <c r="G192" i="23"/>
  <c r="G191" i="23"/>
  <c r="G190" i="23"/>
  <c r="G189" i="23"/>
  <c r="G188" i="23"/>
  <c r="G187" i="23"/>
  <c r="G186" i="23"/>
  <c r="W186" i="23"/>
  <c r="AC186" i="23"/>
  <c r="AI186" i="23"/>
  <c r="AO186" i="23"/>
  <c r="AU186" i="23"/>
  <c r="G185" i="23"/>
  <c r="G184" i="23"/>
  <c r="W184" i="23"/>
  <c r="AC184" i="23"/>
  <c r="AI184" i="23"/>
  <c r="AO184" i="23"/>
  <c r="AU184" i="23"/>
  <c r="BA184" i="23"/>
  <c r="BG184" i="23"/>
  <c r="BM184" i="23"/>
  <c r="BS184" i="23"/>
  <c r="BY184" i="23"/>
  <c r="CE184" i="23"/>
  <c r="CK184" i="23"/>
  <c r="G183" i="23"/>
  <c r="G182" i="23"/>
  <c r="G181" i="23"/>
  <c r="G180" i="23"/>
  <c r="W180" i="23"/>
  <c r="AC180" i="23"/>
  <c r="AI180" i="23"/>
  <c r="AO180" i="23"/>
  <c r="AU180" i="23"/>
  <c r="BA180" i="23"/>
  <c r="BG180" i="23"/>
  <c r="BM180" i="23"/>
  <c r="BS180" i="23"/>
  <c r="BY180" i="23"/>
  <c r="CE180" i="23"/>
  <c r="CK180" i="23"/>
  <c r="G179" i="23"/>
  <c r="W179" i="23"/>
  <c r="AC179" i="23"/>
  <c r="AI179" i="23"/>
  <c r="AO179" i="23"/>
  <c r="AU179" i="23"/>
  <c r="BA179" i="23"/>
  <c r="BG179" i="23"/>
  <c r="BM179" i="23"/>
  <c r="BS179" i="23"/>
  <c r="BY179" i="23"/>
  <c r="CE179" i="23"/>
  <c r="CK179" i="23"/>
  <c r="G178" i="23"/>
  <c r="W178" i="23"/>
  <c r="AC178" i="23"/>
  <c r="AI178" i="23"/>
  <c r="AO178" i="23"/>
  <c r="AU178" i="23"/>
  <c r="BA178" i="23"/>
  <c r="BG178" i="23"/>
  <c r="BM178" i="23"/>
  <c r="BS178" i="23"/>
  <c r="BY178" i="23"/>
  <c r="CE178" i="23"/>
  <c r="CK178" i="23"/>
  <c r="G177" i="23"/>
  <c r="G176" i="23"/>
  <c r="G175" i="23"/>
  <c r="G174" i="23"/>
  <c r="G173" i="23"/>
  <c r="G172" i="23"/>
  <c r="G171" i="23"/>
  <c r="G170" i="23"/>
  <c r="W170" i="23"/>
  <c r="G169" i="23"/>
  <c r="G168" i="23"/>
  <c r="W168" i="23"/>
  <c r="AC168" i="23"/>
  <c r="AI168" i="23"/>
  <c r="AO168" i="23"/>
  <c r="AU168" i="23"/>
  <c r="BA168" i="23"/>
  <c r="BG168" i="23"/>
  <c r="BM168" i="23"/>
  <c r="BS168" i="23"/>
  <c r="BY168" i="23"/>
  <c r="CE168" i="23"/>
  <c r="CK168" i="23"/>
  <c r="G167" i="23"/>
  <c r="G166" i="23"/>
  <c r="G165" i="23"/>
  <c r="W165" i="23"/>
  <c r="AC165" i="23"/>
  <c r="AI165" i="23"/>
  <c r="G164" i="23"/>
  <c r="G163" i="23"/>
  <c r="W163" i="23"/>
  <c r="AC163" i="23"/>
  <c r="AI163" i="23"/>
  <c r="AO163" i="23"/>
  <c r="AU163" i="23"/>
  <c r="BA163" i="23"/>
  <c r="BG163" i="23"/>
  <c r="BM163" i="23"/>
  <c r="BS163" i="23"/>
  <c r="BY163" i="23"/>
  <c r="CE163" i="23"/>
  <c r="CK163" i="23"/>
  <c r="G162" i="23"/>
  <c r="G161" i="23"/>
  <c r="G160" i="23"/>
  <c r="G159" i="23"/>
  <c r="G158" i="23"/>
  <c r="G157" i="23"/>
  <c r="G156" i="23"/>
  <c r="G155" i="23"/>
  <c r="G154" i="23"/>
  <c r="AC154" i="23"/>
  <c r="G153" i="23"/>
  <c r="G152" i="23"/>
  <c r="G151" i="23"/>
  <c r="W151" i="23"/>
  <c r="AC151" i="23"/>
  <c r="AI151" i="23"/>
  <c r="AO151" i="23"/>
  <c r="AU151" i="23"/>
  <c r="BA151" i="23"/>
  <c r="G150" i="23"/>
  <c r="G149" i="23"/>
  <c r="G148" i="23"/>
  <c r="W148" i="23"/>
  <c r="G147" i="23"/>
  <c r="W147" i="23"/>
  <c r="AC147" i="23"/>
  <c r="AI147" i="23"/>
  <c r="AO147" i="23"/>
  <c r="AU147" i="23"/>
  <c r="BA147" i="23"/>
  <c r="BG147" i="23"/>
  <c r="BM147" i="23"/>
  <c r="BS147" i="23"/>
  <c r="BY147" i="23"/>
  <c r="CE147" i="23"/>
  <c r="CK147" i="23"/>
  <c r="G146" i="23"/>
  <c r="W146" i="23"/>
  <c r="AC146" i="23"/>
  <c r="AI146" i="23"/>
  <c r="AO146" i="23"/>
  <c r="AU146" i="23"/>
  <c r="BA146" i="23"/>
  <c r="BG146" i="23"/>
  <c r="BM146" i="23"/>
  <c r="BS146" i="23"/>
  <c r="BY146" i="23"/>
  <c r="CE146" i="23"/>
  <c r="CK146" i="23"/>
  <c r="G145" i="23"/>
  <c r="G144" i="23"/>
  <c r="W144" i="23"/>
  <c r="AC144" i="23"/>
  <c r="AI144" i="23"/>
  <c r="AO144" i="23"/>
  <c r="AU144" i="23"/>
  <c r="BA144" i="23"/>
  <c r="BG144" i="23"/>
  <c r="G143" i="23"/>
  <c r="G142" i="23"/>
  <c r="G141" i="23"/>
  <c r="G140" i="23"/>
  <c r="G139" i="23"/>
  <c r="AI139" i="23"/>
  <c r="AO139" i="23"/>
  <c r="AU139" i="23"/>
  <c r="BA139" i="23"/>
  <c r="G138" i="23"/>
  <c r="W138" i="23"/>
  <c r="G137" i="23"/>
  <c r="G136" i="23"/>
  <c r="W136" i="23"/>
  <c r="AC136" i="23"/>
  <c r="AI136" i="23"/>
  <c r="AO136" i="23"/>
  <c r="AU136" i="23"/>
  <c r="BA136" i="23"/>
  <c r="BG136" i="23"/>
  <c r="BM136" i="23"/>
  <c r="BS136" i="23"/>
  <c r="BY136" i="23"/>
  <c r="CE136" i="23"/>
  <c r="CK136" i="23"/>
  <c r="G135" i="23"/>
  <c r="W135" i="23"/>
  <c r="AC135" i="23"/>
  <c r="AI135" i="23"/>
  <c r="AO135" i="23"/>
  <c r="AU135" i="23"/>
  <c r="BA135" i="23"/>
  <c r="BG135" i="23"/>
  <c r="BM135" i="23"/>
  <c r="BS135" i="23"/>
  <c r="BY135" i="23"/>
  <c r="CE135" i="23"/>
  <c r="CK135" i="23"/>
  <c r="G134" i="23"/>
  <c r="W134" i="23"/>
  <c r="AC134" i="23"/>
  <c r="AI134" i="23"/>
  <c r="AO134" i="23"/>
  <c r="AU134" i="23"/>
  <c r="BA134" i="23"/>
  <c r="BG134" i="23"/>
  <c r="BM134" i="23"/>
  <c r="BS134" i="23"/>
  <c r="BY134" i="23"/>
  <c r="CE134" i="23"/>
  <c r="CK134" i="23"/>
  <c r="G133" i="23"/>
  <c r="W133" i="23"/>
  <c r="AC133" i="23"/>
  <c r="AI133" i="23"/>
  <c r="AO133" i="23"/>
  <c r="AU133" i="23"/>
  <c r="BA133" i="23"/>
  <c r="BG133" i="23"/>
  <c r="BM133" i="23"/>
  <c r="BS133" i="23"/>
  <c r="BY133" i="23"/>
  <c r="CE133" i="23"/>
  <c r="CK133" i="23"/>
  <c r="G132" i="23"/>
  <c r="W132" i="23"/>
  <c r="G131" i="23"/>
  <c r="G130" i="23"/>
  <c r="W130" i="23"/>
  <c r="AC130" i="23"/>
  <c r="AI130" i="23"/>
  <c r="AO130" i="23"/>
  <c r="AU130" i="23"/>
  <c r="G129" i="23"/>
  <c r="W129" i="23"/>
  <c r="AC129" i="23"/>
  <c r="AI129" i="23"/>
  <c r="AO129" i="23"/>
  <c r="AU129" i="23"/>
  <c r="BA129" i="23"/>
  <c r="BG129" i="23"/>
  <c r="BM129" i="23"/>
  <c r="BS129" i="23"/>
  <c r="BY129" i="23"/>
  <c r="CE129" i="23"/>
  <c r="CK129" i="23"/>
  <c r="G128" i="23"/>
  <c r="G127" i="23"/>
  <c r="G126" i="23"/>
  <c r="G125" i="23"/>
  <c r="G124" i="23"/>
  <c r="G123" i="23"/>
  <c r="G122" i="23"/>
  <c r="G121" i="23"/>
  <c r="G120" i="23"/>
  <c r="W120" i="23"/>
  <c r="AC120" i="23"/>
  <c r="AI120" i="23"/>
  <c r="AO120" i="23"/>
  <c r="AU120" i="23"/>
  <c r="BA120" i="23"/>
  <c r="BG120" i="23"/>
  <c r="BM120" i="23"/>
  <c r="BS120" i="23"/>
  <c r="BY120" i="23"/>
  <c r="CE120" i="23"/>
  <c r="CK120" i="23"/>
  <c r="G119" i="23"/>
  <c r="G118" i="23"/>
  <c r="W118" i="23"/>
  <c r="G117" i="23"/>
  <c r="G116" i="23"/>
  <c r="W116" i="23"/>
  <c r="AC116" i="23"/>
  <c r="AI116" i="23"/>
  <c r="AO116" i="23"/>
  <c r="AU116" i="23"/>
  <c r="BA116" i="23"/>
  <c r="BG116" i="23"/>
  <c r="BM116" i="23"/>
  <c r="BS116" i="23"/>
  <c r="BY116" i="23"/>
  <c r="CE116" i="23"/>
  <c r="CK116" i="23"/>
  <c r="G115" i="23"/>
  <c r="W115" i="23"/>
  <c r="AC115" i="23"/>
  <c r="AI115" i="23"/>
  <c r="AO115" i="23"/>
  <c r="AU115" i="23"/>
  <c r="BA115" i="23"/>
  <c r="BG115" i="23"/>
  <c r="BM115" i="23"/>
  <c r="BS115" i="23"/>
  <c r="BY115" i="23"/>
  <c r="CE115" i="23"/>
  <c r="CK115" i="23"/>
  <c r="G114" i="23"/>
  <c r="W114" i="23"/>
  <c r="AC114" i="23"/>
  <c r="AI114" i="23"/>
  <c r="AO114" i="23"/>
  <c r="AU114" i="23"/>
  <c r="BA114" i="23"/>
  <c r="BG114" i="23"/>
  <c r="BM114" i="23"/>
  <c r="BS114" i="23"/>
  <c r="BY114" i="23"/>
  <c r="CE114" i="23"/>
  <c r="CK114" i="23"/>
  <c r="G113" i="23"/>
  <c r="W113" i="23"/>
  <c r="AC113" i="23"/>
  <c r="AI113" i="23"/>
  <c r="AO113" i="23"/>
  <c r="AU113" i="23"/>
  <c r="BA113" i="23"/>
  <c r="BG113" i="23"/>
  <c r="BM113" i="23"/>
  <c r="BS113" i="23"/>
  <c r="BY113" i="23"/>
  <c r="CE113" i="23"/>
  <c r="CK113" i="23"/>
  <c r="G112" i="23"/>
  <c r="G111" i="23"/>
  <c r="G110" i="23"/>
  <c r="G109" i="23"/>
  <c r="G108" i="23"/>
  <c r="G107" i="23"/>
  <c r="W107" i="23"/>
  <c r="G106" i="23"/>
  <c r="G105" i="23"/>
  <c r="G104" i="23"/>
  <c r="W104" i="23"/>
  <c r="AC104" i="23"/>
  <c r="AI104" i="23"/>
  <c r="AO104" i="23"/>
  <c r="AU104" i="23"/>
  <c r="BA104" i="23"/>
  <c r="BG104" i="23"/>
  <c r="BM104" i="23"/>
  <c r="BS104" i="23"/>
  <c r="BY104" i="23"/>
  <c r="CE104" i="23"/>
  <c r="CK104" i="23"/>
  <c r="G103" i="23"/>
  <c r="G102" i="23"/>
  <c r="G101" i="23"/>
  <c r="G100" i="23"/>
  <c r="W100" i="23"/>
  <c r="AC100" i="23"/>
  <c r="AI100" i="23"/>
  <c r="AO100" i="23"/>
  <c r="AU100" i="23"/>
  <c r="BA100" i="23"/>
  <c r="BG100" i="23"/>
  <c r="BM100" i="23"/>
  <c r="BS100" i="23"/>
  <c r="BY100" i="23"/>
  <c r="CE100" i="23"/>
  <c r="CK100" i="23"/>
  <c r="G99" i="23"/>
  <c r="G98" i="23"/>
  <c r="W98" i="23"/>
  <c r="AC98" i="23"/>
  <c r="AI98" i="23"/>
  <c r="AO98" i="23"/>
  <c r="AU98" i="23"/>
  <c r="BA98" i="23"/>
  <c r="BG98" i="23"/>
  <c r="BM98" i="23"/>
  <c r="BS98" i="23"/>
  <c r="BY98" i="23"/>
  <c r="CE98" i="23"/>
  <c r="CK98" i="23"/>
  <c r="G97" i="23"/>
  <c r="W97" i="23"/>
  <c r="AC97" i="23"/>
  <c r="AI97" i="23"/>
  <c r="AO97" i="23"/>
  <c r="AU97" i="23"/>
  <c r="BA97" i="23"/>
  <c r="BG97" i="23"/>
  <c r="BM97" i="23"/>
  <c r="BS97" i="23"/>
  <c r="BY97" i="23"/>
  <c r="CE97" i="23"/>
  <c r="CK97" i="23"/>
  <c r="G96" i="23"/>
  <c r="G95" i="23"/>
  <c r="G94" i="23"/>
  <c r="G93" i="23"/>
  <c r="G92" i="23"/>
  <c r="G91" i="23"/>
  <c r="W91" i="23"/>
  <c r="AC91" i="23"/>
  <c r="AI91" i="23"/>
  <c r="AO91" i="23"/>
  <c r="AU91" i="23"/>
  <c r="BA91" i="23"/>
  <c r="BG91" i="23"/>
  <c r="BM91" i="23"/>
  <c r="BS91" i="23"/>
  <c r="BY91" i="23"/>
  <c r="CE91" i="23"/>
  <c r="CK91" i="23"/>
  <c r="G90" i="23"/>
  <c r="G89" i="23"/>
  <c r="W89" i="23"/>
  <c r="AC89" i="23"/>
  <c r="AI89" i="23"/>
  <c r="AO89" i="23"/>
  <c r="AU89" i="23"/>
  <c r="BA89" i="23"/>
  <c r="BG89" i="23"/>
  <c r="BM89" i="23"/>
  <c r="BS89" i="23"/>
  <c r="BY89" i="23"/>
  <c r="CE89" i="23"/>
  <c r="CK89" i="23"/>
  <c r="G88" i="23"/>
  <c r="W88" i="23"/>
  <c r="G87" i="23"/>
  <c r="G86" i="23"/>
  <c r="W86" i="23"/>
  <c r="AC86" i="23"/>
  <c r="AI86" i="23"/>
  <c r="AO86" i="23"/>
  <c r="AU86" i="23"/>
  <c r="BA86" i="23"/>
  <c r="BG86" i="23"/>
  <c r="BM86" i="23"/>
  <c r="BS86" i="23"/>
  <c r="BY86" i="23"/>
  <c r="CE86" i="23"/>
  <c r="CK86" i="23"/>
  <c r="G85" i="23"/>
  <c r="W85" i="23"/>
  <c r="AC85" i="23"/>
  <c r="AI85" i="23"/>
  <c r="AO85" i="23"/>
  <c r="AU85" i="23"/>
  <c r="BA85" i="23"/>
  <c r="BG85" i="23"/>
  <c r="BM85" i="23"/>
  <c r="BS85" i="23"/>
  <c r="BY85" i="23"/>
  <c r="CE85" i="23"/>
  <c r="CK85" i="23"/>
  <c r="G84" i="23"/>
  <c r="W84" i="23"/>
  <c r="AC84" i="23"/>
  <c r="AI84" i="23"/>
  <c r="AO84" i="23"/>
  <c r="AU84" i="23"/>
  <c r="BA84" i="23"/>
  <c r="BG84" i="23"/>
  <c r="BM84" i="23"/>
  <c r="BS84" i="23"/>
  <c r="BY84" i="23"/>
  <c r="CE84" i="23"/>
  <c r="CK84" i="23"/>
  <c r="G83" i="23"/>
  <c r="G82" i="23"/>
  <c r="G81" i="23"/>
  <c r="W81" i="23"/>
  <c r="AC81" i="23"/>
  <c r="AI81" i="23"/>
  <c r="AO81" i="23"/>
  <c r="AU81" i="23"/>
  <c r="BA81" i="23"/>
  <c r="BG81" i="23"/>
  <c r="BM81" i="23"/>
  <c r="BS81" i="23"/>
  <c r="BY81" i="23"/>
  <c r="CE81" i="23"/>
  <c r="CK81" i="23"/>
  <c r="G80" i="23"/>
  <c r="W80" i="23"/>
  <c r="AC80" i="23"/>
  <c r="AI80" i="23"/>
  <c r="AO80" i="23"/>
  <c r="AU80" i="23"/>
  <c r="BA80" i="23"/>
  <c r="BG80" i="23"/>
  <c r="BM80" i="23"/>
  <c r="BS80" i="23"/>
  <c r="BY80" i="23"/>
  <c r="CE80" i="23"/>
  <c r="CK80" i="23"/>
  <c r="G79" i="23"/>
  <c r="G78" i="23"/>
  <c r="G77" i="23"/>
  <c r="G76" i="23"/>
  <c r="G75" i="23"/>
  <c r="G74" i="23"/>
  <c r="G73" i="23"/>
  <c r="W73" i="23"/>
  <c r="AC73" i="23"/>
  <c r="AI73" i="23"/>
  <c r="AO73" i="23"/>
  <c r="AU73" i="23"/>
  <c r="BA73" i="23"/>
  <c r="BG73" i="23"/>
  <c r="BM73" i="23"/>
  <c r="BS73" i="23"/>
  <c r="BY73" i="23"/>
  <c r="CE73" i="23"/>
  <c r="CK73" i="23"/>
  <c r="G72" i="23"/>
  <c r="W72" i="23"/>
  <c r="AC72" i="23"/>
  <c r="AI72" i="23"/>
  <c r="G71" i="23"/>
  <c r="G70" i="23"/>
  <c r="W70" i="23"/>
  <c r="AC70" i="23"/>
  <c r="G69" i="23"/>
  <c r="W69" i="23"/>
  <c r="G68" i="23"/>
  <c r="W68" i="23"/>
  <c r="G67" i="23"/>
  <c r="W67" i="23"/>
  <c r="AC67" i="23"/>
  <c r="AI67" i="23"/>
  <c r="AO67" i="23"/>
  <c r="G66" i="23"/>
  <c r="W66" i="23"/>
  <c r="AC66" i="23"/>
  <c r="AI66" i="23"/>
  <c r="AO66" i="23"/>
  <c r="AU66" i="23"/>
  <c r="BA66" i="23"/>
  <c r="BG66" i="23"/>
  <c r="BM66" i="23"/>
  <c r="BS66" i="23"/>
  <c r="BY66" i="23"/>
  <c r="CE66" i="23"/>
  <c r="CK66" i="23"/>
  <c r="G65" i="23"/>
  <c r="G64" i="23"/>
  <c r="W64" i="23"/>
  <c r="AC64" i="23"/>
  <c r="AI64" i="23"/>
  <c r="AO64" i="23"/>
  <c r="AU64" i="23"/>
  <c r="BA64" i="23"/>
  <c r="BG64" i="23"/>
  <c r="BM64" i="23"/>
  <c r="BS64" i="23"/>
  <c r="BY64" i="23"/>
  <c r="CE64" i="23"/>
  <c r="CK64" i="23"/>
  <c r="G63" i="23"/>
  <c r="G62" i="23"/>
  <c r="G61" i="23"/>
  <c r="G60" i="23"/>
  <c r="G59" i="23"/>
  <c r="G58" i="23"/>
  <c r="G57" i="23"/>
  <c r="W57" i="23"/>
  <c r="G56" i="23"/>
  <c r="G55" i="23"/>
  <c r="G54" i="23"/>
  <c r="G53" i="23"/>
  <c r="G52" i="23"/>
  <c r="G51" i="23"/>
  <c r="W51" i="23"/>
  <c r="AC51" i="23"/>
  <c r="AI51" i="23"/>
  <c r="AO51" i="23"/>
  <c r="AU51" i="23"/>
  <c r="BA51" i="23"/>
  <c r="G50" i="23"/>
  <c r="G49" i="23"/>
  <c r="G48" i="23"/>
  <c r="G47" i="23"/>
  <c r="G46" i="23"/>
  <c r="G45" i="23"/>
  <c r="G44" i="23"/>
  <c r="W44" i="23"/>
  <c r="AC44" i="23"/>
  <c r="AI44" i="23"/>
  <c r="AO44" i="23"/>
  <c r="AU44" i="23"/>
  <c r="BA44" i="23"/>
  <c r="BG44" i="23"/>
  <c r="BM44" i="23"/>
  <c r="BS44" i="23"/>
  <c r="BY44" i="23"/>
  <c r="CE44" i="23"/>
  <c r="CK44" i="23"/>
  <c r="G43" i="23"/>
  <c r="G42" i="23"/>
  <c r="AI42" i="23"/>
  <c r="AO42" i="23"/>
  <c r="AU42" i="23"/>
  <c r="BA42" i="23"/>
  <c r="BG42" i="23"/>
  <c r="BM42" i="23"/>
  <c r="BS42" i="23"/>
  <c r="BY42" i="23"/>
  <c r="CE42" i="23"/>
  <c r="CK42" i="23"/>
  <c r="G41" i="23"/>
  <c r="W41" i="23"/>
  <c r="AC41" i="23"/>
  <c r="AI41" i="23"/>
  <c r="AO41" i="23"/>
  <c r="AU41" i="23"/>
  <c r="BA41" i="23"/>
  <c r="BG41" i="23"/>
  <c r="BM41" i="23"/>
  <c r="BS41" i="23"/>
  <c r="BY41" i="23"/>
  <c r="CE41" i="23"/>
  <c r="CK41" i="23"/>
  <c r="G40" i="23"/>
  <c r="G39" i="23"/>
  <c r="W39" i="23"/>
  <c r="AC39" i="23"/>
  <c r="AI39" i="23"/>
  <c r="AO39" i="23"/>
  <c r="G38" i="23"/>
  <c r="G37" i="23"/>
  <c r="W37" i="23"/>
  <c r="AC37" i="23"/>
  <c r="AI37" i="23"/>
  <c r="AO37" i="23"/>
  <c r="AU37" i="23"/>
  <c r="BA37" i="23"/>
  <c r="BG37" i="23"/>
  <c r="BM37" i="23"/>
  <c r="BS37" i="23"/>
  <c r="BY37" i="23"/>
  <c r="CE37" i="23"/>
  <c r="CK37" i="23"/>
  <c r="G36" i="23"/>
  <c r="G35" i="23"/>
  <c r="G34" i="23"/>
  <c r="G33" i="23"/>
  <c r="W33" i="23"/>
  <c r="G32" i="23"/>
  <c r="G31" i="23"/>
  <c r="G30" i="23"/>
  <c r="G29" i="23"/>
  <c r="G28" i="23"/>
  <c r="G27" i="23"/>
  <c r="G26" i="23"/>
  <c r="G25" i="23"/>
  <c r="W25" i="23"/>
  <c r="AC25" i="23"/>
  <c r="AI25" i="23"/>
  <c r="AO25" i="23"/>
  <c r="AU25" i="23"/>
  <c r="BA25" i="23"/>
  <c r="BG25" i="23"/>
  <c r="BM25" i="23"/>
  <c r="BS25" i="23"/>
  <c r="BY25" i="23"/>
  <c r="CE25" i="23"/>
  <c r="CK25" i="23"/>
  <c r="G24" i="23"/>
  <c r="AI24" i="23"/>
  <c r="AO24" i="23"/>
  <c r="AU24" i="23"/>
  <c r="BA24" i="23"/>
  <c r="BG24" i="23"/>
  <c r="BM24" i="23"/>
  <c r="BS24" i="23"/>
  <c r="BY24" i="23"/>
  <c r="CE24" i="23"/>
  <c r="CK24" i="23"/>
  <c r="G23" i="23"/>
  <c r="G22" i="23"/>
  <c r="W22" i="23"/>
  <c r="AC22" i="23"/>
  <c r="AI22" i="23"/>
  <c r="AO22" i="23"/>
  <c r="G21" i="23"/>
  <c r="G20" i="23"/>
  <c r="G19" i="23"/>
  <c r="G18" i="23"/>
  <c r="G17" i="23"/>
  <c r="G16" i="23"/>
  <c r="W16" i="23"/>
  <c r="AC16" i="23"/>
  <c r="AI16" i="23"/>
  <c r="AO16" i="23"/>
  <c r="AU16" i="23"/>
  <c r="BA16" i="23"/>
  <c r="BG16" i="23"/>
  <c r="BM16" i="23"/>
  <c r="BS16" i="23"/>
  <c r="BY16" i="23"/>
  <c r="CE16" i="23"/>
  <c r="CK16" i="23"/>
  <c r="G15" i="23"/>
  <c r="G14" i="23"/>
  <c r="G13" i="23"/>
  <c r="G12" i="23"/>
  <c r="G11" i="23"/>
  <c r="W11" i="23"/>
  <c r="G10" i="23"/>
  <c r="G9" i="23"/>
  <c r="G8" i="23"/>
  <c r="G7" i="23"/>
  <c r="CY335" i="23"/>
  <c r="CX335" i="23"/>
  <c r="CW335" i="23"/>
  <c r="CV335" i="23"/>
  <c r="CU335" i="23"/>
  <c r="CT335" i="23"/>
  <c r="CS335" i="23"/>
  <c r="CR335" i="23"/>
  <c r="CQ335" i="23"/>
  <c r="CP335" i="23"/>
  <c r="CO335" i="23"/>
  <c r="CN335" i="23"/>
  <c r="CZ335" i="23"/>
  <c r="CJ335" i="23"/>
  <c r="CD335" i="23"/>
  <c r="BX335" i="23"/>
  <c r="BR335" i="23"/>
  <c r="BL335" i="23"/>
  <c r="BF335" i="23"/>
  <c r="AZ335" i="23"/>
  <c r="AT335" i="23"/>
  <c r="AN335" i="23"/>
  <c r="AH335" i="23"/>
  <c r="AB335" i="23"/>
  <c r="W335" i="23"/>
  <c r="AC335" i="23"/>
  <c r="AI335" i="23"/>
  <c r="AO335" i="23"/>
  <c r="AU335" i="23"/>
  <c r="BA335" i="23"/>
  <c r="BG335" i="23"/>
  <c r="BM335" i="23"/>
  <c r="BS335" i="23"/>
  <c r="BY335" i="23"/>
  <c r="CE335" i="23"/>
  <c r="CK335" i="23"/>
  <c r="V335" i="23"/>
  <c r="CY334" i="23"/>
  <c r="CX334" i="23"/>
  <c r="CW334" i="23"/>
  <c r="CV334" i="23"/>
  <c r="CU334" i="23"/>
  <c r="CT334" i="23"/>
  <c r="CS334" i="23"/>
  <c r="CR334" i="23"/>
  <c r="CQ334" i="23"/>
  <c r="CP334" i="23"/>
  <c r="CZ334" i="23"/>
  <c r="CO334" i="23"/>
  <c r="CN334" i="23"/>
  <c r="CJ334" i="23"/>
  <c r="CE334" i="23"/>
  <c r="CK334" i="23"/>
  <c r="CD334" i="23"/>
  <c r="BX334" i="23"/>
  <c r="BR334" i="23"/>
  <c r="BL334" i="23"/>
  <c r="BF334" i="23"/>
  <c r="AZ334" i="23"/>
  <c r="AT334" i="23"/>
  <c r="AN334" i="23"/>
  <c r="AH334" i="23"/>
  <c r="AB334" i="23"/>
  <c r="W334" i="23"/>
  <c r="AC334" i="23"/>
  <c r="AI334" i="23"/>
  <c r="AO334" i="23"/>
  <c r="AU334" i="23"/>
  <c r="BA334" i="23"/>
  <c r="BG334" i="23"/>
  <c r="BM334" i="23"/>
  <c r="BS334" i="23"/>
  <c r="BY334" i="23"/>
  <c r="V334" i="23"/>
  <c r="CY333" i="23"/>
  <c r="CX333" i="23"/>
  <c r="CW333" i="23"/>
  <c r="CV333" i="23"/>
  <c r="CU333" i="23"/>
  <c r="CT333" i="23"/>
  <c r="CS333" i="23"/>
  <c r="CR333" i="23"/>
  <c r="CQ333" i="23"/>
  <c r="CP333" i="23"/>
  <c r="CO333" i="23"/>
  <c r="CN333" i="23"/>
  <c r="CZ333" i="23"/>
  <c r="CJ333" i="23"/>
  <c r="CD333" i="23"/>
  <c r="BX333" i="23"/>
  <c r="BS333" i="23"/>
  <c r="BY333" i="23"/>
  <c r="CE333" i="23"/>
  <c r="CK333" i="23"/>
  <c r="BR333" i="23"/>
  <c r="BL333" i="23"/>
  <c r="BF333" i="23"/>
  <c r="AZ333" i="23"/>
  <c r="AT333" i="23"/>
  <c r="AN333" i="23"/>
  <c r="AH333" i="23"/>
  <c r="AB333" i="23"/>
  <c r="W333" i="23"/>
  <c r="AC333" i="23"/>
  <c r="AI333" i="23"/>
  <c r="AO333" i="23"/>
  <c r="AU333" i="23"/>
  <c r="BA333" i="23"/>
  <c r="BG333" i="23"/>
  <c r="BM333" i="23"/>
  <c r="V333" i="23"/>
  <c r="CZ332" i="23"/>
  <c r="CY332" i="23"/>
  <c r="CX332" i="23"/>
  <c r="CW332" i="23"/>
  <c r="CV332" i="23"/>
  <c r="CU332" i="23"/>
  <c r="CT332" i="23"/>
  <c r="CS332" i="23"/>
  <c r="CR332" i="23"/>
  <c r="CQ332" i="23"/>
  <c r="CP332" i="23"/>
  <c r="CO332" i="23"/>
  <c r="CN332" i="23"/>
  <c r="CJ332" i="23"/>
  <c r="CD332" i="23"/>
  <c r="BX332" i="23"/>
  <c r="BR332" i="23"/>
  <c r="BL332" i="23"/>
  <c r="BF332" i="23"/>
  <c r="AZ332" i="23"/>
  <c r="AT332" i="23"/>
  <c r="AN332" i="23"/>
  <c r="AI332" i="23"/>
  <c r="AO332" i="23"/>
  <c r="AU332" i="23"/>
  <c r="BA332" i="23"/>
  <c r="BG332" i="23"/>
  <c r="BM332" i="23"/>
  <c r="BS332" i="23"/>
  <c r="BY332" i="23"/>
  <c r="CE332" i="23"/>
  <c r="CK332" i="23"/>
  <c r="AH332" i="23"/>
  <c r="AB332" i="23"/>
  <c r="V332" i="23"/>
  <c r="CY331" i="23"/>
  <c r="CX331" i="23"/>
  <c r="CW331" i="23"/>
  <c r="CV331" i="23"/>
  <c r="CU331" i="23"/>
  <c r="CT331" i="23"/>
  <c r="CS331" i="23"/>
  <c r="CR331" i="23"/>
  <c r="CQ331" i="23"/>
  <c r="CP331" i="23"/>
  <c r="CO331" i="23"/>
  <c r="CN331" i="23"/>
  <c r="CJ331" i="23"/>
  <c r="CD331" i="23"/>
  <c r="BX331" i="23"/>
  <c r="BR331" i="23"/>
  <c r="BL331" i="23"/>
  <c r="BF331" i="23"/>
  <c r="AZ331" i="23"/>
  <c r="AT331" i="23"/>
  <c r="AN331" i="23"/>
  <c r="AH331" i="23"/>
  <c r="AB331" i="23"/>
  <c r="W331" i="23"/>
  <c r="AC331" i="23"/>
  <c r="AI331" i="23"/>
  <c r="AO331" i="23"/>
  <c r="AU331" i="23"/>
  <c r="BA331" i="23"/>
  <c r="BG331" i="23"/>
  <c r="BM331" i="23"/>
  <c r="BS331" i="23"/>
  <c r="BY331" i="23"/>
  <c r="CE331" i="23"/>
  <c r="CK331" i="23"/>
  <c r="V331" i="23"/>
  <c r="CZ330" i="23"/>
  <c r="CY330" i="23"/>
  <c r="CX330" i="23"/>
  <c r="CW330" i="23"/>
  <c r="CV330" i="23"/>
  <c r="CU330" i="23"/>
  <c r="CT330" i="23"/>
  <c r="CS330" i="23"/>
  <c r="CR330" i="23"/>
  <c r="CQ330" i="23"/>
  <c r="CP330" i="23"/>
  <c r="CO330" i="23"/>
  <c r="CN330" i="23"/>
  <c r="CJ330" i="23"/>
  <c r="CD330" i="23"/>
  <c r="BY330" i="23"/>
  <c r="CE330" i="23"/>
  <c r="CK330" i="23"/>
  <c r="BX330" i="23"/>
  <c r="BR330" i="23"/>
  <c r="BL330" i="23"/>
  <c r="BF330" i="23"/>
  <c r="AZ330" i="23"/>
  <c r="AT330" i="23"/>
  <c r="AN330" i="23"/>
  <c r="AH330" i="23"/>
  <c r="AB330" i="23"/>
  <c r="W330" i="23"/>
  <c r="AC330" i="23"/>
  <c r="AI330" i="23"/>
  <c r="AO330" i="23"/>
  <c r="AU330" i="23"/>
  <c r="BA330" i="23"/>
  <c r="BG330" i="23"/>
  <c r="BM330" i="23"/>
  <c r="BS330" i="23"/>
  <c r="V330" i="23"/>
  <c r="CZ329" i="23"/>
  <c r="CY329" i="23"/>
  <c r="CX329" i="23"/>
  <c r="CW329" i="23"/>
  <c r="CV329" i="23"/>
  <c r="CU329" i="23"/>
  <c r="CT329" i="23"/>
  <c r="CS329" i="23"/>
  <c r="CR329" i="23"/>
  <c r="CQ329" i="23"/>
  <c r="CP329" i="23"/>
  <c r="CO329" i="23"/>
  <c r="CN329" i="23"/>
  <c r="CJ329" i="23"/>
  <c r="CD329" i="23"/>
  <c r="BX329" i="23"/>
  <c r="BR329" i="23"/>
  <c r="BL329" i="23"/>
  <c r="BF329" i="23"/>
  <c r="AZ329" i="23"/>
  <c r="AT329" i="23"/>
  <c r="AN329" i="23"/>
  <c r="AH329" i="23"/>
  <c r="AB329" i="23"/>
  <c r="V329" i="23"/>
  <c r="CY328" i="23"/>
  <c r="CX328" i="23"/>
  <c r="CW328" i="23"/>
  <c r="CV328" i="23"/>
  <c r="CU328" i="23"/>
  <c r="CT328" i="23"/>
  <c r="CS328" i="23"/>
  <c r="CR328" i="23"/>
  <c r="CQ328" i="23"/>
  <c r="CP328" i="23"/>
  <c r="CO328" i="23"/>
  <c r="CN328" i="23"/>
  <c r="CJ328" i="23"/>
  <c r="CD328" i="23"/>
  <c r="BX328" i="23"/>
  <c r="BR328" i="23"/>
  <c r="BL328" i="23"/>
  <c r="BF328" i="23"/>
  <c r="AZ328" i="23"/>
  <c r="AT328" i="23"/>
  <c r="AN328" i="23"/>
  <c r="AH328" i="23"/>
  <c r="AB328" i="23"/>
  <c r="V328" i="23"/>
  <c r="CY327" i="23"/>
  <c r="CX327" i="23"/>
  <c r="CW327" i="23"/>
  <c r="CV327" i="23"/>
  <c r="CU327" i="23"/>
  <c r="CT327" i="23"/>
  <c r="CS327" i="23"/>
  <c r="CR327" i="23"/>
  <c r="CQ327" i="23"/>
  <c r="CP327" i="23"/>
  <c r="CO327" i="23"/>
  <c r="CN327" i="23"/>
  <c r="CJ327" i="23"/>
  <c r="CD327" i="23"/>
  <c r="BX327" i="23"/>
  <c r="BR327" i="23"/>
  <c r="BL327" i="23"/>
  <c r="BF327" i="23"/>
  <c r="AZ327" i="23"/>
  <c r="AU327" i="23"/>
  <c r="BA327" i="23"/>
  <c r="BG327" i="23"/>
  <c r="BM327" i="23"/>
  <c r="BS327" i="23"/>
  <c r="BY327" i="23"/>
  <c r="CE327" i="23"/>
  <c r="CK327" i="23"/>
  <c r="AT327" i="23"/>
  <c r="AN327" i="23"/>
  <c r="AH327" i="23"/>
  <c r="AB327" i="23"/>
  <c r="V327" i="23"/>
  <c r="CY326" i="23"/>
  <c r="CX326" i="23"/>
  <c r="CW326" i="23"/>
  <c r="CV326" i="23"/>
  <c r="CU326" i="23"/>
  <c r="CT326" i="23"/>
  <c r="CS326" i="23"/>
  <c r="CR326" i="23"/>
  <c r="CQ326" i="23"/>
  <c r="CZ326" i="23"/>
  <c r="CP326" i="23"/>
  <c r="CO326" i="23"/>
  <c r="CN326" i="23"/>
  <c r="CJ326" i="23"/>
  <c r="CD326" i="23"/>
  <c r="BX326" i="23"/>
  <c r="BR326" i="23"/>
  <c r="BL326" i="23"/>
  <c r="BF326" i="23"/>
  <c r="AZ326" i="23"/>
  <c r="AT326" i="23"/>
  <c r="AN326" i="23"/>
  <c r="AH326" i="23"/>
  <c r="AB326" i="23"/>
  <c r="V326" i="23"/>
  <c r="CY325" i="23"/>
  <c r="CX325" i="23"/>
  <c r="CW325" i="23"/>
  <c r="CV325" i="23"/>
  <c r="CU325" i="23"/>
  <c r="CT325" i="23"/>
  <c r="CS325" i="23"/>
  <c r="CR325" i="23"/>
  <c r="CQ325" i="23"/>
  <c r="CP325" i="23"/>
  <c r="CO325" i="23"/>
  <c r="CN325" i="23"/>
  <c r="CJ325" i="23"/>
  <c r="CD325" i="23"/>
  <c r="BX325" i="23"/>
  <c r="BR325" i="23"/>
  <c r="BL325" i="23"/>
  <c r="BF325" i="23"/>
  <c r="AZ325" i="23"/>
  <c r="AT325" i="23"/>
  <c r="AN325" i="23"/>
  <c r="AH325" i="23"/>
  <c r="AB325" i="23"/>
  <c r="V325" i="23"/>
  <c r="CY324" i="23"/>
  <c r="CX324" i="23"/>
  <c r="CW324" i="23"/>
  <c r="CV324" i="23"/>
  <c r="CU324" i="23"/>
  <c r="CT324" i="23"/>
  <c r="CS324" i="23"/>
  <c r="CR324" i="23"/>
  <c r="CQ324" i="23"/>
  <c r="CP324" i="23"/>
  <c r="CO324" i="23"/>
  <c r="CN324" i="23"/>
  <c r="CJ324" i="23"/>
  <c r="CD324" i="23"/>
  <c r="BX324" i="23"/>
  <c r="BR324" i="23"/>
  <c r="BL324" i="23"/>
  <c r="BF324" i="23"/>
  <c r="AZ324" i="23"/>
  <c r="AT324" i="23"/>
  <c r="AN324" i="23"/>
  <c r="AH324" i="23"/>
  <c r="AB324" i="23"/>
  <c r="V324" i="23"/>
  <c r="CY323" i="23"/>
  <c r="CX323" i="23"/>
  <c r="CW323" i="23"/>
  <c r="CV323" i="23"/>
  <c r="CU323" i="23"/>
  <c r="CT323" i="23"/>
  <c r="CS323" i="23"/>
  <c r="CR323" i="23"/>
  <c r="CQ323" i="23"/>
  <c r="CP323" i="23"/>
  <c r="CO323" i="23"/>
  <c r="CN323" i="23"/>
  <c r="CJ323" i="23"/>
  <c r="CD323" i="23"/>
  <c r="BX323" i="23"/>
  <c r="BR323" i="23"/>
  <c r="BL323" i="23"/>
  <c r="BF323" i="23"/>
  <c r="AZ323" i="23"/>
  <c r="AT323" i="23"/>
  <c r="AN323" i="23"/>
  <c r="AH323" i="23"/>
  <c r="AB323" i="23"/>
  <c r="V323" i="23"/>
  <c r="CY322" i="23"/>
  <c r="CX322" i="23"/>
  <c r="CW322" i="23"/>
  <c r="CV322" i="23"/>
  <c r="CU322" i="23"/>
  <c r="CT322" i="23"/>
  <c r="CS322" i="23"/>
  <c r="CR322" i="23"/>
  <c r="CQ322" i="23"/>
  <c r="CP322" i="23"/>
  <c r="CO322" i="23"/>
  <c r="CN322" i="23"/>
  <c r="CZ322" i="23"/>
  <c r="CJ322" i="23"/>
  <c r="CD322" i="23"/>
  <c r="BX322" i="23"/>
  <c r="BR322" i="23"/>
  <c r="BL322" i="23"/>
  <c r="BF322" i="23"/>
  <c r="AZ322" i="23"/>
  <c r="AT322" i="23"/>
  <c r="AN322" i="23"/>
  <c r="AH322" i="23"/>
  <c r="AB322" i="23"/>
  <c r="V322" i="23"/>
  <c r="CY321" i="23"/>
  <c r="CX321" i="23"/>
  <c r="CW321" i="23"/>
  <c r="CV321" i="23"/>
  <c r="CU321" i="23"/>
  <c r="CT321" i="23"/>
  <c r="CS321" i="23"/>
  <c r="CR321" i="23"/>
  <c r="CQ321" i="23"/>
  <c r="CP321" i="23"/>
  <c r="CO321" i="23"/>
  <c r="CN321" i="23"/>
  <c r="CZ321" i="23"/>
  <c r="CJ321" i="23"/>
  <c r="CD321" i="23"/>
  <c r="BX321" i="23"/>
  <c r="BR321" i="23"/>
  <c r="BL321" i="23"/>
  <c r="BF321" i="23"/>
  <c r="AZ321" i="23"/>
  <c r="AT321" i="23"/>
  <c r="AN321" i="23"/>
  <c r="AH321" i="23"/>
  <c r="AB321" i="23"/>
  <c r="V321" i="23"/>
  <c r="CY320" i="23"/>
  <c r="CX320" i="23"/>
  <c r="CW320" i="23"/>
  <c r="CV320" i="23"/>
  <c r="CU320" i="23"/>
  <c r="CT320" i="23"/>
  <c r="CS320" i="23"/>
  <c r="CR320" i="23"/>
  <c r="CQ320" i="23"/>
  <c r="CP320" i="23"/>
  <c r="CO320" i="23"/>
  <c r="CN320" i="23"/>
  <c r="CZ320" i="23"/>
  <c r="CJ320" i="23"/>
  <c r="CD320" i="23"/>
  <c r="BX320" i="23"/>
  <c r="BR320" i="23"/>
  <c r="BL320" i="23"/>
  <c r="BF320" i="23"/>
  <c r="AZ320" i="23"/>
  <c r="AT320" i="23"/>
  <c r="AN320" i="23"/>
  <c r="AH320" i="23"/>
  <c r="AB320" i="23"/>
  <c r="V320" i="23"/>
  <c r="CY319" i="23"/>
  <c r="CX319" i="23"/>
  <c r="CW319" i="23"/>
  <c r="CV319" i="23"/>
  <c r="CU319" i="23"/>
  <c r="CT319" i="23"/>
  <c r="CS319" i="23"/>
  <c r="CR319" i="23"/>
  <c r="CQ319" i="23"/>
  <c r="CP319" i="23"/>
  <c r="CO319" i="23"/>
  <c r="CN319" i="23"/>
  <c r="CZ319" i="23"/>
  <c r="CJ319" i="23"/>
  <c r="CD319" i="23"/>
  <c r="BY319" i="23"/>
  <c r="CE319" i="23"/>
  <c r="CK319" i="23"/>
  <c r="BX319" i="23"/>
  <c r="BR319" i="23"/>
  <c r="BL319" i="23"/>
  <c r="BF319" i="23"/>
  <c r="BA319" i="23"/>
  <c r="BG319" i="23"/>
  <c r="BM319" i="23"/>
  <c r="BS319" i="23"/>
  <c r="AZ319" i="23"/>
  <c r="AT319" i="23"/>
  <c r="AN319" i="23"/>
  <c r="AH319" i="23"/>
  <c r="AB319" i="23"/>
  <c r="W319" i="23"/>
  <c r="AC319" i="23"/>
  <c r="AI319" i="23"/>
  <c r="AO319" i="23"/>
  <c r="AU319" i="23"/>
  <c r="V319" i="23"/>
  <c r="CY318" i="23"/>
  <c r="CX318" i="23"/>
  <c r="CW318" i="23"/>
  <c r="CV318" i="23"/>
  <c r="CU318" i="23"/>
  <c r="CT318" i="23"/>
  <c r="CS318" i="23"/>
  <c r="CZ318" i="23"/>
  <c r="CR318" i="23"/>
  <c r="CQ318" i="23"/>
  <c r="CP318" i="23"/>
  <c r="CO318" i="23"/>
  <c r="CN318" i="23"/>
  <c r="CJ318" i="23"/>
  <c r="CD318" i="23"/>
  <c r="BX318" i="23"/>
  <c r="BR318" i="23"/>
  <c r="BL318" i="23"/>
  <c r="BG318" i="23"/>
  <c r="BM318" i="23"/>
  <c r="BS318" i="23"/>
  <c r="BY318" i="23"/>
  <c r="CE318" i="23"/>
  <c r="CK318" i="23"/>
  <c r="BF318" i="23"/>
  <c r="AZ318" i="23"/>
  <c r="AT318" i="23"/>
  <c r="AN318" i="23"/>
  <c r="AH318" i="23"/>
  <c r="AB318" i="23"/>
  <c r="W318" i="23"/>
  <c r="AC318" i="23"/>
  <c r="AI318" i="23"/>
  <c r="AO318" i="23"/>
  <c r="AU318" i="23"/>
  <c r="BA318" i="23"/>
  <c r="V318" i="23"/>
  <c r="CY317" i="23"/>
  <c r="CX317" i="23"/>
  <c r="CW317" i="23"/>
  <c r="CV317" i="23"/>
  <c r="CU317" i="23"/>
  <c r="CT317" i="23"/>
  <c r="CS317" i="23"/>
  <c r="CR317" i="23"/>
  <c r="CQ317" i="23"/>
  <c r="CP317" i="23"/>
  <c r="CO317" i="23"/>
  <c r="CN317" i="23"/>
  <c r="CJ317" i="23"/>
  <c r="CD317" i="23"/>
  <c r="BX317" i="23"/>
  <c r="BR317" i="23"/>
  <c r="BL317" i="23"/>
  <c r="BF317" i="23"/>
  <c r="AZ317" i="23"/>
  <c r="AT317" i="23"/>
  <c r="AN317" i="23"/>
  <c r="AH317" i="23"/>
  <c r="AB317" i="23"/>
  <c r="W317" i="23"/>
  <c r="AC317" i="23"/>
  <c r="AI317" i="23"/>
  <c r="AO317" i="23"/>
  <c r="AU317" i="23"/>
  <c r="BA317" i="23"/>
  <c r="BG317" i="23"/>
  <c r="BM317" i="23"/>
  <c r="BS317" i="23"/>
  <c r="BY317" i="23"/>
  <c r="CE317" i="23"/>
  <c r="CK317" i="23"/>
  <c r="V317" i="23"/>
  <c r="CY316" i="23"/>
  <c r="CX316" i="23"/>
  <c r="CW316" i="23"/>
  <c r="CV316" i="23"/>
  <c r="CU316" i="23"/>
  <c r="CT316" i="23"/>
  <c r="CS316" i="23"/>
  <c r="CR316" i="23"/>
  <c r="CQ316" i="23"/>
  <c r="CP316" i="23"/>
  <c r="CO316" i="23"/>
  <c r="CN316" i="23"/>
  <c r="CJ316" i="23"/>
  <c r="CD316" i="23"/>
  <c r="BX316" i="23"/>
  <c r="BR316" i="23"/>
  <c r="BL316" i="23"/>
  <c r="BF316" i="23"/>
  <c r="AZ316" i="23"/>
  <c r="AT316" i="23"/>
  <c r="AN316" i="23"/>
  <c r="AH316" i="23"/>
  <c r="AB316" i="23"/>
  <c r="V316" i="23"/>
  <c r="CY315" i="23"/>
  <c r="CX315" i="23"/>
  <c r="CW315" i="23"/>
  <c r="CV315" i="23"/>
  <c r="CU315" i="23"/>
  <c r="CZ315" i="23"/>
  <c r="CT315" i="23"/>
  <c r="CS315" i="23"/>
  <c r="CR315" i="23"/>
  <c r="CQ315" i="23"/>
  <c r="CP315" i="23"/>
  <c r="CO315" i="23"/>
  <c r="CN315" i="23"/>
  <c r="CJ315" i="23"/>
  <c r="CD315" i="23"/>
  <c r="BX315" i="23"/>
  <c r="BR315" i="23"/>
  <c r="BL315" i="23"/>
  <c r="BF315" i="23"/>
  <c r="AZ315" i="23"/>
  <c r="AT315" i="23"/>
  <c r="AN315" i="23"/>
  <c r="AH315" i="23"/>
  <c r="AB315" i="23"/>
  <c r="W315" i="23"/>
  <c r="AC315" i="23"/>
  <c r="AI315" i="23"/>
  <c r="AO315" i="23"/>
  <c r="AU315" i="23"/>
  <c r="BA315" i="23"/>
  <c r="BG315" i="23"/>
  <c r="BM315" i="23"/>
  <c r="BS315" i="23"/>
  <c r="BY315" i="23"/>
  <c r="CE315" i="23"/>
  <c r="CK315" i="23"/>
  <c r="V315" i="23"/>
  <c r="CY314" i="23"/>
  <c r="CX314" i="23"/>
  <c r="CW314" i="23"/>
  <c r="CV314" i="23"/>
  <c r="CU314" i="23"/>
  <c r="CT314" i="23"/>
  <c r="CS314" i="23"/>
  <c r="CR314" i="23"/>
  <c r="CQ314" i="23"/>
  <c r="CP314" i="23"/>
  <c r="CO314" i="23"/>
  <c r="CN314" i="23"/>
  <c r="CJ314" i="23"/>
  <c r="CD314" i="23"/>
  <c r="BX314" i="23"/>
  <c r="BR314" i="23"/>
  <c r="BL314" i="23"/>
  <c r="BF314" i="23"/>
  <c r="AZ314" i="23"/>
  <c r="AT314" i="23"/>
  <c r="AN314" i="23"/>
  <c r="AH314" i="23"/>
  <c r="AB314" i="23"/>
  <c r="W314" i="23"/>
  <c r="AC314" i="23"/>
  <c r="AI314" i="23"/>
  <c r="AO314" i="23"/>
  <c r="AU314" i="23"/>
  <c r="BA314" i="23"/>
  <c r="BG314" i="23"/>
  <c r="BM314" i="23"/>
  <c r="BS314" i="23"/>
  <c r="BY314" i="23"/>
  <c r="CE314" i="23"/>
  <c r="CK314" i="23"/>
  <c r="V314" i="23"/>
  <c r="CY313" i="23"/>
  <c r="CX313" i="23"/>
  <c r="CW313" i="23"/>
  <c r="CV313" i="23"/>
  <c r="CU313" i="23"/>
  <c r="CT313" i="23"/>
  <c r="CS313" i="23"/>
  <c r="CR313" i="23"/>
  <c r="CQ313" i="23"/>
  <c r="CP313" i="23"/>
  <c r="CO313" i="23"/>
  <c r="CN313" i="23"/>
  <c r="CJ313" i="23"/>
  <c r="CD313" i="23"/>
  <c r="BX313" i="23"/>
  <c r="BR313" i="23"/>
  <c r="BL313" i="23"/>
  <c r="BF313" i="23"/>
  <c r="AZ313" i="23"/>
  <c r="AT313" i="23"/>
  <c r="AN313" i="23"/>
  <c r="AH313" i="23"/>
  <c r="AB313" i="23"/>
  <c r="V313" i="23"/>
  <c r="CY312" i="23"/>
  <c r="CX312" i="23"/>
  <c r="CW312" i="23"/>
  <c r="CV312" i="23"/>
  <c r="CU312" i="23"/>
  <c r="CT312" i="23"/>
  <c r="CS312" i="23"/>
  <c r="CR312" i="23"/>
  <c r="CQ312" i="23"/>
  <c r="CP312" i="23"/>
  <c r="CO312" i="23"/>
  <c r="CN312" i="23"/>
  <c r="CJ312" i="23"/>
  <c r="CD312" i="23"/>
  <c r="BX312" i="23"/>
  <c r="BR312" i="23"/>
  <c r="BL312" i="23"/>
  <c r="BF312" i="23"/>
  <c r="AZ312" i="23"/>
  <c r="AT312" i="23"/>
  <c r="AN312" i="23"/>
  <c r="AH312" i="23"/>
  <c r="AB312" i="23"/>
  <c r="W312" i="23"/>
  <c r="AC312" i="23"/>
  <c r="AI312" i="23"/>
  <c r="AO312" i="23"/>
  <c r="AU312" i="23"/>
  <c r="BA312" i="23"/>
  <c r="BG312" i="23"/>
  <c r="BM312" i="23"/>
  <c r="BS312" i="23"/>
  <c r="BY312" i="23"/>
  <c r="CE312" i="23"/>
  <c r="CK312" i="23"/>
  <c r="V312" i="23"/>
  <c r="CY311" i="23"/>
  <c r="CX311" i="23"/>
  <c r="CW311" i="23"/>
  <c r="CV311" i="23"/>
  <c r="CU311" i="23"/>
  <c r="CT311" i="23"/>
  <c r="CS311" i="23"/>
  <c r="CR311" i="23"/>
  <c r="CQ311" i="23"/>
  <c r="CP311" i="23"/>
  <c r="CZ311" i="23"/>
  <c r="CO311" i="23"/>
  <c r="CN311" i="23"/>
  <c r="CJ311" i="23"/>
  <c r="CD311" i="23"/>
  <c r="BX311" i="23"/>
  <c r="BR311" i="23"/>
  <c r="BL311" i="23"/>
  <c r="BF311" i="23"/>
  <c r="AZ311" i="23"/>
  <c r="AT311" i="23"/>
  <c r="AN311" i="23"/>
  <c r="AH311" i="23"/>
  <c r="AB311" i="23"/>
  <c r="V311" i="23"/>
  <c r="CY310" i="23"/>
  <c r="CX310" i="23"/>
  <c r="CW310" i="23"/>
  <c r="CV310" i="23"/>
  <c r="CU310" i="23"/>
  <c r="CT310" i="23"/>
  <c r="CS310" i="23"/>
  <c r="CR310" i="23"/>
  <c r="CQ310" i="23"/>
  <c r="CP310" i="23"/>
  <c r="CO310" i="23"/>
  <c r="CN310" i="23"/>
  <c r="CJ310" i="23"/>
  <c r="CD310" i="23"/>
  <c r="BX310" i="23"/>
  <c r="BR310" i="23"/>
  <c r="BL310" i="23"/>
  <c r="BF310" i="23"/>
  <c r="AZ310" i="23"/>
  <c r="AT310" i="23"/>
  <c r="AN310" i="23"/>
  <c r="AH310" i="23"/>
  <c r="AB310" i="23"/>
  <c r="V310" i="23"/>
  <c r="CY309" i="23"/>
  <c r="CX309" i="23"/>
  <c r="CW309" i="23"/>
  <c r="CV309" i="23"/>
  <c r="CU309" i="23"/>
  <c r="CT309" i="23"/>
  <c r="CS309" i="23"/>
  <c r="CR309" i="23"/>
  <c r="CQ309" i="23"/>
  <c r="CZ309" i="23"/>
  <c r="CP309" i="23"/>
  <c r="CO309" i="23"/>
  <c r="CN309" i="23"/>
  <c r="CJ309" i="23"/>
  <c r="CD309" i="23"/>
  <c r="BX309" i="23"/>
  <c r="BR309" i="23"/>
  <c r="BL309" i="23"/>
  <c r="BF309" i="23"/>
  <c r="AZ309" i="23"/>
  <c r="AT309" i="23"/>
  <c r="AN309" i="23"/>
  <c r="AH309" i="23"/>
  <c r="AB309" i="23"/>
  <c r="V309" i="23"/>
  <c r="CY308" i="23"/>
  <c r="CX308" i="23"/>
  <c r="CW308" i="23"/>
  <c r="CV308" i="23"/>
  <c r="CU308" i="23"/>
  <c r="CT308" i="23"/>
  <c r="CS308" i="23"/>
  <c r="CR308" i="23"/>
  <c r="CZ308" i="23"/>
  <c r="CQ308" i="23"/>
  <c r="CP308" i="23"/>
  <c r="CO308" i="23"/>
  <c r="CN308" i="23"/>
  <c r="CJ308" i="23"/>
  <c r="CD308" i="23"/>
  <c r="BX308" i="23"/>
  <c r="BR308" i="23"/>
  <c r="BL308" i="23"/>
  <c r="BF308" i="23"/>
  <c r="AZ308" i="23"/>
  <c r="AT308" i="23"/>
  <c r="AN308" i="23"/>
  <c r="AH308" i="23"/>
  <c r="AB308" i="23"/>
  <c r="V308" i="23"/>
  <c r="CY307" i="23"/>
  <c r="CX307" i="23"/>
  <c r="CW307" i="23"/>
  <c r="CV307" i="23"/>
  <c r="CU307" i="23"/>
  <c r="CT307" i="23"/>
  <c r="CS307" i="23"/>
  <c r="CR307" i="23"/>
  <c r="CQ307" i="23"/>
  <c r="CP307" i="23"/>
  <c r="CO307" i="23"/>
  <c r="CN307" i="23"/>
  <c r="CZ307" i="23"/>
  <c r="CJ307" i="23"/>
  <c r="CD307" i="23"/>
  <c r="BX307" i="23"/>
  <c r="BR307" i="23"/>
  <c r="BL307" i="23"/>
  <c r="BF307" i="23"/>
  <c r="AZ307" i="23"/>
  <c r="AT307" i="23"/>
  <c r="AN307" i="23"/>
  <c r="AH307" i="23"/>
  <c r="AB307" i="23"/>
  <c r="V307" i="23"/>
  <c r="CY306" i="23"/>
  <c r="CX306" i="23"/>
  <c r="CW306" i="23"/>
  <c r="CV306" i="23"/>
  <c r="CU306" i="23"/>
  <c r="CT306" i="23"/>
  <c r="CS306" i="23"/>
  <c r="CR306" i="23"/>
  <c r="CQ306" i="23"/>
  <c r="CP306" i="23"/>
  <c r="CO306" i="23"/>
  <c r="CN306" i="23"/>
  <c r="CJ306" i="23"/>
  <c r="CD306" i="23"/>
  <c r="BX306" i="23"/>
  <c r="BR306" i="23"/>
  <c r="BL306" i="23"/>
  <c r="BF306" i="23"/>
  <c r="AZ306" i="23"/>
  <c r="AT306" i="23"/>
  <c r="AN306" i="23"/>
  <c r="AH306" i="23"/>
  <c r="AB306" i="23"/>
  <c r="V306" i="23"/>
  <c r="CY305" i="23"/>
  <c r="CX305" i="23"/>
  <c r="CW305" i="23"/>
  <c r="CV305" i="23"/>
  <c r="CU305" i="23"/>
  <c r="CT305" i="23"/>
  <c r="CS305" i="23"/>
  <c r="CR305" i="23"/>
  <c r="CQ305" i="23"/>
  <c r="CP305" i="23"/>
  <c r="CO305" i="23"/>
  <c r="CN305" i="23"/>
  <c r="CZ305" i="23"/>
  <c r="CJ305" i="23"/>
  <c r="CD305" i="23"/>
  <c r="BX305" i="23"/>
  <c r="BR305" i="23"/>
  <c r="BL305" i="23"/>
  <c r="BF305" i="23"/>
  <c r="AZ305" i="23"/>
  <c r="AT305" i="23"/>
  <c r="AN305" i="23"/>
  <c r="AH305" i="23"/>
  <c r="AB305" i="23"/>
  <c r="V305" i="23"/>
  <c r="CY304" i="23"/>
  <c r="CX304" i="23"/>
  <c r="CW304" i="23"/>
  <c r="CV304" i="23"/>
  <c r="CU304" i="23"/>
  <c r="CT304" i="23"/>
  <c r="CS304" i="23"/>
  <c r="CR304" i="23"/>
  <c r="CQ304" i="23"/>
  <c r="CP304" i="23"/>
  <c r="CO304" i="23"/>
  <c r="CZ304" i="23"/>
  <c r="CN304" i="23"/>
  <c r="CJ304" i="23"/>
  <c r="CD304" i="23"/>
  <c r="BX304" i="23"/>
  <c r="BR304" i="23"/>
  <c r="BL304" i="23"/>
  <c r="BF304" i="23"/>
  <c r="AZ304" i="23"/>
  <c r="AT304" i="23"/>
  <c r="AN304" i="23"/>
  <c r="AH304" i="23"/>
  <c r="AB304" i="23"/>
  <c r="V304" i="23"/>
  <c r="CY303" i="23"/>
  <c r="CX303" i="23"/>
  <c r="CW303" i="23"/>
  <c r="CV303" i="23"/>
  <c r="CU303" i="23"/>
  <c r="CT303" i="23"/>
  <c r="CS303" i="23"/>
  <c r="CR303" i="23"/>
  <c r="CQ303" i="23"/>
  <c r="CP303" i="23"/>
  <c r="CO303" i="23"/>
  <c r="CN303" i="23"/>
  <c r="CJ303" i="23"/>
  <c r="CD303" i="23"/>
  <c r="BX303" i="23"/>
  <c r="BR303" i="23"/>
  <c r="BL303" i="23"/>
  <c r="BF303" i="23"/>
  <c r="AZ303" i="23"/>
  <c r="AT303" i="23"/>
  <c r="AN303" i="23"/>
  <c r="AH303" i="23"/>
  <c r="AB303" i="23"/>
  <c r="W303" i="23"/>
  <c r="AC303" i="23"/>
  <c r="AI303" i="23"/>
  <c r="AO303" i="23"/>
  <c r="AU303" i="23"/>
  <c r="BA303" i="23"/>
  <c r="BG303" i="23"/>
  <c r="BM303" i="23"/>
  <c r="BS303" i="23"/>
  <c r="BY303" i="23"/>
  <c r="CE303" i="23"/>
  <c r="CK303" i="23"/>
  <c r="V303" i="23"/>
  <c r="CY302" i="23"/>
  <c r="CX302" i="23"/>
  <c r="CW302" i="23"/>
  <c r="CV302" i="23"/>
  <c r="CU302" i="23"/>
  <c r="CT302" i="23"/>
  <c r="CS302" i="23"/>
  <c r="CR302" i="23"/>
  <c r="CQ302" i="23"/>
  <c r="CP302" i="23"/>
  <c r="CO302" i="23"/>
  <c r="CN302" i="23"/>
  <c r="CJ302" i="23"/>
  <c r="CD302" i="23"/>
  <c r="BX302" i="23"/>
  <c r="BR302" i="23"/>
  <c r="BL302" i="23"/>
  <c r="BF302" i="23"/>
  <c r="AZ302" i="23"/>
  <c r="AT302" i="23"/>
  <c r="AN302" i="23"/>
  <c r="AH302" i="23"/>
  <c r="AC302" i="23"/>
  <c r="AI302" i="23"/>
  <c r="AO302" i="23"/>
  <c r="AU302" i="23"/>
  <c r="BA302" i="23"/>
  <c r="BG302" i="23"/>
  <c r="BM302" i="23"/>
  <c r="BS302" i="23"/>
  <c r="BY302" i="23"/>
  <c r="CE302" i="23"/>
  <c r="CK302" i="23"/>
  <c r="AB302" i="23"/>
  <c r="W302" i="23"/>
  <c r="V302" i="23"/>
  <c r="CY301" i="23"/>
  <c r="CX301" i="23"/>
  <c r="CW301" i="23"/>
  <c r="CV301" i="23"/>
  <c r="CU301" i="23"/>
  <c r="CT301" i="23"/>
  <c r="CS301" i="23"/>
  <c r="CR301" i="23"/>
  <c r="CQ301" i="23"/>
  <c r="CP301" i="23"/>
  <c r="CO301" i="23"/>
  <c r="CN301" i="23"/>
  <c r="CJ301" i="23"/>
  <c r="CD301" i="23"/>
  <c r="BX301" i="23"/>
  <c r="BR301" i="23"/>
  <c r="BL301" i="23"/>
  <c r="BF301" i="23"/>
  <c r="AZ301" i="23"/>
  <c r="AT301" i="23"/>
  <c r="AO301" i="23"/>
  <c r="AU301" i="23"/>
  <c r="BA301" i="23"/>
  <c r="BG301" i="23"/>
  <c r="BM301" i="23"/>
  <c r="BS301" i="23"/>
  <c r="BY301" i="23"/>
  <c r="CE301" i="23"/>
  <c r="CK301" i="23"/>
  <c r="AN301" i="23"/>
  <c r="AH301" i="23"/>
  <c r="AB301" i="23"/>
  <c r="W301" i="23"/>
  <c r="AC301" i="23"/>
  <c r="AI301" i="23"/>
  <c r="V301" i="23"/>
  <c r="CY300" i="23"/>
  <c r="CX300" i="23"/>
  <c r="CW300" i="23"/>
  <c r="CV300" i="23"/>
  <c r="CU300" i="23"/>
  <c r="CT300" i="23"/>
  <c r="CS300" i="23"/>
  <c r="CR300" i="23"/>
  <c r="CQ300" i="23"/>
  <c r="CP300" i="23"/>
  <c r="CO300" i="23"/>
  <c r="CN300" i="23"/>
  <c r="CJ300" i="23"/>
  <c r="CD300" i="23"/>
  <c r="BX300" i="23"/>
  <c r="BR300" i="23"/>
  <c r="BL300" i="23"/>
  <c r="BF300" i="23"/>
  <c r="BA300" i="23"/>
  <c r="BG300" i="23"/>
  <c r="BM300" i="23"/>
  <c r="BS300" i="23"/>
  <c r="BY300" i="23"/>
  <c r="CE300" i="23"/>
  <c r="CK300" i="23"/>
  <c r="AZ300" i="23"/>
  <c r="AT300" i="23"/>
  <c r="AN300" i="23"/>
  <c r="AH300" i="23"/>
  <c r="AB300" i="23"/>
  <c r="W300" i="23"/>
  <c r="AC300" i="23"/>
  <c r="AI300" i="23"/>
  <c r="AO300" i="23"/>
  <c r="V300" i="23"/>
  <c r="CY299" i="23"/>
  <c r="CX299" i="23"/>
  <c r="CW299" i="23"/>
  <c r="CV299" i="23"/>
  <c r="CU299" i="23"/>
  <c r="CT299" i="23"/>
  <c r="CS299" i="23"/>
  <c r="CZ299" i="23"/>
  <c r="CR299" i="23"/>
  <c r="CQ299" i="23"/>
  <c r="CP299" i="23"/>
  <c r="CO299" i="23"/>
  <c r="CN299" i="23"/>
  <c r="CJ299" i="23"/>
  <c r="CD299" i="23"/>
  <c r="BX299" i="23"/>
  <c r="BR299" i="23"/>
  <c r="BL299" i="23"/>
  <c r="BF299" i="23"/>
  <c r="AZ299" i="23"/>
  <c r="AT299" i="23"/>
  <c r="AN299" i="23"/>
  <c r="AH299" i="23"/>
  <c r="AB299" i="23"/>
  <c r="V299" i="23"/>
  <c r="CY298" i="23"/>
  <c r="CX298" i="23"/>
  <c r="CW298" i="23"/>
  <c r="CV298" i="23"/>
  <c r="CU298" i="23"/>
  <c r="CT298" i="23"/>
  <c r="CS298" i="23"/>
  <c r="CR298" i="23"/>
  <c r="CQ298" i="23"/>
  <c r="CP298" i="23"/>
  <c r="CO298" i="23"/>
  <c r="CN298" i="23"/>
  <c r="CJ298" i="23"/>
  <c r="CD298" i="23"/>
  <c r="BX298" i="23"/>
  <c r="BR298" i="23"/>
  <c r="BL298" i="23"/>
  <c r="BF298" i="23"/>
  <c r="AZ298" i="23"/>
  <c r="AT298" i="23"/>
  <c r="AN298" i="23"/>
  <c r="AH298" i="23"/>
  <c r="AC298" i="23"/>
  <c r="AI298" i="23"/>
  <c r="AO298" i="23"/>
  <c r="AU298" i="23"/>
  <c r="BA298" i="23"/>
  <c r="BG298" i="23"/>
  <c r="BM298" i="23"/>
  <c r="BS298" i="23"/>
  <c r="BY298" i="23"/>
  <c r="CE298" i="23"/>
  <c r="CK298" i="23"/>
  <c r="AB298" i="23"/>
  <c r="W298" i="23"/>
  <c r="V298" i="23"/>
  <c r="CY297" i="23"/>
  <c r="CX297" i="23"/>
  <c r="CW297" i="23"/>
  <c r="CV297" i="23"/>
  <c r="CU297" i="23"/>
  <c r="CT297" i="23"/>
  <c r="CS297" i="23"/>
  <c r="CR297" i="23"/>
  <c r="CQ297" i="23"/>
  <c r="CP297" i="23"/>
  <c r="CO297" i="23"/>
  <c r="CN297" i="23"/>
  <c r="CZ297" i="23"/>
  <c r="CJ297" i="23"/>
  <c r="CD297" i="23"/>
  <c r="BX297" i="23"/>
  <c r="BR297" i="23"/>
  <c r="BL297" i="23"/>
  <c r="BF297" i="23"/>
  <c r="AZ297" i="23"/>
  <c r="AT297" i="23"/>
  <c r="AN297" i="23"/>
  <c r="AH297" i="23"/>
  <c r="AB297" i="23"/>
  <c r="V297" i="23"/>
  <c r="CY296" i="23"/>
  <c r="CX296" i="23"/>
  <c r="CW296" i="23"/>
  <c r="CV296" i="23"/>
  <c r="CU296" i="23"/>
  <c r="CT296" i="23"/>
  <c r="CS296" i="23"/>
  <c r="CR296" i="23"/>
  <c r="CQ296" i="23"/>
  <c r="CZ296" i="23"/>
  <c r="CP296" i="23"/>
  <c r="CO296" i="23"/>
  <c r="CN296" i="23"/>
  <c r="CJ296" i="23"/>
  <c r="CD296" i="23"/>
  <c r="BX296" i="23"/>
  <c r="BR296" i="23"/>
  <c r="BL296" i="23"/>
  <c r="BF296" i="23"/>
  <c r="AZ296" i="23"/>
  <c r="AT296" i="23"/>
  <c r="AN296" i="23"/>
  <c r="AH296" i="23"/>
  <c r="AB296" i="23"/>
  <c r="V296" i="23"/>
  <c r="CY295" i="23"/>
  <c r="CZ295" i="23"/>
  <c r="CX295" i="23"/>
  <c r="CW295" i="23"/>
  <c r="CV295" i="23"/>
  <c r="CU295" i="23"/>
  <c r="CT295" i="23"/>
  <c r="CS295" i="23"/>
  <c r="CR295" i="23"/>
  <c r="CQ295" i="23"/>
  <c r="CP295" i="23"/>
  <c r="CO295" i="23"/>
  <c r="CN295" i="23"/>
  <c r="CJ295" i="23"/>
  <c r="CD295" i="23"/>
  <c r="BX295" i="23"/>
  <c r="BR295" i="23"/>
  <c r="BL295" i="23"/>
  <c r="BF295" i="23"/>
  <c r="AZ295" i="23"/>
  <c r="AT295" i="23"/>
  <c r="AN295" i="23"/>
  <c r="AH295" i="23"/>
  <c r="AB295" i="23"/>
  <c r="W295" i="23"/>
  <c r="AC295" i="23"/>
  <c r="AI295" i="23"/>
  <c r="AO295" i="23"/>
  <c r="AU295" i="23"/>
  <c r="BA295" i="23"/>
  <c r="BG295" i="23"/>
  <c r="BM295" i="23"/>
  <c r="BS295" i="23"/>
  <c r="V295" i="23"/>
  <c r="CY294" i="23"/>
  <c r="CX294" i="23"/>
  <c r="CW294" i="23"/>
  <c r="CV294" i="23"/>
  <c r="CU294" i="23"/>
  <c r="CT294" i="23"/>
  <c r="CS294" i="23"/>
  <c r="CR294" i="23"/>
  <c r="CQ294" i="23"/>
  <c r="CP294" i="23"/>
  <c r="CO294" i="23"/>
  <c r="CN294" i="23"/>
  <c r="CJ294" i="23"/>
  <c r="CD294" i="23"/>
  <c r="BX294" i="23"/>
  <c r="BR294" i="23"/>
  <c r="BL294" i="23"/>
  <c r="BF294" i="23"/>
  <c r="AZ294" i="23"/>
  <c r="AT294" i="23"/>
  <c r="AN294" i="23"/>
  <c r="AH294" i="23"/>
  <c r="AB294" i="23"/>
  <c r="V294" i="23"/>
  <c r="CY293" i="23"/>
  <c r="CX293" i="23"/>
  <c r="CW293" i="23"/>
  <c r="CV293" i="23"/>
  <c r="CU293" i="23"/>
  <c r="CT293" i="23"/>
  <c r="CS293" i="23"/>
  <c r="CR293" i="23"/>
  <c r="CQ293" i="23"/>
  <c r="CP293" i="23"/>
  <c r="CO293" i="23"/>
  <c r="CN293" i="23"/>
  <c r="CJ293" i="23"/>
  <c r="CD293" i="23"/>
  <c r="BX293" i="23"/>
  <c r="BR293" i="23"/>
  <c r="BL293" i="23"/>
  <c r="BF293" i="23"/>
  <c r="AZ293" i="23"/>
  <c r="AT293" i="23"/>
  <c r="AN293" i="23"/>
  <c r="AH293" i="23"/>
  <c r="AB293" i="23"/>
  <c r="V293" i="23"/>
  <c r="CY292" i="23"/>
  <c r="CX292" i="23"/>
  <c r="CW292" i="23"/>
  <c r="CV292" i="23"/>
  <c r="CU292" i="23"/>
  <c r="CT292" i="23"/>
  <c r="CS292" i="23"/>
  <c r="CR292" i="23"/>
  <c r="CQ292" i="23"/>
  <c r="CP292" i="23"/>
  <c r="CO292" i="23"/>
  <c r="CN292" i="23"/>
  <c r="CZ292" i="23"/>
  <c r="CJ292" i="23"/>
  <c r="CD292" i="23"/>
  <c r="BX292" i="23"/>
  <c r="BR292" i="23"/>
  <c r="BL292" i="23"/>
  <c r="BF292" i="23"/>
  <c r="AZ292" i="23"/>
  <c r="AT292" i="23"/>
  <c r="AN292" i="23"/>
  <c r="AH292" i="23"/>
  <c r="AB292" i="23"/>
  <c r="V292" i="23"/>
  <c r="CY291" i="23"/>
  <c r="CX291" i="23"/>
  <c r="CW291" i="23"/>
  <c r="CV291" i="23"/>
  <c r="CU291" i="23"/>
  <c r="CT291" i="23"/>
  <c r="CS291" i="23"/>
  <c r="CR291" i="23"/>
  <c r="CQ291" i="23"/>
  <c r="CP291" i="23"/>
  <c r="CO291" i="23"/>
  <c r="CN291" i="23"/>
  <c r="CZ291" i="23"/>
  <c r="CJ291" i="23"/>
  <c r="CD291" i="23"/>
  <c r="BX291" i="23"/>
  <c r="BR291" i="23"/>
  <c r="BL291" i="23"/>
  <c r="BF291" i="23"/>
  <c r="AZ291" i="23"/>
  <c r="AT291" i="23"/>
  <c r="AN291" i="23"/>
  <c r="AH291" i="23"/>
  <c r="AB291" i="23"/>
  <c r="V291" i="23"/>
  <c r="CY290" i="23"/>
  <c r="CX290" i="23"/>
  <c r="CW290" i="23"/>
  <c r="CV290" i="23"/>
  <c r="CU290" i="23"/>
  <c r="CT290" i="23"/>
  <c r="CS290" i="23"/>
  <c r="CR290" i="23"/>
  <c r="CQ290" i="23"/>
  <c r="CP290" i="23"/>
  <c r="CO290" i="23"/>
  <c r="CN290" i="23"/>
  <c r="CZ290" i="23"/>
  <c r="CJ290" i="23"/>
  <c r="CD290" i="23"/>
  <c r="BX290" i="23"/>
  <c r="BR290" i="23"/>
  <c r="BL290" i="23"/>
  <c r="BF290" i="23"/>
  <c r="AZ290" i="23"/>
  <c r="AT290" i="23"/>
  <c r="AN290" i="23"/>
  <c r="AH290" i="23"/>
  <c r="AB290" i="23"/>
  <c r="W290" i="23"/>
  <c r="V290" i="23"/>
  <c r="CZ289" i="23"/>
  <c r="CY289" i="23"/>
  <c r="CX289" i="23"/>
  <c r="CW289" i="23"/>
  <c r="CV289" i="23"/>
  <c r="CU289" i="23"/>
  <c r="CT289" i="23"/>
  <c r="CS289" i="23"/>
  <c r="CR289" i="23"/>
  <c r="CQ289" i="23"/>
  <c r="CP289" i="23"/>
  <c r="CO289" i="23"/>
  <c r="CN289" i="23"/>
  <c r="CJ289" i="23"/>
  <c r="CD289" i="23"/>
  <c r="BX289" i="23"/>
  <c r="BR289" i="23"/>
  <c r="BL289" i="23"/>
  <c r="BF289" i="23"/>
  <c r="AZ289" i="23"/>
  <c r="AT289" i="23"/>
  <c r="AN289" i="23"/>
  <c r="AH289" i="23"/>
  <c r="AB289" i="23"/>
  <c r="V289" i="23"/>
  <c r="CY288" i="23"/>
  <c r="CZ288" i="23"/>
  <c r="CX288" i="23"/>
  <c r="CW288" i="23"/>
  <c r="CV288" i="23"/>
  <c r="CU288" i="23"/>
  <c r="CT288" i="23"/>
  <c r="CS288" i="23"/>
  <c r="CR288" i="23"/>
  <c r="CQ288" i="23"/>
  <c r="CP288" i="23"/>
  <c r="CO288" i="23"/>
  <c r="CN288" i="23"/>
  <c r="CJ288" i="23"/>
  <c r="CD288" i="23"/>
  <c r="BX288" i="23"/>
  <c r="BR288" i="23"/>
  <c r="BL288" i="23"/>
  <c r="BF288" i="23"/>
  <c r="AZ288" i="23"/>
  <c r="AT288" i="23"/>
  <c r="AN288" i="23"/>
  <c r="AH288" i="23"/>
  <c r="AB288" i="23"/>
  <c r="V288" i="23"/>
  <c r="CY287" i="23"/>
  <c r="CX287" i="23"/>
  <c r="CW287" i="23"/>
  <c r="CV287" i="23"/>
  <c r="CU287" i="23"/>
  <c r="CT287" i="23"/>
  <c r="CS287" i="23"/>
  <c r="CR287" i="23"/>
  <c r="CQ287" i="23"/>
  <c r="CP287" i="23"/>
  <c r="CO287" i="23"/>
  <c r="CN287" i="23"/>
  <c r="CJ287" i="23"/>
  <c r="CD287" i="23"/>
  <c r="BX287" i="23"/>
  <c r="BR287" i="23"/>
  <c r="BL287" i="23"/>
  <c r="BF287" i="23"/>
  <c r="AZ287" i="23"/>
  <c r="AT287" i="23"/>
  <c r="AN287" i="23"/>
  <c r="AH287" i="23"/>
  <c r="AB287" i="23"/>
  <c r="W287" i="23"/>
  <c r="AC287" i="23"/>
  <c r="AI287" i="23"/>
  <c r="AO287" i="23"/>
  <c r="AU287" i="23"/>
  <c r="BA287" i="23"/>
  <c r="BG287" i="23"/>
  <c r="BM287" i="23"/>
  <c r="BS287" i="23"/>
  <c r="BY287" i="23"/>
  <c r="CE287" i="23"/>
  <c r="CK287" i="23"/>
  <c r="V287" i="23"/>
  <c r="CY286" i="23"/>
  <c r="CX286" i="23"/>
  <c r="CW286" i="23"/>
  <c r="CV286" i="23"/>
  <c r="CU286" i="23"/>
  <c r="CT286" i="23"/>
  <c r="CS286" i="23"/>
  <c r="CR286" i="23"/>
  <c r="CQ286" i="23"/>
  <c r="CP286" i="23"/>
  <c r="CO286" i="23"/>
  <c r="CN286" i="23"/>
  <c r="CJ286" i="23"/>
  <c r="CD286" i="23"/>
  <c r="BX286" i="23"/>
  <c r="BR286" i="23"/>
  <c r="BL286" i="23"/>
  <c r="BF286" i="23"/>
  <c r="AZ286" i="23"/>
  <c r="AT286" i="23"/>
  <c r="AO286" i="23"/>
  <c r="AU286" i="23"/>
  <c r="BA286" i="23"/>
  <c r="BG286" i="23"/>
  <c r="BM286" i="23"/>
  <c r="BS286" i="23"/>
  <c r="BY286" i="23"/>
  <c r="CE286" i="23"/>
  <c r="CK286" i="23"/>
  <c r="AN286" i="23"/>
  <c r="AH286" i="23"/>
  <c r="AB286" i="23"/>
  <c r="W286" i="23"/>
  <c r="AC286" i="23"/>
  <c r="AI286" i="23"/>
  <c r="V286" i="23"/>
  <c r="CY285" i="23"/>
  <c r="CX285" i="23"/>
  <c r="CW285" i="23"/>
  <c r="CV285" i="23"/>
  <c r="CU285" i="23"/>
  <c r="CT285" i="23"/>
  <c r="CS285" i="23"/>
  <c r="CR285" i="23"/>
  <c r="CQ285" i="23"/>
  <c r="CP285" i="23"/>
  <c r="CZ285" i="23"/>
  <c r="CO285" i="23"/>
  <c r="CN285" i="23"/>
  <c r="CJ285" i="23"/>
  <c r="CD285" i="23"/>
  <c r="BX285" i="23"/>
  <c r="BR285" i="23"/>
  <c r="BL285" i="23"/>
  <c r="BF285" i="23"/>
  <c r="AZ285" i="23"/>
  <c r="AT285" i="23"/>
  <c r="AN285" i="23"/>
  <c r="AH285" i="23"/>
  <c r="AB285" i="23"/>
  <c r="W285" i="23"/>
  <c r="AC285" i="23"/>
  <c r="AI285" i="23"/>
  <c r="AO285" i="23"/>
  <c r="AU285" i="23"/>
  <c r="BA285" i="23"/>
  <c r="BG285" i="23"/>
  <c r="BM285" i="23"/>
  <c r="BS285" i="23"/>
  <c r="BY285" i="23"/>
  <c r="CE285" i="23"/>
  <c r="CK285" i="23"/>
  <c r="V285" i="23"/>
  <c r="CY284" i="23"/>
  <c r="CX284" i="23"/>
  <c r="CW284" i="23"/>
  <c r="CV284" i="23"/>
  <c r="CU284" i="23"/>
  <c r="CT284" i="23"/>
  <c r="CS284" i="23"/>
  <c r="CR284" i="23"/>
  <c r="CQ284" i="23"/>
  <c r="CP284" i="23"/>
  <c r="CO284" i="23"/>
  <c r="CN284" i="23"/>
  <c r="CJ284" i="23"/>
  <c r="CD284" i="23"/>
  <c r="BX284" i="23"/>
  <c r="BR284" i="23"/>
  <c r="BL284" i="23"/>
  <c r="BF284" i="23"/>
  <c r="AZ284" i="23"/>
  <c r="AT284" i="23"/>
  <c r="AN284" i="23"/>
  <c r="AH284" i="23"/>
  <c r="AB284" i="23"/>
  <c r="W284" i="23"/>
  <c r="AC284" i="23"/>
  <c r="AI284" i="23"/>
  <c r="AO284" i="23"/>
  <c r="AU284" i="23"/>
  <c r="BA284" i="23"/>
  <c r="BG284" i="23"/>
  <c r="BM284" i="23"/>
  <c r="BS284" i="23"/>
  <c r="BY284" i="23"/>
  <c r="CE284" i="23"/>
  <c r="CK284" i="23"/>
  <c r="V284" i="23"/>
  <c r="CY283" i="23"/>
  <c r="CX283" i="23"/>
  <c r="CW283" i="23"/>
  <c r="CV283" i="23"/>
  <c r="CU283" i="23"/>
  <c r="CT283" i="23"/>
  <c r="CS283" i="23"/>
  <c r="CR283" i="23"/>
  <c r="CQ283" i="23"/>
  <c r="CP283" i="23"/>
  <c r="CO283" i="23"/>
  <c r="CN283" i="23"/>
  <c r="CJ283" i="23"/>
  <c r="CD283" i="23"/>
  <c r="BX283" i="23"/>
  <c r="BR283" i="23"/>
  <c r="BL283" i="23"/>
  <c r="BF283" i="23"/>
  <c r="AZ283" i="23"/>
  <c r="AT283" i="23"/>
  <c r="AN283" i="23"/>
  <c r="AH283" i="23"/>
  <c r="AB283" i="23"/>
  <c r="W283" i="23"/>
  <c r="V283" i="23"/>
  <c r="CY282" i="23"/>
  <c r="CX282" i="23"/>
  <c r="CW282" i="23"/>
  <c r="CV282" i="23"/>
  <c r="CU282" i="23"/>
  <c r="CT282" i="23"/>
  <c r="CS282" i="23"/>
  <c r="CR282" i="23"/>
  <c r="CQ282" i="23"/>
  <c r="CP282" i="23"/>
  <c r="CO282" i="23"/>
  <c r="CN282" i="23"/>
  <c r="CJ282" i="23"/>
  <c r="CD282" i="23"/>
  <c r="BX282" i="23"/>
  <c r="BR282" i="23"/>
  <c r="BL282" i="23"/>
  <c r="BF282" i="23"/>
  <c r="AZ282" i="23"/>
  <c r="AT282" i="23"/>
  <c r="AN282" i="23"/>
  <c r="AH282" i="23"/>
  <c r="AB282" i="23"/>
  <c r="W282" i="23"/>
  <c r="AC282" i="23"/>
  <c r="AI282" i="23"/>
  <c r="AO282" i="23"/>
  <c r="AU282" i="23"/>
  <c r="BA282" i="23"/>
  <c r="BG282" i="23"/>
  <c r="BM282" i="23"/>
  <c r="BS282" i="23"/>
  <c r="BY282" i="23"/>
  <c r="CE282" i="23"/>
  <c r="CK282" i="23"/>
  <c r="V282" i="23"/>
  <c r="CY281" i="23"/>
  <c r="CX281" i="23"/>
  <c r="CW281" i="23"/>
  <c r="CV281" i="23"/>
  <c r="CU281" i="23"/>
  <c r="CT281" i="23"/>
  <c r="CS281" i="23"/>
  <c r="CR281" i="23"/>
  <c r="CQ281" i="23"/>
  <c r="CP281" i="23"/>
  <c r="CZ281" i="23"/>
  <c r="CO281" i="23"/>
  <c r="CN281" i="23"/>
  <c r="CJ281" i="23"/>
  <c r="CD281" i="23"/>
  <c r="BX281" i="23"/>
  <c r="BR281" i="23"/>
  <c r="BL281" i="23"/>
  <c r="BF281" i="23"/>
  <c r="AZ281" i="23"/>
  <c r="AT281" i="23"/>
  <c r="AN281" i="23"/>
  <c r="AH281" i="23"/>
  <c r="AB281" i="23"/>
  <c r="W281" i="23"/>
  <c r="AC281" i="23"/>
  <c r="AI281" i="23"/>
  <c r="AO281" i="23"/>
  <c r="AU281" i="23"/>
  <c r="BA281" i="23"/>
  <c r="BG281" i="23"/>
  <c r="BM281" i="23"/>
  <c r="BS281" i="23"/>
  <c r="BY281" i="23"/>
  <c r="CE281" i="23"/>
  <c r="CK281" i="23"/>
  <c r="V281" i="23"/>
  <c r="CY280" i="23"/>
  <c r="CX280" i="23"/>
  <c r="CW280" i="23"/>
  <c r="CV280" i="23"/>
  <c r="CU280" i="23"/>
  <c r="CT280" i="23"/>
  <c r="CS280" i="23"/>
  <c r="CR280" i="23"/>
  <c r="CQ280" i="23"/>
  <c r="CP280" i="23"/>
  <c r="CO280" i="23"/>
  <c r="CN280" i="23"/>
  <c r="CJ280" i="23"/>
  <c r="CD280" i="23"/>
  <c r="BX280" i="23"/>
  <c r="BR280" i="23"/>
  <c r="BL280" i="23"/>
  <c r="BF280" i="23"/>
  <c r="AZ280" i="23"/>
  <c r="AT280" i="23"/>
  <c r="AN280" i="23"/>
  <c r="AH280" i="23"/>
  <c r="AB280" i="23"/>
  <c r="W280" i="23"/>
  <c r="AC280" i="23"/>
  <c r="AI280" i="23"/>
  <c r="AO280" i="23"/>
  <c r="AU280" i="23"/>
  <c r="BA280" i="23"/>
  <c r="BG280" i="23"/>
  <c r="BM280" i="23"/>
  <c r="BS280" i="23"/>
  <c r="BY280" i="23"/>
  <c r="CE280" i="23"/>
  <c r="CK280" i="23"/>
  <c r="V280" i="23"/>
  <c r="CY279" i="23"/>
  <c r="CX279" i="23"/>
  <c r="CW279" i="23"/>
  <c r="CV279" i="23"/>
  <c r="CU279" i="23"/>
  <c r="CT279" i="23"/>
  <c r="CS279" i="23"/>
  <c r="CR279" i="23"/>
  <c r="CQ279" i="23"/>
  <c r="CP279" i="23"/>
  <c r="CO279" i="23"/>
  <c r="CN279" i="23"/>
  <c r="CJ279" i="23"/>
  <c r="CD279" i="23"/>
  <c r="BX279" i="23"/>
  <c r="BR279" i="23"/>
  <c r="BL279" i="23"/>
  <c r="BF279" i="23"/>
  <c r="AZ279" i="23"/>
  <c r="AT279" i="23"/>
  <c r="AN279" i="23"/>
  <c r="AH279" i="23"/>
  <c r="AB279" i="23"/>
  <c r="V279" i="23"/>
  <c r="CY278" i="23"/>
  <c r="CX278" i="23"/>
  <c r="CW278" i="23"/>
  <c r="CV278" i="23"/>
  <c r="CU278" i="23"/>
  <c r="CT278" i="23"/>
  <c r="CS278" i="23"/>
  <c r="CR278" i="23"/>
  <c r="CQ278" i="23"/>
  <c r="CP278" i="23"/>
  <c r="CO278" i="23"/>
  <c r="CN278" i="23"/>
  <c r="CJ278" i="23"/>
  <c r="CD278" i="23"/>
  <c r="BX278" i="23"/>
  <c r="BR278" i="23"/>
  <c r="BL278" i="23"/>
  <c r="BF278" i="23"/>
  <c r="AZ278" i="23"/>
  <c r="AT278" i="23"/>
  <c r="AN278" i="23"/>
  <c r="AH278" i="23"/>
  <c r="AB278" i="23"/>
  <c r="V278" i="23"/>
  <c r="CY277" i="23"/>
  <c r="CX277" i="23"/>
  <c r="CW277" i="23"/>
  <c r="CZ277" i="23"/>
  <c r="CV277" i="23"/>
  <c r="CU277" i="23"/>
  <c r="CT277" i="23"/>
  <c r="CS277" i="23"/>
  <c r="CR277" i="23"/>
  <c r="CQ277" i="23"/>
  <c r="CP277" i="23"/>
  <c r="CO277" i="23"/>
  <c r="CN277" i="23"/>
  <c r="CJ277" i="23"/>
  <c r="CD277" i="23"/>
  <c r="BX277" i="23"/>
  <c r="BR277" i="23"/>
  <c r="BL277" i="23"/>
  <c r="BF277" i="23"/>
  <c r="AZ277" i="23"/>
  <c r="AT277" i="23"/>
  <c r="AN277" i="23"/>
  <c r="AH277" i="23"/>
  <c r="AB277" i="23"/>
  <c r="V277" i="23"/>
  <c r="CY276" i="23"/>
  <c r="CX276" i="23"/>
  <c r="CW276" i="23"/>
  <c r="CV276" i="23"/>
  <c r="CU276" i="23"/>
  <c r="CT276" i="23"/>
  <c r="CS276" i="23"/>
  <c r="CR276" i="23"/>
  <c r="CQ276" i="23"/>
  <c r="CP276" i="23"/>
  <c r="CO276" i="23"/>
  <c r="CN276" i="23"/>
  <c r="CZ276" i="23"/>
  <c r="CJ276" i="23"/>
  <c r="CD276" i="23"/>
  <c r="BX276" i="23"/>
  <c r="BR276" i="23"/>
  <c r="BL276" i="23"/>
  <c r="BF276" i="23"/>
  <c r="AZ276" i="23"/>
  <c r="AT276" i="23"/>
  <c r="AN276" i="23"/>
  <c r="AH276" i="23"/>
  <c r="AB276" i="23"/>
  <c r="W276" i="23"/>
  <c r="AC276" i="23"/>
  <c r="AI276" i="23"/>
  <c r="AO276" i="23"/>
  <c r="AU276" i="23"/>
  <c r="BA276" i="23"/>
  <c r="BG276" i="23"/>
  <c r="BM276" i="23"/>
  <c r="BS276" i="23"/>
  <c r="BY276" i="23"/>
  <c r="CE276" i="23"/>
  <c r="CK276" i="23"/>
  <c r="V276" i="23"/>
  <c r="CY275" i="23"/>
  <c r="CX275" i="23"/>
  <c r="CW275" i="23"/>
  <c r="CV275" i="23"/>
  <c r="CU275" i="23"/>
  <c r="CT275" i="23"/>
  <c r="CZ275" i="23"/>
  <c r="CS275" i="23"/>
  <c r="CR275" i="23"/>
  <c r="CQ275" i="23"/>
  <c r="CP275" i="23"/>
  <c r="CO275" i="23"/>
  <c r="CN275" i="23"/>
  <c r="CJ275" i="23"/>
  <c r="CD275" i="23"/>
  <c r="BX275" i="23"/>
  <c r="BR275" i="23"/>
  <c r="BL275" i="23"/>
  <c r="BF275" i="23"/>
  <c r="AZ275" i="23"/>
  <c r="AT275" i="23"/>
  <c r="AN275" i="23"/>
  <c r="AH275" i="23"/>
  <c r="AB275" i="23"/>
  <c r="V275" i="23"/>
  <c r="CY274" i="23"/>
  <c r="CX274" i="23"/>
  <c r="CZ274" i="23"/>
  <c r="CW274" i="23"/>
  <c r="CV274" i="23"/>
  <c r="CU274" i="23"/>
  <c r="CT274" i="23"/>
  <c r="CS274" i="23"/>
  <c r="CR274" i="23"/>
  <c r="CQ274" i="23"/>
  <c r="CP274" i="23"/>
  <c r="CO274" i="23"/>
  <c r="CN274" i="23"/>
  <c r="CJ274" i="23"/>
  <c r="CD274" i="23"/>
  <c r="BX274" i="23"/>
  <c r="BR274" i="23"/>
  <c r="BL274" i="23"/>
  <c r="BF274" i="23"/>
  <c r="AZ274" i="23"/>
  <c r="AT274" i="23"/>
  <c r="AN274" i="23"/>
  <c r="AH274" i="23"/>
  <c r="AB274" i="23"/>
  <c r="W274" i="23"/>
  <c r="AC274" i="23"/>
  <c r="AI274" i="23"/>
  <c r="AO274" i="23"/>
  <c r="AU274" i="23"/>
  <c r="BA274" i="23"/>
  <c r="BG274" i="23"/>
  <c r="BM274" i="23"/>
  <c r="V274" i="23"/>
  <c r="CY273" i="23"/>
  <c r="CX273" i="23"/>
  <c r="CW273" i="23"/>
  <c r="CV273" i="23"/>
  <c r="CU273" i="23"/>
  <c r="CT273" i="23"/>
  <c r="CS273" i="23"/>
  <c r="CZ273" i="23"/>
  <c r="CR273" i="23"/>
  <c r="CQ273" i="23"/>
  <c r="CP273" i="23"/>
  <c r="CO273" i="23"/>
  <c r="CN273" i="23"/>
  <c r="CJ273" i="23"/>
  <c r="CD273" i="23"/>
  <c r="BX273" i="23"/>
  <c r="BR273" i="23"/>
  <c r="BL273" i="23"/>
  <c r="BF273" i="23"/>
  <c r="AZ273" i="23"/>
  <c r="AT273" i="23"/>
  <c r="AN273" i="23"/>
  <c r="AH273" i="23"/>
  <c r="AB273" i="23"/>
  <c r="V273" i="23"/>
  <c r="CY272" i="23"/>
  <c r="CX272" i="23"/>
  <c r="CW272" i="23"/>
  <c r="CV272" i="23"/>
  <c r="CU272" i="23"/>
  <c r="CT272" i="23"/>
  <c r="CS272" i="23"/>
  <c r="CR272" i="23"/>
  <c r="CQ272" i="23"/>
  <c r="CP272" i="23"/>
  <c r="CO272" i="23"/>
  <c r="CN272" i="23"/>
  <c r="CJ272" i="23"/>
  <c r="CD272" i="23"/>
  <c r="BX272" i="23"/>
  <c r="BR272" i="23"/>
  <c r="BL272" i="23"/>
  <c r="BF272" i="23"/>
  <c r="AZ272" i="23"/>
  <c r="AT272" i="23"/>
  <c r="AN272" i="23"/>
  <c r="AH272" i="23"/>
  <c r="AB272" i="23"/>
  <c r="V272" i="23"/>
  <c r="CY271" i="23"/>
  <c r="CX271" i="23"/>
  <c r="CW271" i="23"/>
  <c r="CV271" i="23"/>
  <c r="CU271" i="23"/>
  <c r="CT271" i="23"/>
  <c r="CS271" i="23"/>
  <c r="CR271" i="23"/>
  <c r="CQ271" i="23"/>
  <c r="CP271" i="23"/>
  <c r="CO271" i="23"/>
  <c r="CN271" i="23"/>
  <c r="CJ271" i="23"/>
  <c r="CD271" i="23"/>
  <c r="BX271" i="23"/>
  <c r="BR271" i="23"/>
  <c r="BL271" i="23"/>
  <c r="BF271" i="23"/>
  <c r="AZ271" i="23"/>
  <c r="AT271" i="23"/>
  <c r="AN271" i="23"/>
  <c r="AH271" i="23"/>
  <c r="AB271" i="23"/>
  <c r="W271" i="23"/>
  <c r="AC271" i="23"/>
  <c r="AI271" i="23"/>
  <c r="AO271" i="23"/>
  <c r="AU271" i="23"/>
  <c r="BA271" i="23"/>
  <c r="BG271" i="23"/>
  <c r="BM271" i="23"/>
  <c r="BS271" i="23"/>
  <c r="BY271" i="23"/>
  <c r="CE271" i="23"/>
  <c r="CK271" i="23"/>
  <c r="V271" i="23"/>
  <c r="CY270" i="23"/>
  <c r="CX270" i="23"/>
  <c r="CW270" i="23"/>
  <c r="CV270" i="23"/>
  <c r="CU270" i="23"/>
  <c r="CT270" i="23"/>
  <c r="CS270" i="23"/>
  <c r="CR270" i="23"/>
  <c r="CQ270" i="23"/>
  <c r="CP270" i="23"/>
  <c r="CZ270" i="23"/>
  <c r="CO270" i="23"/>
  <c r="CN270" i="23"/>
  <c r="CJ270" i="23"/>
  <c r="CD270" i="23"/>
  <c r="BX270" i="23"/>
  <c r="BR270" i="23"/>
  <c r="BL270" i="23"/>
  <c r="BF270" i="23"/>
  <c r="AZ270" i="23"/>
  <c r="AT270" i="23"/>
  <c r="AN270" i="23"/>
  <c r="AH270" i="23"/>
  <c r="AB270" i="23"/>
  <c r="W270" i="23"/>
  <c r="AC270" i="23"/>
  <c r="AI270" i="23"/>
  <c r="AO270" i="23"/>
  <c r="AU270" i="23"/>
  <c r="BA270" i="23"/>
  <c r="BG270" i="23"/>
  <c r="BM270" i="23"/>
  <c r="BS270" i="23"/>
  <c r="BY270" i="23"/>
  <c r="CE270" i="23"/>
  <c r="CK270" i="23"/>
  <c r="V270" i="23"/>
  <c r="CY269" i="23"/>
  <c r="CX269" i="23"/>
  <c r="CW269" i="23"/>
  <c r="CV269" i="23"/>
  <c r="CU269" i="23"/>
  <c r="CT269" i="23"/>
  <c r="CS269" i="23"/>
  <c r="CR269" i="23"/>
  <c r="CQ269" i="23"/>
  <c r="CP269" i="23"/>
  <c r="CO269" i="23"/>
  <c r="CN269" i="23"/>
  <c r="CZ269" i="23"/>
  <c r="CJ269" i="23"/>
  <c r="CD269" i="23"/>
  <c r="BX269" i="23"/>
  <c r="BR269" i="23"/>
  <c r="BL269" i="23"/>
  <c r="BF269" i="23"/>
  <c r="AZ269" i="23"/>
  <c r="AT269" i="23"/>
  <c r="AN269" i="23"/>
  <c r="AH269" i="23"/>
  <c r="AB269" i="23"/>
  <c r="W269" i="23"/>
  <c r="AC269" i="23"/>
  <c r="AI269" i="23"/>
  <c r="AO269" i="23"/>
  <c r="AU269" i="23"/>
  <c r="BA269" i="23"/>
  <c r="BG269" i="23"/>
  <c r="BM269" i="23"/>
  <c r="BS269" i="23"/>
  <c r="BY269" i="23"/>
  <c r="CE269" i="23"/>
  <c r="CK269" i="23"/>
  <c r="V269" i="23"/>
  <c r="CY268" i="23"/>
  <c r="CX268" i="23"/>
  <c r="CW268" i="23"/>
  <c r="CV268" i="23"/>
  <c r="CU268" i="23"/>
  <c r="CT268" i="23"/>
  <c r="CS268" i="23"/>
  <c r="CR268" i="23"/>
  <c r="CQ268" i="23"/>
  <c r="CP268" i="23"/>
  <c r="CO268" i="23"/>
  <c r="CN268" i="23"/>
  <c r="CJ268" i="23"/>
  <c r="CD268" i="23"/>
  <c r="BX268" i="23"/>
  <c r="BR268" i="23"/>
  <c r="BL268" i="23"/>
  <c r="BF268" i="23"/>
  <c r="AZ268" i="23"/>
  <c r="AT268" i="23"/>
  <c r="AN268" i="23"/>
  <c r="AH268" i="23"/>
  <c r="AB268" i="23"/>
  <c r="W268" i="23"/>
  <c r="AC268" i="23"/>
  <c r="AI268" i="23"/>
  <c r="AO268" i="23"/>
  <c r="AU268" i="23"/>
  <c r="BA268" i="23"/>
  <c r="BG268" i="23"/>
  <c r="BM268" i="23"/>
  <c r="BS268" i="23"/>
  <c r="BY268" i="23"/>
  <c r="CE268" i="23"/>
  <c r="CK268" i="23"/>
  <c r="V268" i="23"/>
  <c r="CY267" i="23"/>
  <c r="CX267" i="23"/>
  <c r="CW267" i="23"/>
  <c r="CV267" i="23"/>
  <c r="CU267" i="23"/>
  <c r="CT267" i="23"/>
  <c r="CS267" i="23"/>
  <c r="CR267" i="23"/>
  <c r="CQ267" i="23"/>
  <c r="CP267" i="23"/>
  <c r="CO267" i="23"/>
  <c r="CN267" i="23"/>
  <c r="CJ267" i="23"/>
  <c r="CD267" i="23"/>
  <c r="BX267" i="23"/>
  <c r="BR267" i="23"/>
  <c r="BL267" i="23"/>
  <c r="BF267" i="23"/>
  <c r="AZ267" i="23"/>
  <c r="AT267" i="23"/>
  <c r="AN267" i="23"/>
  <c r="AH267" i="23"/>
  <c r="AB267" i="23"/>
  <c r="V267" i="23"/>
  <c r="CY266" i="23"/>
  <c r="CX266" i="23"/>
  <c r="CW266" i="23"/>
  <c r="CV266" i="23"/>
  <c r="CU266" i="23"/>
  <c r="CT266" i="23"/>
  <c r="CS266" i="23"/>
  <c r="CR266" i="23"/>
  <c r="CQ266" i="23"/>
  <c r="CP266" i="23"/>
  <c r="CZ266" i="23"/>
  <c r="CO266" i="23"/>
  <c r="CN266" i="23"/>
  <c r="CJ266" i="23"/>
  <c r="CD266" i="23"/>
  <c r="BX266" i="23"/>
  <c r="BR266" i="23"/>
  <c r="BL266" i="23"/>
  <c r="BF266" i="23"/>
  <c r="AZ266" i="23"/>
  <c r="AT266" i="23"/>
  <c r="AN266" i="23"/>
  <c r="AH266" i="23"/>
  <c r="AB266" i="23"/>
  <c r="W266" i="23"/>
  <c r="AC266" i="23"/>
  <c r="AI266" i="23"/>
  <c r="AO266" i="23"/>
  <c r="AU266" i="23"/>
  <c r="BA266" i="23"/>
  <c r="BG266" i="23"/>
  <c r="BM266" i="23"/>
  <c r="BS266" i="23"/>
  <c r="BY266" i="23"/>
  <c r="CE266" i="23"/>
  <c r="CK266" i="23"/>
  <c r="V266" i="23"/>
  <c r="CY265" i="23"/>
  <c r="CX265" i="23"/>
  <c r="CW265" i="23"/>
  <c r="CV265" i="23"/>
  <c r="CU265" i="23"/>
  <c r="CT265" i="23"/>
  <c r="CS265" i="23"/>
  <c r="CR265" i="23"/>
  <c r="CQ265" i="23"/>
  <c r="CP265" i="23"/>
  <c r="CO265" i="23"/>
  <c r="CN265" i="23"/>
  <c r="CZ265" i="23"/>
  <c r="CJ265" i="23"/>
  <c r="CD265" i="23"/>
  <c r="BX265" i="23"/>
  <c r="BR265" i="23"/>
  <c r="BL265" i="23"/>
  <c r="BF265" i="23"/>
  <c r="AZ265" i="23"/>
  <c r="AT265" i="23"/>
  <c r="AN265" i="23"/>
  <c r="AH265" i="23"/>
  <c r="AB265" i="23"/>
  <c r="W265" i="23"/>
  <c r="AC265" i="23"/>
  <c r="AI265" i="23"/>
  <c r="AO265" i="23"/>
  <c r="AU265" i="23"/>
  <c r="BA265" i="23"/>
  <c r="BG265" i="23"/>
  <c r="BM265" i="23"/>
  <c r="BS265" i="23"/>
  <c r="BY265" i="23"/>
  <c r="CE265" i="23"/>
  <c r="CK265" i="23"/>
  <c r="V265" i="23"/>
  <c r="CY264" i="23"/>
  <c r="CX264" i="23"/>
  <c r="CW264" i="23"/>
  <c r="CV264" i="23"/>
  <c r="CU264" i="23"/>
  <c r="CT264" i="23"/>
  <c r="CS264" i="23"/>
  <c r="CR264" i="23"/>
  <c r="CQ264" i="23"/>
  <c r="CP264" i="23"/>
  <c r="CO264" i="23"/>
  <c r="CN264" i="23"/>
  <c r="CJ264" i="23"/>
  <c r="CD264" i="23"/>
  <c r="BX264" i="23"/>
  <c r="BR264" i="23"/>
  <c r="BL264" i="23"/>
  <c r="BF264" i="23"/>
  <c r="AZ264" i="23"/>
  <c r="AT264" i="23"/>
  <c r="AN264" i="23"/>
  <c r="AH264" i="23"/>
  <c r="AB264" i="23"/>
  <c r="V264" i="23"/>
  <c r="CY263" i="23"/>
  <c r="CX263" i="23"/>
  <c r="CW263" i="23"/>
  <c r="CV263" i="23"/>
  <c r="CU263" i="23"/>
  <c r="CT263" i="23"/>
  <c r="CS263" i="23"/>
  <c r="CR263" i="23"/>
  <c r="CQ263" i="23"/>
  <c r="CP263" i="23"/>
  <c r="CO263" i="23"/>
  <c r="CN263" i="23"/>
  <c r="CJ263" i="23"/>
  <c r="CD263" i="23"/>
  <c r="BX263" i="23"/>
  <c r="BR263" i="23"/>
  <c r="BL263" i="23"/>
  <c r="BF263" i="23"/>
  <c r="AZ263" i="23"/>
  <c r="AT263" i="23"/>
  <c r="AN263" i="23"/>
  <c r="AH263" i="23"/>
  <c r="AB263" i="23"/>
  <c r="V263" i="23"/>
  <c r="CY262" i="23"/>
  <c r="CX262" i="23"/>
  <c r="CW262" i="23"/>
  <c r="CV262" i="23"/>
  <c r="CU262" i="23"/>
  <c r="CT262" i="23"/>
  <c r="CS262" i="23"/>
  <c r="CR262" i="23"/>
  <c r="CQ262" i="23"/>
  <c r="CP262" i="23"/>
  <c r="CO262" i="23"/>
  <c r="CN262" i="23"/>
  <c r="CJ262" i="23"/>
  <c r="CD262" i="23"/>
  <c r="BX262" i="23"/>
  <c r="BR262" i="23"/>
  <c r="BL262" i="23"/>
  <c r="BF262" i="23"/>
  <c r="AZ262" i="23"/>
  <c r="AT262" i="23"/>
  <c r="AN262" i="23"/>
  <c r="AH262" i="23"/>
  <c r="AB262" i="23"/>
  <c r="V262" i="23"/>
  <c r="CY261" i="23"/>
  <c r="CX261" i="23"/>
  <c r="CW261" i="23"/>
  <c r="CV261" i="23"/>
  <c r="CZ261" i="23"/>
  <c r="CU261" i="23"/>
  <c r="CT261" i="23"/>
  <c r="CS261" i="23"/>
  <c r="CR261" i="23"/>
  <c r="CQ261" i="23"/>
  <c r="CP261" i="23"/>
  <c r="CO261" i="23"/>
  <c r="CN261" i="23"/>
  <c r="CJ261" i="23"/>
  <c r="CD261" i="23"/>
  <c r="BX261" i="23"/>
  <c r="BR261" i="23"/>
  <c r="BL261" i="23"/>
  <c r="BF261" i="23"/>
  <c r="AZ261" i="23"/>
  <c r="AT261" i="23"/>
  <c r="AN261" i="23"/>
  <c r="AH261" i="23"/>
  <c r="AB261" i="23"/>
  <c r="V261" i="23"/>
  <c r="CZ260" i="23"/>
  <c r="CY260" i="23"/>
  <c r="CX260" i="23"/>
  <c r="CW260" i="23"/>
  <c r="CV260" i="23"/>
  <c r="CU260" i="23"/>
  <c r="CT260" i="23"/>
  <c r="CS260" i="23"/>
  <c r="CR260" i="23"/>
  <c r="CQ260" i="23"/>
  <c r="CP260" i="23"/>
  <c r="CO260" i="23"/>
  <c r="CN260" i="23"/>
  <c r="CJ260" i="23"/>
  <c r="CD260" i="23"/>
  <c r="BX260" i="23"/>
  <c r="BR260" i="23"/>
  <c r="BL260" i="23"/>
  <c r="BF260" i="23"/>
  <c r="AZ260" i="23"/>
  <c r="AT260" i="23"/>
  <c r="AN260" i="23"/>
  <c r="AH260" i="23"/>
  <c r="AB260" i="23"/>
  <c r="V260" i="23"/>
  <c r="CY259" i="23"/>
  <c r="CX259" i="23"/>
  <c r="CZ259" i="23"/>
  <c r="CW259" i="23"/>
  <c r="CV259" i="23"/>
  <c r="CU259" i="23"/>
  <c r="CT259" i="23"/>
  <c r="CS259" i="23"/>
  <c r="CR259" i="23"/>
  <c r="CQ259" i="23"/>
  <c r="CP259" i="23"/>
  <c r="CO259" i="23"/>
  <c r="CN259" i="23"/>
  <c r="CJ259" i="23"/>
  <c r="CD259" i="23"/>
  <c r="BX259" i="23"/>
  <c r="BR259" i="23"/>
  <c r="BL259" i="23"/>
  <c r="BF259" i="23"/>
  <c r="AZ259" i="23"/>
  <c r="AT259" i="23"/>
  <c r="AN259" i="23"/>
  <c r="AH259" i="23"/>
  <c r="AB259" i="23"/>
  <c r="V259" i="23"/>
  <c r="CY258" i="23"/>
  <c r="CX258" i="23"/>
  <c r="CW258" i="23"/>
  <c r="CV258" i="23"/>
  <c r="CZ258" i="23"/>
  <c r="CU258" i="23"/>
  <c r="CT258" i="23"/>
  <c r="CS258" i="23"/>
  <c r="CR258" i="23"/>
  <c r="CQ258" i="23"/>
  <c r="CP258" i="23"/>
  <c r="CO258" i="23"/>
  <c r="CN258" i="23"/>
  <c r="CJ258" i="23"/>
  <c r="CD258" i="23"/>
  <c r="BX258" i="23"/>
  <c r="BR258" i="23"/>
  <c r="BL258" i="23"/>
  <c r="BF258" i="23"/>
  <c r="AZ258" i="23"/>
  <c r="AT258" i="23"/>
  <c r="AN258" i="23"/>
  <c r="AH258" i="23"/>
  <c r="AB258" i="23"/>
  <c r="V258" i="23"/>
  <c r="CY257" i="23"/>
  <c r="CX257" i="23"/>
  <c r="CW257" i="23"/>
  <c r="CV257" i="23"/>
  <c r="CZ257" i="23"/>
  <c r="CU257" i="23"/>
  <c r="CT257" i="23"/>
  <c r="CS257" i="23"/>
  <c r="CR257" i="23"/>
  <c r="CQ257" i="23"/>
  <c r="CP257" i="23"/>
  <c r="CO257" i="23"/>
  <c r="CN257" i="23"/>
  <c r="CJ257" i="23"/>
  <c r="CD257" i="23"/>
  <c r="BX257" i="23"/>
  <c r="BR257" i="23"/>
  <c r="BL257" i="23"/>
  <c r="BF257" i="23"/>
  <c r="AZ257" i="23"/>
  <c r="AT257" i="23"/>
  <c r="AN257" i="23"/>
  <c r="AH257" i="23"/>
  <c r="AB257" i="23"/>
  <c r="V257" i="23"/>
  <c r="CY256" i="23"/>
  <c r="CX256" i="23"/>
  <c r="CW256" i="23"/>
  <c r="CV256" i="23"/>
  <c r="CU256" i="23"/>
  <c r="CT256" i="23"/>
  <c r="CS256" i="23"/>
  <c r="CR256" i="23"/>
  <c r="CQ256" i="23"/>
  <c r="CP256" i="23"/>
  <c r="CO256" i="23"/>
  <c r="CN256" i="23"/>
  <c r="CJ256" i="23"/>
  <c r="CD256" i="23"/>
  <c r="BX256" i="23"/>
  <c r="BR256" i="23"/>
  <c r="BL256" i="23"/>
  <c r="BF256" i="23"/>
  <c r="AZ256" i="23"/>
  <c r="AT256" i="23"/>
  <c r="AN256" i="23"/>
  <c r="AH256" i="23"/>
  <c r="AB256" i="23"/>
  <c r="V256" i="23"/>
  <c r="CY255" i="23"/>
  <c r="CX255" i="23"/>
  <c r="CW255" i="23"/>
  <c r="CV255" i="23"/>
  <c r="CU255" i="23"/>
  <c r="CT255" i="23"/>
  <c r="CS255" i="23"/>
  <c r="CR255" i="23"/>
  <c r="CQ255" i="23"/>
  <c r="CP255" i="23"/>
  <c r="CO255" i="23"/>
  <c r="CN255" i="23"/>
  <c r="CJ255" i="23"/>
  <c r="CD255" i="23"/>
  <c r="BX255" i="23"/>
  <c r="BR255" i="23"/>
  <c r="BL255" i="23"/>
  <c r="BF255" i="23"/>
  <c r="AZ255" i="23"/>
  <c r="AT255" i="23"/>
  <c r="AN255" i="23"/>
  <c r="AH255" i="23"/>
  <c r="AB255" i="23"/>
  <c r="W255" i="23"/>
  <c r="AC255" i="23"/>
  <c r="AI255" i="23"/>
  <c r="AO255" i="23"/>
  <c r="AU255" i="23"/>
  <c r="BA255" i="23"/>
  <c r="BG255" i="23"/>
  <c r="BM255" i="23"/>
  <c r="BS255" i="23"/>
  <c r="BY255" i="23"/>
  <c r="CE255" i="23"/>
  <c r="CK255" i="23"/>
  <c r="V255" i="23"/>
  <c r="CY254" i="23"/>
  <c r="CX254" i="23"/>
  <c r="CW254" i="23"/>
  <c r="CV254" i="23"/>
  <c r="CU254" i="23"/>
  <c r="CT254" i="23"/>
  <c r="CS254" i="23"/>
  <c r="CR254" i="23"/>
  <c r="CQ254" i="23"/>
  <c r="CP254" i="23"/>
  <c r="CO254" i="23"/>
  <c r="CN254" i="23"/>
  <c r="CJ254" i="23"/>
  <c r="CD254" i="23"/>
  <c r="BX254" i="23"/>
  <c r="BR254" i="23"/>
  <c r="BL254" i="23"/>
  <c r="BF254" i="23"/>
  <c r="AZ254" i="23"/>
  <c r="AT254" i="23"/>
  <c r="AN254" i="23"/>
  <c r="AH254" i="23"/>
  <c r="AB254" i="23"/>
  <c r="W254" i="23"/>
  <c r="AC254" i="23"/>
  <c r="AI254" i="23"/>
  <c r="AO254" i="23"/>
  <c r="AU254" i="23"/>
  <c r="BA254" i="23"/>
  <c r="BG254" i="23"/>
  <c r="BM254" i="23"/>
  <c r="BS254" i="23"/>
  <c r="BY254" i="23"/>
  <c r="CE254" i="23"/>
  <c r="CK254" i="23"/>
  <c r="V254" i="23"/>
  <c r="CY253" i="23"/>
  <c r="CX253" i="23"/>
  <c r="CW253" i="23"/>
  <c r="CV253" i="23"/>
  <c r="CU253" i="23"/>
  <c r="CT253" i="23"/>
  <c r="CS253" i="23"/>
  <c r="CR253" i="23"/>
  <c r="CQ253" i="23"/>
  <c r="CP253" i="23"/>
  <c r="CO253" i="23"/>
  <c r="CN253" i="23"/>
  <c r="CJ253" i="23"/>
  <c r="CD253" i="23"/>
  <c r="BX253" i="23"/>
  <c r="BR253" i="23"/>
  <c r="BL253" i="23"/>
  <c r="BF253" i="23"/>
  <c r="AZ253" i="23"/>
  <c r="AT253" i="23"/>
  <c r="AN253" i="23"/>
  <c r="AH253" i="23"/>
  <c r="AC253" i="23"/>
  <c r="AI253" i="23"/>
  <c r="AO253" i="23"/>
  <c r="AU253" i="23"/>
  <c r="BA253" i="23"/>
  <c r="BG253" i="23"/>
  <c r="BM253" i="23"/>
  <c r="BS253" i="23"/>
  <c r="BY253" i="23"/>
  <c r="CE253" i="23"/>
  <c r="CK253" i="23"/>
  <c r="AB253" i="23"/>
  <c r="W253" i="23"/>
  <c r="V253" i="23"/>
  <c r="CY252" i="23"/>
  <c r="CX252" i="23"/>
  <c r="CW252" i="23"/>
  <c r="CV252" i="23"/>
  <c r="CU252" i="23"/>
  <c r="CT252" i="23"/>
  <c r="CS252" i="23"/>
  <c r="CR252" i="23"/>
  <c r="CQ252" i="23"/>
  <c r="CP252" i="23"/>
  <c r="CO252" i="23"/>
  <c r="CN252" i="23"/>
  <c r="CJ252" i="23"/>
  <c r="CD252" i="23"/>
  <c r="BX252" i="23"/>
  <c r="BR252" i="23"/>
  <c r="BL252" i="23"/>
  <c r="BF252" i="23"/>
  <c r="AZ252" i="23"/>
  <c r="AT252" i="23"/>
  <c r="AN252" i="23"/>
  <c r="AH252" i="23"/>
  <c r="AB252" i="23"/>
  <c r="W252" i="23"/>
  <c r="AC252" i="23"/>
  <c r="AI252" i="23"/>
  <c r="AO252" i="23"/>
  <c r="AU252" i="23"/>
  <c r="BA252" i="23"/>
  <c r="BG252" i="23"/>
  <c r="BM252" i="23"/>
  <c r="BS252" i="23"/>
  <c r="BY252" i="23"/>
  <c r="CE252" i="23"/>
  <c r="CK252" i="23"/>
  <c r="V252" i="23"/>
  <c r="CY251" i="23"/>
  <c r="CX251" i="23"/>
  <c r="CW251" i="23"/>
  <c r="CV251" i="23"/>
  <c r="CU251" i="23"/>
  <c r="CT251" i="23"/>
  <c r="CS251" i="23"/>
  <c r="CR251" i="23"/>
  <c r="CQ251" i="23"/>
  <c r="CP251" i="23"/>
  <c r="CO251" i="23"/>
  <c r="CN251" i="23"/>
  <c r="CJ251" i="23"/>
  <c r="CD251" i="23"/>
  <c r="BX251" i="23"/>
  <c r="BR251" i="23"/>
  <c r="BL251" i="23"/>
  <c r="BF251" i="23"/>
  <c r="AZ251" i="23"/>
  <c r="AT251" i="23"/>
  <c r="AN251" i="23"/>
  <c r="AH251" i="23"/>
  <c r="AB251" i="23"/>
  <c r="V251" i="23"/>
  <c r="CY250" i="23"/>
  <c r="CX250" i="23"/>
  <c r="CW250" i="23"/>
  <c r="CV250" i="23"/>
  <c r="CU250" i="23"/>
  <c r="CT250" i="23"/>
  <c r="CS250" i="23"/>
  <c r="CR250" i="23"/>
  <c r="CQ250" i="23"/>
  <c r="CP250" i="23"/>
  <c r="CO250" i="23"/>
  <c r="CN250" i="23"/>
  <c r="CZ250" i="23"/>
  <c r="CJ250" i="23"/>
  <c r="CD250" i="23"/>
  <c r="BX250" i="23"/>
  <c r="BR250" i="23"/>
  <c r="BL250" i="23"/>
  <c r="BF250" i="23"/>
  <c r="AZ250" i="23"/>
  <c r="AT250" i="23"/>
  <c r="AN250" i="23"/>
  <c r="AH250" i="23"/>
  <c r="AB250" i="23"/>
  <c r="W250" i="23"/>
  <c r="AC250" i="23"/>
  <c r="AI250" i="23"/>
  <c r="AO250" i="23"/>
  <c r="AU250" i="23"/>
  <c r="BA250" i="23"/>
  <c r="BG250" i="23"/>
  <c r="BM250" i="23"/>
  <c r="BS250" i="23"/>
  <c r="BY250" i="23"/>
  <c r="CE250" i="23"/>
  <c r="CK250" i="23"/>
  <c r="V250" i="23"/>
  <c r="CY249" i="23"/>
  <c r="CX249" i="23"/>
  <c r="CW249" i="23"/>
  <c r="CV249" i="23"/>
  <c r="CU249" i="23"/>
  <c r="CT249" i="23"/>
  <c r="CS249" i="23"/>
  <c r="CR249" i="23"/>
  <c r="CQ249" i="23"/>
  <c r="CP249" i="23"/>
  <c r="CO249" i="23"/>
  <c r="CN249" i="23"/>
  <c r="CZ249" i="23"/>
  <c r="CJ249" i="23"/>
  <c r="CD249" i="23"/>
  <c r="BX249" i="23"/>
  <c r="BR249" i="23"/>
  <c r="BL249" i="23"/>
  <c r="BF249" i="23"/>
  <c r="AZ249" i="23"/>
  <c r="AT249" i="23"/>
  <c r="AN249" i="23"/>
  <c r="AH249" i="23"/>
  <c r="AC249" i="23"/>
  <c r="AB249" i="23"/>
  <c r="W249" i="23"/>
  <c r="V249" i="23"/>
  <c r="CY248" i="23"/>
  <c r="CX248" i="23"/>
  <c r="CW248" i="23"/>
  <c r="CV248" i="23"/>
  <c r="CU248" i="23"/>
  <c r="CT248" i="23"/>
  <c r="CS248" i="23"/>
  <c r="CR248" i="23"/>
  <c r="CQ248" i="23"/>
  <c r="CP248" i="23"/>
  <c r="CO248" i="23"/>
  <c r="CN248" i="23"/>
  <c r="CJ248" i="23"/>
  <c r="CD248" i="23"/>
  <c r="BX248" i="23"/>
  <c r="BR248" i="23"/>
  <c r="BL248" i="23"/>
  <c r="BF248" i="23"/>
  <c r="BA248" i="23"/>
  <c r="BG248" i="23"/>
  <c r="BM248" i="23"/>
  <c r="BS248" i="23"/>
  <c r="BY248" i="23"/>
  <c r="CE248" i="23"/>
  <c r="CK248" i="23"/>
  <c r="AZ248" i="23"/>
  <c r="AT248" i="23"/>
  <c r="AN248" i="23"/>
  <c r="AH248" i="23"/>
  <c r="AB248" i="23"/>
  <c r="V248" i="23"/>
  <c r="CY247" i="23"/>
  <c r="CX247" i="23"/>
  <c r="CW247" i="23"/>
  <c r="CV247" i="23"/>
  <c r="CU247" i="23"/>
  <c r="CT247" i="23"/>
  <c r="CS247" i="23"/>
  <c r="CR247" i="23"/>
  <c r="CQ247" i="23"/>
  <c r="CP247" i="23"/>
  <c r="CO247" i="23"/>
  <c r="CN247" i="23"/>
  <c r="CJ247" i="23"/>
  <c r="CD247" i="23"/>
  <c r="BX247" i="23"/>
  <c r="BR247" i="23"/>
  <c r="BL247" i="23"/>
  <c r="BF247" i="23"/>
  <c r="AZ247" i="23"/>
  <c r="AT247" i="23"/>
  <c r="AN247" i="23"/>
  <c r="AH247" i="23"/>
  <c r="AB247" i="23"/>
  <c r="W247" i="23"/>
  <c r="V247" i="23"/>
  <c r="CY246" i="23"/>
  <c r="CX246" i="23"/>
  <c r="CW246" i="23"/>
  <c r="CV246" i="23"/>
  <c r="CU246" i="23"/>
  <c r="CT246" i="23"/>
  <c r="CS246" i="23"/>
  <c r="CR246" i="23"/>
  <c r="CQ246" i="23"/>
  <c r="CP246" i="23"/>
  <c r="CO246" i="23"/>
  <c r="CN246" i="23"/>
  <c r="CZ246" i="23"/>
  <c r="CJ246" i="23"/>
  <c r="CD246" i="23"/>
  <c r="BX246" i="23"/>
  <c r="BR246" i="23"/>
  <c r="BL246" i="23"/>
  <c r="BF246" i="23"/>
  <c r="AZ246" i="23"/>
  <c r="AT246" i="23"/>
  <c r="AN246" i="23"/>
  <c r="AH246" i="23"/>
  <c r="AB246" i="23"/>
  <c r="V246" i="23"/>
  <c r="CY245" i="23"/>
  <c r="CX245" i="23"/>
  <c r="CW245" i="23"/>
  <c r="CV245" i="23"/>
  <c r="CU245" i="23"/>
  <c r="CT245" i="23"/>
  <c r="CS245" i="23"/>
  <c r="CR245" i="23"/>
  <c r="CQ245" i="23"/>
  <c r="CP245" i="23"/>
  <c r="CO245" i="23"/>
  <c r="CN245" i="23"/>
  <c r="CZ245" i="23"/>
  <c r="CJ245" i="23"/>
  <c r="CD245" i="23"/>
  <c r="BX245" i="23"/>
  <c r="BR245" i="23"/>
  <c r="BL245" i="23"/>
  <c r="BF245" i="23"/>
  <c r="AZ245" i="23"/>
  <c r="AT245" i="23"/>
  <c r="AN245" i="23"/>
  <c r="AH245" i="23"/>
  <c r="AC245" i="23"/>
  <c r="AI245" i="23"/>
  <c r="AO245" i="23"/>
  <c r="AU245" i="23"/>
  <c r="BA245" i="23"/>
  <c r="BG245" i="23"/>
  <c r="BM245" i="23"/>
  <c r="BS245" i="23"/>
  <c r="BY245" i="23"/>
  <c r="CE245" i="23"/>
  <c r="CK245" i="23"/>
  <c r="AB245" i="23"/>
  <c r="V245" i="23"/>
  <c r="CZ244" i="23"/>
  <c r="CY244" i="23"/>
  <c r="CX244" i="23"/>
  <c r="CW244" i="23"/>
  <c r="CV244" i="23"/>
  <c r="CU244" i="23"/>
  <c r="CT244" i="23"/>
  <c r="CS244" i="23"/>
  <c r="CR244" i="23"/>
  <c r="CQ244" i="23"/>
  <c r="CP244" i="23"/>
  <c r="CO244" i="23"/>
  <c r="CN244" i="23"/>
  <c r="CJ244" i="23"/>
  <c r="CD244" i="23"/>
  <c r="BX244" i="23"/>
  <c r="BR244" i="23"/>
  <c r="BL244" i="23"/>
  <c r="BF244" i="23"/>
  <c r="AZ244" i="23"/>
  <c r="AT244" i="23"/>
  <c r="AN244" i="23"/>
  <c r="AH244" i="23"/>
  <c r="AB244" i="23"/>
  <c r="V244" i="23"/>
  <c r="CY243" i="23"/>
  <c r="CX243" i="23"/>
  <c r="CW243" i="23"/>
  <c r="CV243" i="23"/>
  <c r="CU243" i="23"/>
  <c r="CT243" i="23"/>
  <c r="CS243" i="23"/>
  <c r="CR243" i="23"/>
  <c r="CQ243" i="23"/>
  <c r="CP243" i="23"/>
  <c r="CO243" i="23"/>
  <c r="CN243" i="23"/>
  <c r="CJ243" i="23"/>
  <c r="CD243" i="23"/>
  <c r="BX243" i="23"/>
  <c r="BR243" i="23"/>
  <c r="BL243" i="23"/>
  <c r="BF243" i="23"/>
  <c r="AZ243" i="23"/>
  <c r="AT243" i="23"/>
  <c r="AN243" i="23"/>
  <c r="AH243" i="23"/>
  <c r="AB243" i="23"/>
  <c r="V243" i="23"/>
  <c r="CY242" i="23"/>
  <c r="CX242" i="23"/>
  <c r="CW242" i="23"/>
  <c r="CV242" i="23"/>
  <c r="CU242" i="23"/>
  <c r="CT242" i="23"/>
  <c r="CS242" i="23"/>
  <c r="CR242" i="23"/>
  <c r="CQ242" i="23"/>
  <c r="CZ242" i="23"/>
  <c r="CP242" i="23"/>
  <c r="CO242" i="23"/>
  <c r="CN242" i="23"/>
  <c r="CJ242" i="23"/>
  <c r="CD242" i="23"/>
  <c r="BX242" i="23"/>
  <c r="BR242" i="23"/>
  <c r="BL242" i="23"/>
  <c r="BF242" i="23"/>
  <c r="AZ242" i="23"/>
  <c r="AT242" i="23"/>
  <c r="AN242" i="23"/>
  <c r="AH242" i="23"/>
  <c r="AB242" i="23"/>
  <c r="V242" i="23"/>
  <c r="CY241" i="23"/>
  <c r="CX241" i="23"/>
  <c r="CW241" i="23"/>
  <c r="CV241" i="23"/>
  <c r="CU241" i="23"/>
  <c r="CT241" i="23"/>
  <c r="CS241" i="23"/>
  <c r="CR241" i="23"/>
  <c r="CQ241" i="23"/>
  <c r="CP241" i="23"/>
  <c r="CO241" i="23"/>
  <c r="CN241" i="23"/>
  <c r="CZ241" i="23"/>
  <c r="CJ241" i="23"/>
  <c r="CD241" i="23"/>
  <c r="BX241" i="23"/>
  <c r="BR241" i="23"/>
  <c r="BL241" i="23"/>
  <c r="BF241" i="23"/>
  <c r="AZ241" i="23"/>
  <c r="AT241" i="23"/>
  <c r="AN241" i="23"/>
  <c r="AH241" i="23"/>
  <c r="AB241" i="23"/>
  <c r="V241" i="23"/>
  <c r="CY240" i="23"/>
  <c r="CX240" i="23"/>
  <c r="CW240" i="23"/>
  <c r="CV240" i="23"/>
  <c r="CU240" i="23"/>
  <c r="CT240" i="23"/>
  <c r="CS240" i="23"/>
  <c r="CR240" i="23"/>
  <c r="CQ240" i="23"/>
  <c r="CP240" i="23"/>
  <c r="CO240" i="23"/>
  <c r="CN240" i="23"/>
  <c r="CJ240" i="23"/>
  <c r="CD240" i="23"/>
  <c r="BX240" i="23"/>
  <c r="BR240" i="23"/>
  <c r="BL240" i="23"/>
  <c r="BF240" i="23"/>
  <c r="AZ240" i="23"/>
  <c r="AT240" i="23"/>
  <c r="AN240" i="23"/>
  <c r="AH240" i="23"/>
  <c r="AB240" i="23"/>
  <c r="V240" i="23"/>
  <c r="CY239" i="23"/>
  <c r="CX239" i="23"/>
  <c r="CW239" i="23"/>
  <c r="CV239" i="23"/>
  <c r="CU239" i="23"/>
  <c r="CT239" i="23"/>
  <c r="CS239" i="23"/>
  <c r="CR239" i="23"/>
  <c r="CQ239" i="23"/>
  <c r="CP239" i="23"/>
  <c r="CO239" i="23"/>
  <c r="CN239" i="23"/>
  <c r="CJ239" i="23"/>
  <c r="CD239" i="23"/>
  <c r="BX239" i="23"/>
  <c r="BR239" i="23"/>
  <c r="BL239" i="23"/>
  <c r="BF239" i="23"/>
  <c r="AZ239" i="23"/>
  <c r="AT239" i="23"/>
  <c r="AN239" i="23"/>
  <c r="AI239" i="23"/>
  <c r="AO239" i="23"/>
  <c r="AU239" i="23"/>
  <c r="BA239" i="23"/>
  <c r="BG239" i="23"/>
  <c r="BM239" i="23"/>
  <c r="BS239" i="23"/>
  <c r="BY239" i="23"/>
  <c r="CE239" i="23"/>
  <c r="CK239" i="23"/>
  <c r="AH239" i="23"/>
  <c r="AB239" i="23"/>
  <c r="W239" i="23"/>
  <c r="AC239" i="23"/>
  <c r="V239" i="23"/>
  <c r="CY238" i="23"/>
  <c r="CX238" i="23"/>
  <c r="CW238" i="23"/>
  <c r="CZ238" i="23"/>
  <c r="CV238" i="23"/>
  <c r="CU238" i="23"/>
  <c r="CT238" i="23"/>
  <c r="CS238" i="23"/>
  <c r="CR238" i="23"/>
  <c r="CQ238" i="23"/>
  <c r="CP238" i="23"/>
  <c r="CO238" i="23"/>
  <c r="CN238" i="23"/>
  <c r="CJ238" i="23"/>
  <c r="CD238" i="23"/>
  <c r="BX238" i="23"/>
  <c r="BR238" i="23"/>
  <c r="BL238" i="23"/>
  <c r="BF238" i="23"/>
  <c r="AZ238" i="23"/>
  <c r="AT238" i="23"/>
  <c r="AN238" i="23"/>
  <c r="AH238" i="23"/>
  <c r="AC238" i="23"/>
  <c r="AI238" i="23"/>
  <c r="AO238" i="23"/>
  <c r="AU238" i="23"/>
  <c r="BA238" i="23"/>
  <c r="BG238" i="23"/>
  <c r="BM238" i="23"/>
  <c r="BS238" i="23"/>
  <c r="BY238" i="23"/>
  <c r="CE238" i="23"/>
  <c r="CK238" i="23"/>
  <c r="AB238" i="23"/>
  <c r="W238" i="23"/>
  <c r="V238" i="23"/>
  <c r="CY237" i="23"/>
  <c r="CX237" i="23"/>
  <c r="CW237" i="23"/>
  <c r="CV237" i="23"/>
  <c r="CU237" i="23"/>
  <c r="CT237" i="23"/>
  <c r="CS237" i="23"/>
  <c r="CR237" i="23"/>
  <c r="CQ237" i="23"/>
  <c r="CP237" i="23"/>
  <c r="CO237" i="23"/>
  <c r="CN237" i="23"/>
  <c r="CJ237" i="23"/>
  <c r="CD237" i="23"/>
  <c r="BX237" i="23"/>
  <c r="BR237" i="23"/>
  <c r="BL237" i="23"/>
  <c r="BF237" i="23"/>
  <c r="AZ237" i="23"/>
  <c r="AT237" i="23"/>
  <c r="AN237" i="23"/>
  <c r="AH237" i="23"/>
  <c r="AB237" i="23"/>
  <c r="W237" i="23"/>
  <c r="AC237" i="23"/>
  <c r="AI237" i="23"/>
  <c r="AO237" i="23"/>
  <c r="AU237" i="23"/>
  <c r="BA237" i="23"/>
  <c r="BG237" i="23"/>
  <c r="BM237" i="23"/>
  <c r="BS237" i="23"/>
  <c r="BY237" i="23"/>
  <c r="CE237" i="23"/>
  <c r="CK237" i="23"/>
  <c r="V237" i="23"/>
  <c r="CY236" i="23"/>
  <c r="CX236" i="23"/>
  <c r="CW236" i="23"/>
  <c r="CV236" i="23"/>
  <c r="CU236" i="23"/>
  <c r="CT236" i="23"/>
  <c r="CS236" i="23"/>
  <c r="CZ236" i="23"/>
  <c r="CR236" i="23"/>
  <c r="CQ236" i="23"/>
  <c r="CP236" i="23"/>
  <c r="CO236" i="23"/>
  <c r="CN236" i="23"/>
  <c r="CJ236" i="23"/>
  <c r="CD236" i="23"/>
  <c r="BX236" i="23"/>
  <c r="BR236" i="23"/>
  <c r="BL236" i="23"/>
  <c r="BF236" i="23"/>
  <c r="BA236" i="23"/>
  <c r="BG236" i="23"/>
  <c r="BM236" i="23"/>
  <c r="BS236" i="23"/>
  <c r="BY236" i="23"/>
  <c r="CE236" i="23"/>
  <c r="CK236" i="23"/>
  <c r="AZ236" i="23"/>
  <c r="AT236" i="23"/>
  <c r="AN236" i="23"/>
  <c r="AH236" i="23"/>
  <c r="AB236" i="23"/>
  <c r="W236" i="23"/>
  <c r="AC236" i="23"/>
  <c r="AI236" i="23"/>
  <c r="AO236" i="23"/>
  <c r="AU236" i="23"/>
  <c r="V236" i="23"/>
  <c r="CY235" i="23"/>
  <c r="CX235" i="23"/>
  <c r="CW235" i="23"/>
  <c r="CV235" i="23"/>
  <c r="CU235" i="23"/>
  <c r="CT235" i="23"/>
  <c r="CS235" i="23"/>
  <c r="CR235" i="23"/>
  <c r="CQ235" i="23"/>
  <c r="CP235" i="23"/>
  <c r="CO235" i="23"/>
  <c r="CN235" i="23"/>
  <c r="CJ235" i="23"/>
  <c r="CD235" i="23"/>
  <c r="BX235" i="23"/>
  <c r="BR235" i="23"/>
  <c r="BL235" i="23"/>
  <c r="BF235" i="23"/>
  <c r="AZ235" i="23"/>
  <c r="AT235" i="23"/>
  <c r="AN235" i="23"/>
  <c r="AH235" i="23"/>
  <c r="AB235" i="23"/>
  <c r="W235" i="23"/>
  <c r="AC235" i="23"/>
  <c r="AI235" i="23"/>
  <c r="AO235" i="23"/>
  <c r="AU235" i="23"/>
  <c r="BA235" i="23"/>
  <c r="BG235" i="23"/>
  <c r="BM235" i="23"/>
  <c r="BS235" i="23"/>
  <c r="BY235" i="23"/>
  <c r="CE235" i="23"/>
  <c r="CK235" i="23"/>
  <c r="V235" i="23"/>
  <c r="CY234" i="23"/>
  <c r="CX234" i="23"/>
  <c r="CW234" i="23"/>
  <c r="CV234" i="23"/>
  <c r="CU234" i="23"/>
  <c r="CT234" i="23"/>
  <c r="CS234" i="23"/>
  <c r="CR234" i="23"/>
  <c r="CQ234" i="23"/>
  <c r="CP234" i="23"/>
  <c r="CO234" i="23"/>
  <c r="CN234" i="23"/>
  <c r="CJ234" i="23"/>
  <c r="CD234" i="23"/>
  <c r="BX234" i="23"/>
  <c r="BR234" i="23"/>
  <c r="BL234" i="23"/>
  <c r="BF234" i="23"/>
  <c r="AZ234" i="23"/>
  <c r="AT234" i="23"/>
  <c r="AN234" i="23"/>
  <c r="AH234" i="23"/>
  <c r="AB234" i="23"/>
  <c r="W234" i="23"/>
  <c r="AC234" i="23"/>
  <c r="AI234" i="23"/>
  <c r="AO234" i="23"/>
  <c r="AU234" i="23"/>
  <c r="BA234" i="23"/>
  <c r="BG234" i="23"/>
  <c r="BM234" i="23"/>
  <c r="BS234" i="23"/>
  <c r="BY234" i="23"/>
  <c r="CE234" i="23"/>
  <c r="CK234" i="23"/>
  <c r="V234" i="23"/>
  <c r="CY233" i="23"/>
  <c r="CX233" i="23"/>
  <c r="CW233" i="23"/>
  <c r="CV233" i="23"/>
  <c r="CU233" i="23"/>
  <c r="CT233" i="23"/>
  <c r="CS233" i="23"/>
  <c r="CR233" i="23"/>
  <c r="CQ233" i="23"/>
  <c r="CP233" i="23"/>
  <c r="CO233" i="23"/>
  <c r="CN233" i="23"/>
  <c r="CJ233" i="23"/>
  <c r="CD233" i="23"/>
  <c r="BX233" i="23"/>
  <c r="BR233" i="23"/>
  <c r="BL233" i="23"/>
  <c r="BF233" i="23"/>
  <c r="AZ233" i="23"/>
  <c r="AT233" i="23"/>
  <c r="AN233" i="23"/>
  <c r="AH233" i="23"/>
  <c r="AC233" i="23"/>
  <c r="AI233" i="23"/>
  <c r="AO233" i="23"/>
  <c r="AU233" i="23"/>
  <c r="BA233" i="23"/>
  <c r="BG233" i="23"/>
  <c r="BM233" i="23"/>
  <c r="BS233" i="23"/>
  <c r="BY233" i="23"/>
  <c r="CE233" i="23"/>
  <c r="CK233" i="23"/>
  <c r="AB233" i="23"/>
  <c r="V233" i="23"/>
  <c r="CY232" i="23"/>
  <c r="CX232" i="23"/>
  <c r="CW232" i="23"/>
  <c r="CV232" i="23"/>
  <c r="CU232" i="23"/>
  <c r="CT232" i="23"/>
  <c r="CS232" i="23"/>
  <c r="CR232" i="23"/>
  <c r="CQ232" i="23"/>
  <c r="CP232" i="23"/>
  <c r="CO232" i="23"/>
  <c r="CN232" i="23"/>
  <c r="CZ232" i="23"/>
  <c r="CJ232" i="23"/>
  <c r="CD232" i="23"/>
  <c r="BX232" i="23"/>
  <c r="BR232" i="23"/>
  <c r="BL232" i="23"/>
  <c r="BF232" i="23"/>
  <c r="AZ232" i="23"/>
  <c r="AT232" i="23"/>
  <c r="AN232" i="23"/>
  <c r="AH232" i="23"/>
  <c r="AB232" i="23"/>
  <c r="W232" i="23"/>
  <c r="AC232" i="23"/>
  <c r="AI232" i="23"/>
  <c r="AO232" i="23"/>
  <c r="AU232" i="23"/>
  <c r="BA232" i="23"/>
  <c r="BG232" i="23"/>
  <c r="BM232" i="23"/>
  <c r="BS232" i="23"/>
  <c r="BY232" i="23"/>
  <c r="CE232" i="23"/>
  <c r="CK232" i="23"/>
  <c r="V232" i="23"/>
  <c r="CY231" i="23"/>
  <c r="CX231" i="23"/>
  <c r="CW231" i="23"/>
  <c r="CV231" i="23"/>
  <c r="CU231" i="23"/>
  <c r="CT231" i="23"/>
  <c r="CS231" i="23"/>
  <c r="CR231" i="23"/>
  <c r="CQ231" i="23"/>
  <c r="CP231" i="23"/>
  <c r="CO231" i="23"/>
  <c r="CN231" i="23"/>
  <c r="CJ231" i="23"/>
  <c r="CD231" i="23"/>
  <c r="BX231" i="23"/>
  <c r="BR231" i="23"/>
  <c r="BL231" i="23"/>
  <c r="BF231" i="23"/>
  <c r="AZ231" i="23"/>
  <c r="AU231" i="23"/>
  <c r="BA231" i="23"/>
  <c r="BG231" i="23"/>
  <c r="BM231" i="23"/>
  <c r="BS231" i="23"/>
  <c r="BY231" i="23"/>
  <c r="CE231" i="23"/>
  <c r="CK231" i="23"/>
  <c r="AT231" i="23"/>
  <c r="AN231" i="23"/>
  <c r="AH231" i="23"/>
  <c r="AB231" i="23"/>
  <c r="V231" i="23"/>
  <c r="CY230" i="23"/>
  <c r="CX230" i="23"/>
  <c r="CW230" i="23"/>
  <c r="CV230" i="23"/>
  <c r="CU230" i="23"/>
  <c r="CT230" i="23"/>
  <c r="CS230" i="23"/>
  <c r="CR230" i="23"/>
  <c r="CQ230" i="23"/>
  <c r="CP230" i="23"/>
  <c r="CO230" i="23"/>
  <c r="CN230" i="23"/>
  <c r="CJ230" i="23"/>
  <c r="CD230" i="23"/>
  <c r="BX230" i="23"/>
  <c r="BR230" i="23"/>
  <c r="BL230" i="23"/>
  <c r="BF230" i="23"/>
  <c r="AZ230" i="23"/>
  <c r="AT230" i="23"/>
  <c r="AN230" i="23"/>
  <c r="AH230" i="23"/>
  <c r="AC230" i="23"/>
  <c r="AI230" i="23"/>
  <c r="AO230" i="23"/>
  <c r="AU230" i="23"/>
  <c r="AB230" i="23"/>
  <c r="V230" i="23"/>
  <c r="CY229" i="23"/>
  <c r="CX229" i="23"/>
  <c r="CW229" i="23"/>
  <c r="CV229" i="23"/>
  <c r="CU229" i="23"/>
  <c r="CT229" i="23"/>
  <c r="CS229" i="23"/>
  <c r="CR229" i="23"/>
  <c r="CQ229" i="23"/>
  <c r="CP229" i="23"/>
  <c r="CO229" i="23"/>
  <c r="CN229" i="23"/>
  <c r="CJ229" i="23"/>
  <c r="CD229" i="23"/>
  <c r="BX229" i="23"/>
  <c r="BR229" i="23"/>
  <c r="BL229" i="23"/>
  <c r="BF229" i="23"/>
  <c r="AZ229" i="23"/>
  <c r="AT229" i="23"/>
  <c r="AN229" i="23"/>
  <c r="AH229" i="23"/>
  <c r="AB229" i="23"/>
  <c r="V229" i="23"/>
  <c r="CY228" i="23"/>
  <c r="CX228" i="23"/>
  <c r="CW228" i="23"/>
  <c r="CV228" i="23"/>
  <c r="CU228" i="23"/>
  <c r="CT228" i="23"/>
  <c r="CS228" i="23"/>
  <c r="CR228" i="23"/>
  <c r="CQ228" i="23"/>
  <c r="CP228" i="23"/>
  <c r="CO228" i="23"/>
  <c r="CZ228" i="23"/>
  <c r="CN228" i="23"/>
  <c r="CJ228" i="23"/>
  <c r="CD228" i="23"/>
  <c r="BX228" i="23"/>
  <c r="BR228" i="23"/>
  <c r="BL228" i="23"/>
  <c r="BF228" i="23"/>
  <c r="AZ228" i="23"/>
  <c r="AT228" i="23"/>
  <c r="AN228" i="23"/>
  <c r="AH228" i="23"/>
  <c r="AB228" i="23"/>
  <c r="V228" i="23"/>
  <c r="CY227" i="23"/>
  <c r="CX227" i="23"/>
  <c r="CW227" i="23"/>
  <c r="CV227" i="23"/>
  <c r="CU227" i="23"/>
  <c r="CT227" i="23"/>
  <c r="CS227" i="23"/>
  <c r="CR227" i="23"/>
  <c r="CQ227" i="23"/>
  <c r="CP227" i="23"/>
  <c r="CO227" i="23"/>
  <c r="CN227" i="23"/>
  <c r="CZ227" i="23"/>
  <c r="CJ227" i="23"/>
  <c r="CD227" i="23"/>
  <c r="BX227" i="23"/>
  <c r="BR227" i="23"/>
  <c r="BL227" i="23"/>
  <c r="BF227" i="23"/>
  <c r="AZ227" i="23"/>
  <c r="AT227" i="23"/>
  <c r="AN227" i="23"/>
  <c r="AH227" i="23"/>
  <c r="AB227" i="23"/>
  <c r="V227" i="23"/>
  <c r="CY226" i="23"/>
  <c r="CX226" i="23"/>
  <c r="CW226" i="23"/>
  <c r="CV226" i="23"/>
  <c r="CU226" i="23"/>
  <c r="CT226" i="23"/>
  <c r="CS226" i="23"/>
  <c r="CR226" i="23"/>
  <c r="CQ226" i="23"/>
  <c r="CP226" i="23"/>
  <c r="CO226" i="23"/>
  <c r="CN226" i="23"/>
  <c r="CJ226" i="23"/>
  <c r="CD226" i="23"/>
  <c r="BX226" i="23"/>
  <c r="BR226" i="23"/>
  <c r="BL226" i="23"/>
  <c r="BF226" i="23"/>
  <c r="AZ226" i="23"/>
  <c r="AT226" i="23"/>
  <c r="AN226" i="23"/>
  <c r="AH226" i="23"/>
  <c r="AB226" i="23"/>
  <c r="V226" i="23"/>
  <c r="CY225" i="23"/>
  <c r="CX225" i="23"/>
  <c r="CW225" i="23"/>
  <c r="CV225" i="23"/>
  <c r="CU225" i="23"/>
  <c r="CT225" i="23"/>
  <c r="CS225" i="23"/>
  <c r="CR225" i="23"/>
  <c r="CQ225" i="23"/>
  <c r="CP225" i="23"/>
  <c r="CO225" i="23"/>
  <c r="CN225" i="23"/>
  <c r="CJ225" i="23"/>
  <c r="CD225" i="23"/>
  <c r="BX225" i="23"/>
  <c r="BR225" i="23"/>
  <c r="BL225" i="23"/>
  <c r="BF225" i="23"/>
  <c r="AZ225" i="23"/>
  <c r="AT225" i="23"/>
  <c r="AN225" i="23"/>
  <c r="AH225" i="23"/>
  <c r="AB225" i="23"/>
  <c r="V225" i="23"/>
  <c r="CY224" i="23"/>
  <c r="CX224" i="23"/>
  <c r="CW224" i="23"/>
  <c r="CV224" i="23"/>
  <c r="CU224" i="23"/>
  <c r="CT224" i="23"/>
  <c r="CS224" i="23"/>
  <c r="CR224" i="23"/>
  <c r="CQ224" i="23"/>
  <c r="CP224" i="23"/>
  <c r="CO224" i="23"/>
  <c r="CN224" i="23"/>
  <c r="CJ224" i="23"/>
  <c r="CD224" i="23"/>
  <c r="BX224" i="23"/>
  <c r="BR224" i="23"/>
  <c r="BL224" i="23"/>
  <c r="BF224" i="23"/>
  <c r="AZ224" i="23"/>
  <c r="AT224" i="23"/>
  <c r="AN224" i="23"/>
  <c r="AH224" i="23"/>
  <c r="AB224" i="23"/>
  <c r="V224" i="23"/>
  <c r="CY223" i="23"/>
  <c r="CX223" i="23"/>
  <c r="CW223" i="23"/>
  <c r="CV223" i="23"/>
  <c r="CU223" i="23"/>
  <c r="CT223" i="23"/>
  <c r="CS223" i="23"/>
  <c r="CR223" i="23"/>
  <c r="CQ223" i="23"/>
  <c r="CP223" i="23"/>
  <c r="CO223" i="23"/>
  <c r="CN223" i="23"/>
  <c r="CZ223" i="23"/>
  <c r="CJ223" i="23"/>
  <c r="CD223" i="23"/>
  <c r="BX223" i="23"/>
  <c r="BR223" i="23"/>
  <c r="BL223" i="23"/>
  <c r="BF223" i="23"/>
  <c r="AZ223" i="23"/>
  <c r="AT223" i="23"/>
  <c r="AN223" i="23"/>
  <c r="AH223" i="23"/>
  <c r="AB223" i="23"/>
  <c r="W223" i="23"/>
  <c r="AC223" i="23"/>
  <c r="AI223" i="23"/>
  <c r="AO223" i="23"/>
  <c r="AU223" i="23"/>
  <c r="BA223" i="23"/>
  <c r="BG223" i="23"/>
  <c r="BM223" i="23"/>
  <c r="BS223" i="23"/>
  <c r="BY223" i="23"/>
  <c r="CE223" i="23"/>
  <c r="CK223" i="23"/>
  <c r="V223" i="23"/>
  <c r="CY222" i="23"/>
  <c r="CX222" i="23"/>
  <c r="CW222" i="23"/>
  <c r="CV222" i="23"/>
  <c r="CU222" i="23"/>
  <c r="CT222" i="23"/>
  <c r="CS222" i="23"/>
  <c r="CR222" i="23"/>
  <c r="CQ222" i="23"/>
  <c r="CP222" i="23"/>
  <c r="CO222" i="23"/>
  <c r="CN222" i="23"/>
  <c r="CZ222" i="23"/>
  <c r="CJ222" i="23"/>
  <c r="CD222" i="23"/>
  <c r="BX222" i="23"/>
  <c r="BR222" i="23"/>
  <c r="BL222" i="23"/>
  <c r="BF222" i="23"/>
  <c r="AZ222" i="23"/>
  <c r="AT222" i="23"/>
  <c r="AN222" i="23"/>
  <c r="AI222" i="23"/>
  <c r="AO222" i="23"/>
  <c r="AU222" i="23"/>
  <c r="BA222" i="23"/>
  <c r="BG222" i="23"/>
  <c r="BM222" i="23"/>
  <c r="BS222" i="23"/>
  <c r="BY222" i="23"/>
  <c r="CE222" i="23"/>
  <c r="CK222" i="23"/>
  <c r="AH222" i="23"/>
  <c r="AB222" i="23"/>
  <c r="W222" i="23"/>
  <c r="AC222" i="23"/>
  <c r="V222" i="23"/>
  <c r="CY221" i="23"/>
  <c r="CX221" i="23"/>
  <c r="CW221" i="23"/>
  <c r="CV221" i="23"/>
  <c r="CU221" i="23"/>
  <c r="CT221" i="23"/>
  <c r="CS221" i="23"/>
  <c r="CR221" i="23"/>
  <c r="CQ221" i="23"/>
  <c r="CP221" i="23"/>
  <c r="CO221" i="23"/>
  <c r="CN221" i="23"/>
  <c r="CJ221" i="23"/>
  <c r="CD221" i="23"/>
  <c r="BX221" i="23"/>
  <c r="BR221" i="23"/>
  <c r="BL221" i="23"/>
  <c r="BF221" i="23"/>
  <c r="AZ221" i="23"/>
  <c r="AT221" i="23"/>
  <c r="AN221" i="23"/>
  <c r="AH221" i="23"/>
  <c r="AB221" i="23"/>
  <c r="W221" i="23"/>
  <c r="AC221" i="23"/>
  <c r="AI221" i="23"/>
  <c r="AO221" i="23"/>
  <c r="AU221" i="23"/>
  <c r="BA221" i="23"/>
  <c r="BG221" i="23"/>
  <c r="BM221" i="23"/>
  <c r="BS221" i="23"/>
  <c r="BY221" i="23"/>
  <c r="CE221" i="23"/>
  <c r="CK221" i="23"/>
  <c r="V221" i="23"/>
  <c r="CY220" i="23"/>
  <c r="CX220" i="23"/>
  <c r="CW220" i="23"/>
  <c r="CV220" i="23"/>
  <c r="CU220" i="23"/>
  <c r="CT220" i="23"/>
  <c r="CS220" i="23"/>
  <c r="CR220" i="23"/>
  <c r="CQ220" i="23"/>
  <c r="CP220" i="23"/>
  <c r="CO220" i="23"/>
  <c r="CN220" i="23"/>
  <c r="CJ220" i="23"/>
  <c r="CD220" i="23"/>
  <c r="BX220" i="23"/>
  <c r="BR220" i="23"/>
  <c r="BL220" i="23"/>
  <c r="BF220" i="23"/>
  <c r="AZ220" i="23"/>
  <c r="AT220" i="23"/>
  <c r="AN220" i="23"/>
  <c r="AH220" i="23"/>
  <c r="AB220" i="23"/>
  <c r="W220" i="23"/>
  <c r="AC220" i="23"/>
  <c r="AI220" i="23"/>
  <c r="V220" i="23"/>
  <c r="CY219" i="23"/>
  <c r="CX219" i="23"/>
  <c r="CW219" i="23"/>
  <c r="CV219" i="23"/>
  <c r="CU219" i="23"/>
  <c r="CT219" i="23"/>
  <c r="CS219" i="23"/>
  <c r="CR219" i="23"/>
  <c r="CQ219" i="23"/>
  <c r="CP219" i="23"/>
  <c r="CO219" i="23"/>
  <c r="CN219" i="23"/>
  <c r="CJ219" i="23"/>
  <c r="CD219" i="23"/>
  <c r="BX219" i="23"/>
  <c r="BR219" i="23"/>
  <c r="BL219" i="23"/>
  <c r="BF219" i="23"/>
  <c r="AZ219" i="23"/>
  <c r="AT219" i="23"/>
  <c r="AN219" i="23"/>
  <c r="AH219" i="23"/>
  <c r="AB219" i="23"/>
  <c r="V219" i="23"/>
  <c r="CY218" i="23"/>
  <c r="CX218" i="23"/>
  <c r="CW218" i="23"/>
  <c r="CV218" i="23"/>
  <c r="CU218" i="23"/>
  <c r="CT218" i="23"/>
  <c r="CS218" i="23"/>
  <c r="CR218" i="23"/>
  <c r="CQ218" i="23"/>
  <c r="CP218" i="23"/>
  <c r="CO218" i="23"/>
  <c r="CZ218" i="23"/>
  <c r="CN218" i="23"/>
  <c r="CJ218" i="23"/>
  <c r="CD218" i="23"/>
  <c r="BX218" i="23"/>
  <c r="BR218" i="23"/>
  <c r="BL218" i="23"/>
  <c r="BF218" i="23"/>
  <c r="AZ218" i="23"/>
  <c r="AT218" i="23"/>
  <c r="AN218" i="23"/>
  <c r="AH218" i="23"/>
  <c r="AB218" i="23"/>
  <c r="W218" i="23"/>
  <c r="AC218" i="23"/>
  <c r="AI218" i="23"/>
  <c r="AO218" i="23"/>
  <c r="AU218" i="23"/>
  <c r="BA218" i="23"/>
  <c r="BG218" i="23"/>
  <c r="BM218" i="23"/>
  <c r="BS218" i="23"/>
  <c r="BY218" i="23"/>
  <c r="CE218" i="23"/>
  <c r="CK218" i="23"/>
  <c r="V218" i="23"/>
  <c r="CZ217" i="23"/>
  <c r="CY217" i="23"/>
  <c r="CX217" i="23"/>
  <c r="CW217" i="23"/>
  <c r="CV217" i="23"/>
  <c r="CU217" i="23"/>
  <c r="CT217" i="23"/>
  <c r="CS217" i="23"/>
  <c r="CR217" i="23"/>
  <c r="CQ217" i="23"/>
  <c r="CP217" i="23"/>
  <c r="CO217" i="23"/>
  <c r="CN217" i="23"/>
  <c r="CJ217" i="23"/>
  <c r="CD217" i="23"/>
  <c r="BX217" i="23"/>
  <c r="BR217" i="23"/>
  <c r="BL217" i="23"/>
  <c r="BF217" i="23"/>
  <c r="AZ217" i="23"/>
  <c r="AT217" i="23"/>
  <c r="AN217" i="23"/>
  <c r="AH217" i="23"/>
  <c r="AB217" i="23"/>
  <c r="V217" i="23"/>
  <c r="CY216" i="23"/>
  <c r="CX216" i="23"/>
  <c r="CW216" i="23"/>
  <c r="CV216" i="23"/>
  <c r="CU216" i="23"/>
  <c r="CT216" i="23"/>
  <c r="CS216" i="23"/>
  <c r="CR216" i="23"/>
  <c r="CQ216" i="23"/>
  <c r="CP216" i="23"/>
  <c r="CO216" i="23"/>
  <c r="CN216" i="23"/>
  <c r="CJ216" i="23"/>
  <c r="CD216" i="23"/>
  <c r="BX216" i="23"/>
  <c r="BR216" i="23"/>
  <c r="BL216" i="23"/>
  <c r="BF216" i="23"/>
  <c r="AZ216" i="23"/>
  <c r="AT216" i="23"/>
  <c r="AN216" i="23"/>
  <c r="AH216" i="23"/>
  <c r="AB216" i="23"/>
  <c r="V216" i="23"/>
  <c r="CY215" i="23"/>
  <c r="CX215" i="23"/>
  <c r="CW215" i="23"/>
  <c r="CV215" i="23"/>
  <c r="CU215" i="23"/>
  <c r="CT215" i="23"/>
  <c r="CS215" i="23"/>
  <c r="CZ215" i="23"/>
  <c r="CR215" i="23"/>
  <c r="CQ215" i="23"/>
  <c r="CP215" i="23"/>
  <c r="CO215" i="23"/>
  <c r="CN215" i="23"/>
  <c r="CJ215" i="23"/>
  <c r="CD215" i="23"/>
  <c r="BX215" i="23"/>
  <c r="BR215" i="23"/>
  <c r="BL215" i="23"/>
  <c r="BF215" i="23"/>
  <c r="AZ215" i="23"/>
  <c r="AT215" i="23"/>
  <c r="AN215" i="23"/>
  <c r="AH215" i="23"/>
  <c r="AB215" i="23"/>
  <c r="W215" i="23"/>
  <c r="AC215" i="23"/>
  <c r="AI215" i="23"/>
  <c r="AO215" i="23"/>
  <c r="AU215" i="23"/>
  <c r="BA215" i="23"/>
  <c r="BG215" i="23"/>
  <c r="BM215" i="23"/>
  <c r="BS215" i="23"/>
  <c r="BY215" i="23"/>
  <c r="CE215" i="23"/>
  <c r="CK215" i="23"/>
  <c r="V215" i="23"/>
  <c r="CY214" i="23"/>
  <c r="CX214" i="23"/>
  <c r="CW214" i="23"/>
  <c r="CV214" i="23"/>
  <c r="CU214" i="23"/>
  <c r="CT214" i="23"/>
  <c r="CS214" i="23"/>
  <c r="CR214" i="23"/>
  <c r="CQ214" i="23"/>
  <c r="CP214" i="23"/>
  <c r="CO214" i="23"/>
  <c r="CN214" i="23"/>
  <c r="CZ214" i="23"/>
  <c r="CJ214" i="23"/>
  <c r="CD214" i="23"/>
  <c r="BX214" i="23"/>
  <c r="BR214" i="23"/>
  <c r="BL214" i="23"/>
  <c r="BF214" i="23"/>
  <c r="AZ214" i="23"/>
  <c r="AT214" i="23"/>
  <c r="AN214" i="23"/>
  <c r="AH214" i="23"/>
  <c r="AB214" i="23"/>
  <c r="V214" i="23"/>
  <c r="CY213" i="23"/>
  <c r="CX213" i="23"/>
  <c r="CW213" i="23"/>
  <c r="CV213" i="23"/>
  <c r="CU213" i="23"/>
  <c r="CT213" i="23"/>
  <c r="CS213" i="23"/>
  <c r="CR213" i="23"/>
  <c r="CQ213" i="23"/>
  <c r="CP213" i="23"/>
  <c r="CO213" i="23"/>
  <c r="CN213" i="23"/>
  <c r="CZ213" i="23"/>
  <c r="CJ213" i="23"/>
  <c r="CD213" i="23"/>
  <c r="BX213" i="23"/>
  <c r="BR213" i="23"/>
  <c r="BL213" i="23"/>
  <c r="BF213" i="23"/>
  <c r="AZ213" i="23"/>
  <c r="AT213" i="23"/>
  <c r="AN213" i="23"/>
  <c r="AH213" i="23"/>
  <c r="AB213" i="23"/>
  <c r="W213" i="23"/>
  <c r="AC213" i="23"/>
  <c r="AI213" i="23"/>
  <c r="AO213" i="23"/>
  <c r="AU213" i="23"/>
  <c r="BA213" i="23"/>
  <c r="BG213" i="23"/>
  <c r="BM213" i="23"/>
  <c r="BS213" i="23"/>
  <c r="BY213" i="23"/>
  <c r="CE213" i="23"/>
  <c r="CK213" i="23"/>
  <c r="V213" i="23"/>
  <c r="CY212" i="23"/>
  <c r="CX212" i="23"/>
  <c r="CW212" i="23"/>
  <c r="CV212" i="23"/>
  <c r="CU212" i="23"/>
  <c r="CT212" i="23"/>
  <c r="CS212" i="23"/>
  <c r="CR212" i="23"/>
  <c r="CQ212" i="23"/>
  <c r="CP212" i="23"/>
  <c r="CO212" i="23"/>
  <c r="CN212" i="23"/>
  <c r="CZ212" i="23"/>
  <c r="CJ212" i="23"/>
  <c r="CD212" i="23"/>
  <c r="BX212" i="23"/>
  <c r="BR212" i="23"/>
  <c r="BL212" i="23"/>
  <c r="BF212" i="23"/>
  <c r="AZ212" i="23"/>
  <c r="AT212" i="23"/>
  <c r="AN212" i="23"/>
  <c r="AH212" i="23"/>
  <c r="AB212" i="23"/>
  <c r="V212" i="23"/>
  <c r="CY211" i="23"/>
  <c r="CX211" i="23"/>
  <c r="CW211" i="23"/>
  <c r="CV211" i="23"/>
  <c r="CU211" i="23"/>
  <c r="CT211" i="23"/>
  <c r="CS211" i="23"/>
  <c r="CR211" i="23"/>
  <c r="CQ211" i="23"/>
  <c r="CP211" i="23"/>
  <c r="CO211" i="23"/>
  <c r="CN211" i="23"/>
  <c r="CJ211" i="23"/>
  <c r="CD211" i="23"/>
  <c r="BX211" i="23"/>
  <c r="BR211" i="23"/>
  <c r="BL211" i="23"/>
  <c r="BF211" i="23"/>
  <c r="AZ211" i="23"/>
  <c r="AT211" i="23"/>
  <c r="AN211" i="23"/>
  <c r="AH211" i="23"/>
  <c r="AB211" i="23"/>
  <c r="V211" i="23"/>
  <c r="CY210" i="23"/>
  <c r="CX210" i="23"/>
  <c r="CW210" i="23"/>
  <c r="CV210" i="23"/>
  <c r="CU210" i="23"/>
  <c r="CT210" i="23"/>
  <c r="CS210" i="23"/>
  <c r="CZ210" i="23"/>
  <c r="CR210" i="23"/>
  <c r="CQ210" i="23"/>
  <c r="CP210" i="23"/>
  <c r="CO210" i="23"/>
  <c r="CN210" i="23"/>
  <c r="CJ210" i="23"/>
  <c r="CD210" i="23"/>
  <c r="BX210" i="23"/>
  <c r="BR210" i="23"/>
  <c r="BL210" i="23"/>
  <c r="BF210" i="23"/>
  <c r="AZ210" i="23"/>
  <c r="AT210" i="23"/>
  <c r="AN210" i="23"/>
  <c r="AH210" i="23"/>
  <c r="AB210" i="23"/>
  <c r="V210" i="23"/>
  <c r="CY209" i="23"/>
  <c r="CX209" i="23"/>
  <c r="CW209" i="23"/>
  <c r="CV209" i="23"/>
  <c r="CU209" i="23"/>
  <c r="CT209" i="23"/>
  <c r="CS209" i="23"/>
  <c r="CR209" i="23"/>
  <c r="CQ209" i="23"/>
  <c r="CP209" i="23"/>
  <c r="CO209" i="23"/>
  <c r="CN209" i="23"/>
  <c r="CJ209" i="23"/>
  <c r="CD209" i="23"/>
  <c r="BX209" i="23"/>
  <c r="BR209" i="23"/>
  <c r="BL209" i="23"/>
  <c r="BF209" i="23"/>
  <c r="AZ209" i="23"/>
  <c r="AT209" i="23"/>
  <c r="AN209" i="23"/>
  <c r="AH209" i="23"/>
  <c r="AB209" i="23"/>
  <c r="V209" i="23"/>
  <c r="CY208" i="23"/>
  <c r="CX208" i="23"/>
  <c r="CW208" i="23"/>
  <c r="CV208" i="23"/>
  <c r="CU208" i="23"/>
  <c r="CT208" i="23"/>
  <c r="CS208" i="23"/>
  <c r="CR208" i="23"/>
  <c r="CQ208" i="23"/>
  <c r="CP208" i="23"/>
  <c r="CO208" i="23"/>
  <c r="CN208" i="23"/>
  <c r="CJ208" i="23"/>
  <c r="CD208" i="23"/>
  <c r="BX208" i="23"/>
  <c r="BR208" i="23"/>
  <c r="BL208" i="23"/>
  <c r="BF208" i="23"/>
  <c r="AZ208" i="23"/>
  <c r="AT208" i="23"/>
  <c r="AN208" i="23"/>
  <c r="AH208" i="23"/>
  <c r="AB208" i="23"/>
  <c r="V208" i="23"/>
  <c r="CY207" i="23"/>
  <c r="CX207" i="23"/>
  <c r="CW207" i="23"/>
  <c r="CV207" i="23"/>
  <c r="CU207" i="23"/>
  <c r="CT207" i="23"/>
  <c r="CS207" i="23"/>
  <c r="CR207" i="23"/>
  <c r="CQ207" i="23"/>
  <c r="CP207" i="23"/>
  <c r="CO207" i="23"/>
  <c r="CN207" i="23"/>
  <c r="CJ207" i="23"/>
  <c r="CD207" i="23"/>
  <c r="BX207" i="23"/>
  <c r="BR207" i="23"/>
  <c r="BL207" i="23"/>
  <c r="BF207" i="23"/>
  <c r="AZ207" i="23"/>
  <c r="AT207" i="23"/>
  <c r="AN207" i="23"/>
  <c r="AH207" i="23"/>
  <c r="AB207" i="23"/>
  <c r="W207" i="23"/>
  <c r="AC207" i="23"/>
  <c r="AI207" i="23"/>
  <c r="AO207" i="23"/>
  <c r="AU207" i="23"/>
  <c r="BA207" i="23"/>
  <c r="BG207" i="23"/>
  <c r="BM207" i="23"/>
  <c r="BS207" i="23"/>
  <c r="BY207" i="23"/>
  <c r="CE207" i="23"/>
  <c r="CK207" i="23"/>
  <c r="V207" i="23"/>
  <c r="CY206" i="23"/>
  <c r="CX206" i="23"/>
  <c r="CW206" i="23"/>
  <c r="CV206" i="23"/>
  <c r="CU206" i="23"/>
  <c r="CT206" i="23"/>
  <c r="CS206" i="23"/>
  <c r="CR206" i="23"/>
  <c r="CQ206" i="23"/>
  <c r="CP206" i="23"/>
  <c r="CO206" i="23"/>
  <c r="CN206" i="23"/>
  <c r="CJ206" i="23"/>
  <c r="CD206" i="23"/>
  <c r="BX206" i="23"/>
  <c r="BR206" i="23"/>
  <c r="BL206" i="23"/>
  <c r="BF206" i="23"/>
  <c r="AZ206" i="23"/>
  <c r="AT206" i="23"/>
  <c r="AN206" i="23"/>
  <c r="AH206" i="23"/>
  <c r="AB206" i="23"/>
  <c r="W206" i="23"/>
  <c r="AC206" i="23"/>
  <c r="AI206" i="23"/>
  <c r="AO206" i="23"/>
  <c r="AU206" i="23"/>
  <c r="BA206" i="23"/>
  <c r="BG206" i="23"/>
  <c r="BM206" i="23"/>
  <c r="BS206" i="23"/>
  <c r="BY206" i="23"/>
  <c r="CE206" i="23"/>
  <c r="CK206" i="23"/>
  <c r="V206" i="23"/>
  <c r="CZ205" i="23"/>
  <c r="CY205" i="23"/>
  <c r="CX205" i="23"/>
  <c r="CW205" i="23"/>
  <c r="CV205" i="23"/>
  <c r="CU205" i="23"/>
  <c r="CT205" i="23"/>
  <c r="CS205" i="23"/>
  <c r="CR205" i="23"/>
  <c r="CQ205" i="23"/>
  <c r="CP205" i="23"/>
  <c r="CO205" i="23"/>
  <c r="CN205" i="23"/>
  <c r="CJ205" i="23"/>
  <c r="CD205" i="23"/>
  <c r="BX205" i="23"/>
  <c r="BR205" i="23"/>
  <c r="BL205" i="23"/>
  <c r="BF205" i="23"/>
  <c r="AZ205" i="23"/>
  <c r="AT205" i="23"/>
  <c r="AN205" i="23"/>
  <c r="AH205" i="23"/>
  <c r="AB205" i="23"/>
  <c r="W205" i="23"/>
  <c r="AC205" i="23"/>
  <c r="AI205" i="23"/>
  <c r="AO205" i="23"/>
  <c r="AU205" i="23"/>
  <c r="BA205" i="23"/>
  <c r="BG205" i="23"/>
  <c r="BM205" i="23"/>
  <c r="BS205" i="23"/>
  <c r="BY205" i="23"/>
  <c r="CE205" i="23"/>
  <c r="CK205" i="23"/>
  <c r="V205" i="23"/>
  <c r="CY204" i="23"/>
  <c r="CX204" i="23"/>
  <c r="CZ204" i="23"/>
  <c r="CW204" i="23"/>
  <c r="CV204" i="23"/>
  <c r="CU204" i="23"/>
  <c r="CT204" i="23"/>
  <c r="CS204" i="23"/>
  <c r="CR204" i="23"/>
  <c r="CQ204" i="23"/>
  <c r="CP204" i="23"/>
  <c r="CO204" i="23"/>
  <c r="CN204" i="23"/>
  <c r="CJ204" i="23"/>
  <c r="CD204" i="23"/>
  <c r="BX204" i="23"/>
  <c r="BR204" i="23"/>
  <c r="BL204" i="23"/>
  <c r="BF204" i="23"/>
  <c r="AZ204" i="23"/>
  <c r="AT204" i="23"/>
  <c r="AN204" i="23"/>
  <c r="AH204" i="23"/>
  <c r="AB204" i="23"/>
  <c r="W204" i="23"/>
  <c r="AC204" i="23"/>
  <c r="AI204" i="23"/>
  <c r="AO204" i="23"/>
  <c r="AU204" i="23"/>
  <c r="BA204" i="23"/>
  <c r="BG204" i="23"/>
  <c r="BM204" i="23"/>
  <c r="V204" i="23"/>
  <c r="CY203" i="23"/>
  <c r="CX203" i="23"/>
  <c r="CW203" i="23"/>
  <c r="CZ203" i="23"/>
  <c r="CV203" i="23"/>
  <c r="CU203" i="23"/>
  <c r="CT203" i="23"/>
  <c r="CS203" i="23"/>
  <c r="CR203" i="23"/>
  <c r="CQ203" i="23"/>
  <c r="CP203" i="23"/>
  <c r="CO203" i="23"/>
  <c r="CN203" i="23"/>
  <c r="CJ203" i="23"/>
  <c r="CD203" i="23"/>
  <c r="BX203" i="23"/>
  <c r="BR203" i="23"/>
  <c r="BL203" i="23"/>
  <c r="BF203" i="23"/>
  <c r="AZ203" i="23"/>
  <c r="AT203" i="23"/>
  <c r="AN203" i="23"/>
  <c r="AH203" i="23"/>
  <c r="AB203" i="23"/>
  <c r="V203" i="23"/>
  <c r="CY202" i="23"/>
  <c r="CX202" i="23"/>
  <c r="CW202" i="23"/>
  <c r="CZ202" i="23"/>
  <c r="CV202" i="23"/>
  <c r="CU202" i="23"/>
  <c r="CT202" i="23"/>
  <c r="CS202" i="23"/>
  <c r="CR202" i="23"/>
  <c r="CQ202" i="23"/>
  <c r="CP202" i="23"/>
  <c r="CO202" i="23"/>
  <c r="CN202" i="23"/>
  <c r="CJ202" i="23"/>
  <c r="CD202" i="23"/>
  <c r="BX202" i="23"/>
  <c r="BR202" i="23"/>
  <c r="BM202" i="23"/>
  <c r="BS202" i="23"/>
  <c r="BY202" i="23"/>
  <c r="CE202" i="23"/>
  <c r="CK202" i="23"/>
  <c r="BL202" i="23"/>
  <c r="BF202" i="23"/>
  <c r="AZ202" i="23"/>
  <c r="AT202" i="23"/>
  <c r="AN202" i="23"/>
  <c r="AH202" i="23"/>
  <c r="AB202" i="23"/>
  <c r="W202" i="23"/>
  <c r="AC202" i="23"/>
  <c r="AI202" i="23"/>
  <c r="AO202" i="23"/>
  <c r="AU202" i="23"/>
  <c r="BA202" i="23"/>
  <c r="BG202" i="23"/>
  <c r="V202" i="23"/>
  <c r="CY201" i="23"/>
  <c r="CX201" i="23"/>
  <c r="CZ201" i="23"/>
  <c r="CW201" i="23"/>
  <c r="CV201" i="23"/>
  <c r="CU201" i="23"/>
  <c r="CT201" i="23"/>
  <c r="CS201" i="23"/>
  <c r="CR201" i="23"/>
  <c r="CQ201" i="23"/>
  <c r="CP201" i="23"/>
  <c r="CO201" i="23"/>
  <c r="CN201" i="23"/>
  <c r="CJ201" i="23"/>
  <c r="CD201" i="23"/>
  <c r="BX201" i="23"/>
  <c r="BR201" i="23"/>
  <c r="BL201" i="23"/>
  <c r="BF201" i="23"/>
  <c r="AZ201" i="23"/>
  <c r="AT201" i="23"/>
  <c r="AN201" i="23"/>
  <c r="AH201" i="23"/>
  <c r="AC201" i="23"/>
  <c r="AI201" i="23"/>
  <c r="AO201" i="23"/>
  <c r="AU201" i="23"/>
  <c r="BA201" i="23"/>
  <c r="BG201" i="23"/>
  <c r="BM201" i="23"/>
  <c r="BS201" i="23"/>
  <c r="BY201" i="23"/>
  <c r="CE201" i="23"/>
  <c r="CK201" i="23"/>
  <c r="AB201" i="23"/>
  <c r="W201" i="23"/>
  <c r="V201" i="23"/>
  <c r="CY200" i="23"/>
  <c r="CX200" i="23"/>
  <c r="CW200" i="23"/>
  <c r="CV200" i="23"/>
  <c r="CU200" i="23"/>
  <c r="CT200" i="23"/>
  <c r="CS200" i="23"/>
  <c r="CR200" i="23"/>
  <c r="CQ200" i="23"/>
  <c r="CP200" i="23"/>
  <c r="CO200" i="23"/>
  <c r="CN200" i="23"/>
  <c r="CZ200" i="23"/>
  <c r="CJ200" i="23"/>
  <c r="CD200" i="23"/>
  <c r="BX200" i="23"/>
  <c r="BR200" i="23"/>
  <c r="BL200" i="23"/>
  <c r="BF200" i="23"/>
  <c r="AZ200" i="23"/>
  <c r="AT200" i="23"/>
  <c r="AN200" i="23"/>
  <c r="AH200" i="23"/>
  <c r="AB200" i="23"/>
  <c r="V200" i="23"/>
  <c r="CY199" i="23"/>
  <c r="CX199" i="23"/>
  <c r="CW199" i="23"/>
  <c r="CV199" i="23"/>
  <c r="CU199" i="23"/>
  <c r="CT199" i="23"/>
  <c r="CS199" i="23"/>
  <c r="CR199" i="23"/>
  <c r="CQ199" i="23"/>
  <c r="CP199" i="23"/>
  <c r="CO199" i="23"/>
  <c r="CN199" i="23"/>
  <c r="CZ199" i="23"/>
  <c r="CJ199" i="23"/>
  <c r="CD199" i="23"/>
  <c r="BX199" i="23"/>
  <c r="BR199" i="23"/>
  <c r="BL199" i="23"/>
  <c r="BF199" i="23"/>
  <c r="AZ199" i="23"/>
  <c r="AT199" i="23"/>
  <c r="AN199" i="23"/>
  <c r="AH199" i="23"/>
  <c r="AB199" i="23"/>
  <c r="V199" i="23"/>
  <c r="CY198" i="23"/>
  <c r="CX198" i="23"/>
  <c r="CW198" i="23"/>
  <c r="CV198" i="23"/>
  <c r="CU198" i="23"/>
  <c r="CT198" i="23"/>
  <c r="CS198" i="23"/>
  <c r="CR198" i="23"/>
  <c r="CQ198" i="23"/>
  <c r="CP198" i="23"/>
  <c r="CO198" i="23"/>
  <c r="CN198" i="23"/>
  <c r="CJ198" i="23"/>
  <c r="CD198" i="23"/>
  <c r="BX198" i="23"/>
  <c r="BR198" i="23"/>
  <c r="BL198" i="23"/>
  <c r="BF198" i="23"/>
  <c r="AZ198" i="23"/>
  <c r="AT198" i="23"/>
  <c r="AN198" i="23"/>
  <c r="AH198" i="23"/>
  <c r="AB198" i="23"/>
  <c r="W198" i="23"/>
  <c r="AC198" i="23"/>
  <c r="AI198" i="23"/>
  <c r="AO198" i="23"/>
  <c r="AU198" i="23"/>
  <c r="BA198" i="23"/>
  <c r="BG198" i="23"/>
  <c r="V198" i="23"/>
  <c r="CY197" i="23"/>
  <c r="CX197" i="23"/>
  <c r="CW197" i="23"/>
  <c r="CV197" i="23"/>
  <c r="CU197" i="23"/>
  <c r="CZ197" i="23"/>
  <c r="CT197" i="23"/>
  <c r="CS197" i="23"/>
  <c r="CR197" i="23"/>
  <c r="CQ197" i="23"/>
  <c r="CP197" i="23"/>
  <c r="CO197" i="23"/>
  <c r="CN197" i="23"/>
  <c r="CJ197" i="23"/>
  <c r="CD197" i="23"/>
  <c r="BX197" i="23"/>
  <c r="BR197" i="23"/>
  <c r="BL197" i="23"/>
  <c r="BF197" i="23"/>
  <c r="AZ197" i="23"/>
  <c r="AT197" i="23"/>
  <c r="AN197" i="23"/>
  <c r="AH197" i="23"/>
  <c r="AB197" i="23"/>
  <c r="V197" i="23"/>
  <c r="CY196" i="23"/>
  <c r="CX196" i="23"/>
  <c r="CW196" i="23"/>
  <c r="CV196" i="23"/>
  <c r="CZ196" i="23"/>
  <c r="CU196" i="23"/>
  <c r="CT196" i="23"/>
  <c r="CS196" i="23"/>
  <c r="CR196" i="23"/>
  <c r="CQ196" i="23"/>
  <c r="CP196" i="23"/>
  <c r="CO196" i="23"/>
  <c r="CN196" i="23"/>
  <c r="CJ196" i="23"/>
  <c r="CD196" i="23"/>
  <c r="BX196" i="23"/>
  <c r="BR196" i="23"/>
  <c r="BL196" i="23"/>
  <c r="BF196" i="23"/>
  <c r="AZ196" i="23"/>
  <c r="AT196" i="23"/>
  <c r="AN196" i="23"/>
  <c r="AH196" i="23"/>
  <c r="AB196" i="23"/>
  <c r="V196" i="23"/>
  <c r="CY195" i="23"/>
  <c r="CX195" i="23"/>
  <c r="CW195" i="23"/>
  <c r="CV195" i="23"/>
  <c r="CU195" i="23"/>
  <c r="CT195" i="23"/>
  <c r="CS195" i="23"/>
  <c r="CR195" i="23"/>
  <c r="CQ195" i="23"/>
  <c r="CP195" i="23"/>
  <c r="CO195" i="23"/>
  <c r="CN195" i="23"/>
  <c r="CZ195" i="23"/>
  <c r="CJ195" i="23"/>
  <c r="CD195" i="23"/>
  <c r="BX195" i="23"/>
  <c r="BR195" i="23"/>
  <c r="BL195" i="23"/>
  <c r="BF195" i="23"/>
  <c r="AZ195" i="23"/>
  <c r="AT195" i="23"/>
  <c r="AN195" i="23"/>
  <c r="AH195" i="23"/>
  <c r="AB195" i="23"/>
  <c r="V195" i="23"/>
  <c r="CY194" i="23"/>
  <c r="CX194" i="23"/>
  <c r="CW194" i="23"/>
  <c r="CV194" i="23"/>
  <c r="CU194" i="23"/>
  <c r="CT194" i="23"/>
  <c r="CS194" i="23"/>
  <c r="CR194" i="23"/>
  <c r="CQ194" i="23"/>
  <c r="CP194" i="23"/>
  <c r="CO194" i="23"/>
  <c r="CN194" i="23"/>
  <c r="CJ194" i="23"/>
  <c r="CD194" i="23"/>
  <c r="BX194" i="23"/>
  <c r="BR194" i="23"/>
  <c r="BL194" i="23"/>
  <c r="BF194" i="23"/>
  <c r="AZ194" i="23"/>
  <c r="AT194" i="23"/>
  <c r="AN194" i="23"/>
  <c r="AH194" i="23"/>
  <c r="AB194" i="23"/>
  <c r="V194" i="23"/>
  <c r="CY193" i="23"/>
  <c r="CX193" i="23"/>
  <c r="CW193" i="23"/>
  <c r="CV193" i="23"/>
  <c r="CU193" i="23"/>
  <c r="CT193" i="23"/>
  <c r="CS193" i="23"/>
  <c r="CR193" i="23"/>
  <c r="CQ193" i="23"/>
  <c r="CP193" i="23"/>
  <c r="CO193" i="23"/>
  <c r="CN193" i="23"/>
  <c r="CJ193" i="23"/>
  <c r="CD193" i="23"/>
  <c r="BX193" i="23"/>
  <c r="BR193" i="23"/>
  <c r="BL193" i="23"/>
  <c r="BF193" i="23"/>
  <c r="AZ193" i="23"/>
  <c r="AT193" i="23"/>
  <c r="AN193" i="23"/>
  <c r="AH193" i="23"/>
  <c r="AB193" i="23"/>
  <c r="W193" i="23"/>
  <c r="V193" i="23"/>
  <c r="CY192" i="23"/>
  <c r="CX192" i="23"/>
  <c r="CW192" i="23"/>
  <c r="CV192" i="23"/>
  <c r="CU192" i="23"/>
  <c r="CT192" i="23"/>
  <c r="CS192" i="23"/>
  <c r="CR192" i="23"/>
  <c r="CQ192" i="23"/>
  <c r="CP192" i="23"/>
  <c r="CO192" i="23"/>
  <c r="CN192" i="23"/>
  <c r="CJ192" i="23"/>
  <c r="CD192" i="23"/>
  <c r="BX192" i="23"/>
  <c r="BR192" i="23"/>
  <c r="BL192" i="23"/>
  <c r="BF192" i="23"/>
  <c r="AZ192" i="23"/>
  <c r="AT192" i="23"/>
  <c r="AN192" i="23"/>
  <c r="AH192" i="23"/>
  <c r="AB192" i="23"/>
  <c r="V192" i="23"/>
  <c r="CY191" i="23"/>
  <c r="CX191" i="23"/>
  <c r="CW191" i="23"/>
  <c r="CV191" i="23"/>
  <c r="CU191" i="23"/>
  <c r="CT191" i="23"/>
  <c r="CS191" i="23"/>
  <c r="CR191" i="23"/>
  <c r="CZ191" i="23"/>
  <c r="CQ191" i="23"/>
  <c r="CP191" i="23"/>
  <c r="CO191" i="23"/>
  <c r="CN191" i="23"/>
  <c r="CJ191" i="23"/>
  <c r="CD191" i="23"/>
  <c r="BX191" i="23"/>
  <c r="BR191" i="23"/>
  <c r="BL191" i="23"/>
  <c r="BF191" i="23"/>
  <c r="AZ191" i="23"/>
  <c r="AT191" i="23"/>
  <c r="AN191" i="23"/>
  <c r="AH191" i="23"/>
  <c r="AC191" i="23"/>
  <c r="AI191" i="23"/>
  <c r="AO191" i="23"/>
  <c r="AU191" i="23"/>
  <c r="BA191" i="23"/>
  <c r="BG191" i="23"/>
  <c r="BM191" i="23"/>
  <c r="BS191" i="23"/>
  <c r="BY191" i="23"/>
  <c r="CE191" i="23"/>
  <c r="CK191" i="23"/>
  <c r="AB191" i="23"/>
  <c r="W191" i="23"/>
  <c r="V191" i="23"/>
  <c r="CY190" i="23"/>
  <c r="CX190" i="23"/>
  <c r="CW190" i="23"/>
  <c r="CV190" i="23"/>
  <c r="CU190" i="23"/>
  <c r="CT190" i="23"/>
  <c r="CS190" i="23"/>
  <c r="CR190" i="23"/>
  <c r="CQ190" i="23"/>
  <c r="CP190" i="23"/>
  <c r="CO190" i="23"/>
  <c r="CN190" i="23"/>
  <c r="CJ190" i="23"/>
  <c r="CD190" i="23"/>
  <c r="BX190" i="23"/>
  <c r="BR190" i="23"/>
  <c r="BL190" i="23"/>
  <c r="BF190" i="23"/>
  <c r="AZ190" i="23"/>
  <c r="AT190" i="23"/>
  <c r="AN190" i="23"/>
  <c r="AH190" i="23"/>
  <c r="AB190" i="23"/>
  <c r="W190" i="23"/>
  <c r="AC190" i="23"/>
  <c r="AI190" i="23"/>
  <c r="AO190" i="23"/>
  <c r="AU190" i="23"/>
  <c r="BA190" i="23"/>
  <c r="BG190" i="23"/>
  <c r="BM190" i="23"/>
  <c r="BS190" i="23"/>
  <c r="BY190" i="23"/>
  <c r="CE190" i="23"/>
  <c r="CK190" i="23"/>
  <c r="V190" i="23"/>
  <c r="CY189" i="23"/>
  <c r="CX189" i="23"/>
  <c r="CW189" i="23"/>
  <c r="CZ189" i="23"/>
  <c r="CV189" i="23"/>
  <c r="CU189" i="23"/>
  <c r="CT189" i="23"/>
  <c r="CS189" i="23"/>
  <c r="CR189" i="23"/>
  <c r="CQ189" i="23"/>
  <c r="CP189" i="23"/>
  <c r="CO189" i="23"/>
  <c r="CN189" i="23"/>
  <c r="CJ189" i="23"/>
  <c r="CD189" i="23"/>
  <c r="BX189" i="23"/>
  <c r="BS189" i="23"/>
  <c r="BY189" i="23"/>
  <c r="CE189" i="23"/>
  <c r="CK189" i="23"/>
  <c r="BR189" i="23"/>
  <c r="BL189" i="23"/>
  <c r="BF189" i="23"/>
  <c r="AZ189" i="23"/>
  <c r="AT189" i="23"/>
  <c r="AN189" i="23"/>
  <c r="AH189" i="23"/>
  <c r="AB189" i="23"/>
  <c r="W189" i="23"/>
  <c r="AC189" i="23"/>
  <c r="AI189" i="23"/>
  <c r="AO189" i="23"/>
  <c r="AU189" i="23"/>
  <c r="BA189" i="23"/>
  <c r="BG189" i="23"/>
  <c r="BM189" i="23"/>
  <c r="V189" i="23"/>
  <c r="CY188" i="23"/>
  <c r="CX188" i="23"/>
  <c r="CW188" i="23"/>
  <c r="CV188" i="23"/>
  <c r="CU188" i="23"/>
  <c r="CT188" i="23"/>
  <c r="CS188" i="23"/>
  <c r="CR188" i="23"/>
  <c r="CQ188" i="23"/>
  <c r="CP188" i="23"/>
  <c r="CO188" i="23"/>
  <c r="CN188" i="23"/>
  <c r="CJ188" i="23"/>
  <c r="CD188" i="23"/>
  <c r="BX188" i="23"/>
  <c r="BR188" i="23"/>
  <c r="BL188" i="23"/>
  <c r="BF188" i="23"/>
  <c r="AZ188" i="23"/>
  <c r="AT188" i="23"/>
  <c r="AN188" i="23"/>
  <c r="AH188" i="23"/>
  <c r="AB188" i="23"/>
  <c r="W188" i="23"/>
  <c r="AC188" i="23"/>
  <c r="AI188" i="23"/>
  <c r="AO188" i="23"/>
  <c r="AU188" i="23"/>
  <c r="BA188" i="23"/>
  <c r="BG188" i="23"/>
  <c r="BM188" i="23"/>
  <c r="BS188" i="23"/>
  <c r="BY188" i="23"/>
  <c r="CE188" i="23"/>
  <c r="CK188" i="23"/>
  <c r="V188" i="23"/>
  <c r="CY187" i="23"/>
  <c r="CX187" i="23"/>
  <c r="CW187" i="23"/>
  <c r="CV187" i="23"/>
  <c r="CU187" i="23"/>
  <c r="CT187" i="23"/>
  <c r="CS187" i="23"/>
  <c r="CR187" i="23"/>
  <c r="CZ187" i="23"/>
  <c r="CQ187" i="23"/>
  <c r="CP187" i="23"/>
  <c r="CO187" i="23"/>
  <c r="CN187" i="23"/>
  <c r="CJ187" i="23"/>
  <c r="CD187" i="23"/>
  <c r="BX187" i="23"/>
  <c r="BR187" i="23"/>
  <c r="BL187" i="23"/>
  <c r="BF187" i="23"/>
  <c r="AZ187" i="23"/>
  <c r="AT187" i="23"/>
  <c r="AN187" i="23"/>
  <c r="AH187" i="23"/>
  <c r="AB187" i="23"/>
  <c r="W187" i="23"/>
  <c r="AC187" i="23"/>
  <c r="AI187" i="23"/>
  <c r="V187" i="23"/>
  <c r="CY186" i="23"/>
  <c r="CX186" i="23"/>
  <c r="CW186" i="23"/>
  <c r="CV186" i="23"/>
  <c r="CU186" i="23"/>
  <c r="CT186" i="23"/>
  <c r="CS186" i="23"/>
  <c r="CR186" i="23"/>
  <c r="CZ186" i="23"/>
  <c r="CQ186" i="23"/>
  <c r="CP186" i="23"/>
  <c r="CO186" i="23"/>
  <c r="CN186" i="23"/>
  <c r="CJ186" i="23"/>
  <c r="CD186" i="23"/>
  <c r="BX186" i="23"/>
  <c r="BR186" i="23"/>
  <c r="BL186" i="23"/>
  <c r="BF186" i="23"/>
  <c r="BA186" i="23"/>
  <c r="BG186" i="23"/>
  <c r="BM186" i="23"/>
  <c r="BS186" i="23"/>
  <c r="BY186" i="23"/>
  <c r="CE186" i="23"/>
  <c r="CK186" i="23"/>
  <c r="AZ186" i="23"/>
  <c r="AT186" i="23"/>
  <c r="AN186" i="23"/>
  <c r="AH186" i="23"/>
  <c r="AB186" i="23"/>
  <c r="V186" i="23"/>
  <c r="CY185" i="23"/>
  <c r="CX185" i="23"/>
  <c r="CW185" i="23"/>
  <c r="CV185" i="23"/>
  <c r="CU185" i="23"/>
  <c r="CT185" i="23"/>
  <c r="CZ185" i="23"/>
  <c r="CS185" i="23"/>
  <c r="CR185" i="23"/>
  <c r="CQ185" i="23"/>
  <c r="CP185" i="23"/>
  <c r="CO185" i="23"/>
  <c r="CN185" i="23"/>
  <c r="CJ185" i="23"/>
  <c r="CD185" i="23"/>
  <c r="BX185" i="23"/>
  <c r="BR185" i="23"/>
  <c r="BL185" i="23"/>
  <c r="BF185" i="23"/>
  <c r="AZ185" i="23"/>
  <c r="AT185" i="23"/>
  <c r="AN185" i="23"/>
  <c r="AH185" i="23"/>
  <c r="AB185" i="23"/>
  <c r="W185" i="23"/>
  <c r="AC185" i="23"/>
  <c r="AI185" i="23"/>
  <c r="AO185" i="23"/>
  <c r="AU185" i="23"/>
  <c r="BA185" i="23"/>
  <c r="BG185" i="23"/>
  <c r="BM185" i="23"/>
  <c r="BS185" i="23"/>
  <c r="BY185" i="23"/>
  <c r="CE185" i="23"/>
  <c r="CK185" i="23"/>
  <c r="V185" i="23"/>
  <c r="CY184" i="23"/>
  <c r="CX184" i="23"/>
  <c r="CW184" i="23"/>
  <c r="CV184" i="23"/>
  <c r="CU184" i="23"/>
  <c r="CT184" i="23"/>
  <c r="CS184" i="23"/>
  <c r="CR184" i="23"/>
  <c r="CQ184" i="23"/>
  <c r="CP184" i="23"/>
  <c r="CO184" i="23"/>
  <c r="CN184" i="23"/>
  <c r="CJ184" i="23"/>
  <c r="CD184" i="23"/>
  <c r="BX184" i="23"/>
  <c r="BR184" i="23"/>
  <c r="BL184" i="23"/>
  <c r="BF184" i="23"/>
  <c r="AZ184" i="23"/>
  <c r="AT184" i="23"/>
  <c r="AN184" i="23"/>
  <c r="AH184" i="23"/>
  <c r="AB184" i="23"/>
  <c r="V184" i="23"/>
  <c r="CY183" i="23"/>
  <c r="CX183" i="23"/>
  <c r="CW183" i="23"/>
  <c r="CV183" i="23"/>
  <c r="CU183" i="23"/>
  <c r="CT183" i="23"/>
  <c r="CS183" i="23"/>
  <c r="CR183" i="23"/>
  <c r="CQ183" i="23"/>
  <c r="CP183" i="23"/>
  <c r="CO183" i="23"/>
  <c r="CN183" i="23"/>
  <c r="CJ183" i="23"/>
  <c r="CD183" i="23"/>
  <c r="BX183" i="23"/>
  <c r="BR183" i="23"/>
  <c r="BL183" i="23"/>
  <c r="BF183" i="23"/>
  <c r="AZ183" i="23"/>
  <c r="AT183" i="23"/>
  <c r="AN183" i="23"/>
  <c r="AH183" i="23"/>
  <c r="AB183" i="23"/>
  <c r="W183" i="23"/>
  <c r="V183" i="23"/>
  <c r="CY182" i="23"/>
  <c r="CX182" i="23"/>
  <c r="CW182" i="23"/>
  <c r="CV182" i="23"/>
  <c r="CU182" i="23"/>
  <c r="CT182" i="23"/>
  <c r="CS182" i="23"/>
  <c r="CR182" i="23"/>
  <c r="CQ182" i="23"/>
  <c r="CP182" i="23"/>
  <c r="CO182" i="23"/>
  <c r="CN182" i="23"/>
  <c r="CJ182" i="23"/>
  <c r="CD182" i="23"/>
  <c r="BX182" i="23"/>
  <c r="BR182" i="23"/>
  <c r="BL182" i="23"/>
  <c r="BF182" i="23"/>
  <c r="AZ182" i="23"/>
  <c r="AT182" i="23"/>
  <c r="AN182" i="23"/>
  <c r="AH182" i="23"/>
  <c r="AB182" i="23"/>
  <c r="V182" i="23"/>
  <c r="CY181" i="23"/>
  <c r="CX181" i="23"/>
  <c r="CZ181" i="23"/>
  <c r="CW181" i="23"/>
  <c r="CV181" i="23"/>
  <c r="CU181" i="23"/>
  <c r="CT181" i="23"/>
  <c r="CS181" i="23"/>
  <c r="CR181" i="23"/>
  <c r="CQ181" i="23"/>
  <c r="CP181" i="23"/>
  <c r="CO181" i="23"/>
  <c r="CN181" i="23"/>
  <c r="CJ181" i="23"/>
  <c r="CD181" i="23"/>
  <c r="BX181" i="23"/>
  <c r="BR181" i="23"/>
  <c r="BL181" i="23"/>
  <c r="BF181" i="23"/>
  <c r="AZ181" i="23"/>
  <c r="AT181" i="23"/>
  <c r="AN181" i="23"/>
  <c r="AH181" i="23"/>
  <c r="AB181" i="23"/>
  <c r="V181" i="23"/>
  <c r="CY180" i="23"/>
  <c r="CX180" i="23"/>
  <c r="CW180" i="23"/>
  <c r="CV180" i="23"/>
  <c r="CU180" i="23"/>
  <c r="CT180" i="23"/>
  <c r="CS180" i="23"/>
  <c r="CR180" i="23"/>
  <c r="CZ180" i="23"/>
  <c r="CQ180" i="23"/>
  <c r="CP180" i="23"/>
  <c r="CO180" i="23"/>
  <c r="CN180" i="23"/>
  <c r="CJ180" i="23"/>
  <c r="CD180" i="23"/>
  <c r="BX180" i="23"/>
  <c r="BR180" i="23"/>
  <c r="BL180" i="23"/>
  <c r="BF180" i="23"/>
  <c r="AZ180" i="23"/>
  <c r="AT180" i="23"/>
  <c r="AN180" i="23"/>
  <c r="AH180" i="23"/>
  <c r="AB180" i="23"/>
  <c r="V180" i="23"/>
  <c r="CY179" i="23"/>
  <c r="CX179" i="23"/>
  <c r="CW179" i="23"/>
  <c r="CV179" i="23"/>
  <c r="CU179" i="23"/>
  <c r="CT179" i="23"/>
  <c r="CS179" i="23"/>
  <c r="CR179" i="23"/>
  <c r="CQ179" i="23"/>
  <c r="CP179" i="23"/>
  <c r="CO179" i="23"/>
  <c r="CN179" i="23"/>
  <c r="CJ179" i="23"/>
  <c r="CD179" i="23"/>
  <c r="BX179" i="23"/>
  <c r="BR179" i="23"/>
  <c r="BL179" i="23"/>
  <c r="BF179" i="23"/>
  <c r="AZ179" i="23"/>
  <c r="AT179" i="23"/>
  <c r="AN179" i="23"/>
  <c r="AH179" i="23"/>
  <c r="AB179" i="23"/>
  <c r="V179" i="23"/>
  <c r="CY178" i="23"/>
  <c r="CX178" i="23"/>
  <c r="CW178" i="23"/>
  <c r="CZ178" i="23"/>
  <c r="CV178" i="23"/>
  <c r="CU178" i="23"/>
  <c r="CT178" i="23"/>
  <c r="CS178" i="23"/>
  <c r="CR178" i="23"/>
  <c r="CQ178" i="23"/>
  <c r="CP178" i="23"/>
  <c r="CO178" i="23"/>
  <c r="CN178" i="23"/>
  <c r="CJ178" i="23"/>
  <c r="CD178" i="23"/>
  <c r="BX178" i="23"/>
  <c r="BR178" i="23"/>
  <c r="BL178" i="23"/>
  <c r="BF178" i="23"/>
  <c r="AZ178" i="23"/>
  <c r="AT178" i="23"/>
  <c r="AN178" i="23"/>
  <c r="AH178" i="23"/>
  <c r="AB178" i="23"/>
  <c r="V178" i="23"/>
  <c r="CY177" i="23"/>
  <c r="CX177" i="23"/>
  <c r="CW177" i="23"/>
  <c r="CV177" i="23"/>
  <c r="CU177" i="23"/>
  <c r="CT177" i="23"/>
  <c r="CS177" i="23"/>
  <c r="CR177" i="23"/>
  <c r="CQ177" i="23"/>
  <c r="CP177" i="23"/>
  <c r="CO177" i="23"/>
  <c r="CN177" i="23"/>
  <c r="CJ177" i="23"/>
  <c r="CD177" i="23"/>
  <c r="BX177" i="23"/>
  <c r="BR177" i="23"/>
  <c r="BL177" i="23"/>
  <c r="BF177" i="23"/>
  <c r="AZ177" i="23"/>
  <c r="AT177" i="23"/>
  <c r="AN177" i="23"/>
  <c r="AH177" i="23"/>
  <c r="AB177" i="23"/>
  <c r="V177" i="23"/>
  <c r="CY176" i="23"/>
  <c r="CX176" i="23"/>
  <c r="CW176" i="23"/>
  <c r="CV176" i="23"/>
  <c r="CU176" i="23"/>
  <c r="CT176" i="23"/>
  <c r="CS176" i="23"/>
  <c r="CZ176" i="23"/>
  <c r="CR176" i="23"/>
  <c r="CQ176" i="23"/>
  <c r="CP176" i="23"/>
  <c r="CO176" i="23"/>
  <c r="CN176" i="23"/>
  <c r="CJ176" i="23"/>
  <c r="CD176" i="23"/>
  <c r="BX176" i="23"/>
  <c r="BR176" i="23"/>
  <c r="BL176" i="23"/>
  <c r="BF176" i="23"/>
  <c r="AZ176" i="23"/>
  <c r="AT176" i="23"/>
  <c r="AN176" i="23"/>
  <c r="AH176" i="23"/>
  <c r="AB176" i="23"/>
  <c r="V176" i="23"/>
  <c r="CY175" i="23"/>
  <c r="CX175" i="23"/>
  <c r="CW175" i="23"/>
  <c r="CV175" i="23"/>
  <c r="CU175" i="23"/>
  <c r="CT175" i="23"/>
  <c r="CS175" i="23"/>
  <c r="CZ175" i="23"/>
  <c r="CR175" i="23"/>
  <c r="CQ175" i="23"/>
  <c r="CP175" i="23"/>
  <c r="CO175" i="23"/>
  <c r="CN175" i="23"/>
  <c r="CJ175" i="23"/>
  <c r="CD175" i="23"/>
  <c r="BX175" i="23"/>
  <c r="BR175" i="23"/>
  <c r="BL175" i="23"/>
  <c r="BF175" i="23"/>
  <c r="AZ175" i="23"/>
  <c r="AT175" i="23"/>
  <c r="AN175" i="23"/>
  <c r="AH175" i="23"/>
  <c r="AB175" i="23"/>
  <c r="W175" i="23"/>
  <c r="AC175" i="23"/>
  <c r="AI175" i="23"/>
  <c r="AO175" i="23"/>
  <c r="AU175" i="23"/>
  <c r="BA175" i="23"/>
  <c r="BG175" i="23"/>
  <c r="BM175" i="23"/>
  <c r="BS175" i="23"/>
  <c r="BY175" i="23"/>
  <c r="CE175" i="23"/>
  <c r="CK175" i="23"/>
  <c r="V175" i="23"/>
  <c r="CY174" i="23"/>
  <c r="CX174" i="23"/>
  <c r="CW174" i="23"/>
  <c r="CV174" i="23"/>
  <c r="CU174" i="23"/>
  <c r="CT174" i="23"/>
  <c r="CS174" i="23"/>
  <c r="CR174" i="23"/>
  <c r="CQ174" i="23"/>
  <c r="CP174" i="23"/>
  <c r="CO174" i="23"/>
  <c r="CN174" i="23"/>
  <c r="CZ174" i="23"/>
  <c r="CJ174" i="23"/>
  <c r="CD174" i="23"/>
  <c r="BX174" i="23"/>
  <c r="BR174" i="23"/>
  <c r="BL174" i="23"/>
  <c r="BF174" i="23"/>
  <c r="AZ174" i="23"/>
  <c r="AT174" i="23"/>
  <c r="AN174" i="23"/>
  <c r="AH174" i="23"/>
  <c r="AB174" i="23"/>
  <c r="W174" i="23"/>
  <c r="AC174" i="23"/>
  <c r="AI174" i="23"/>
  <c r="AO174" i="23"/>
  <c r="AU174" i="23"/>
  <c r="BA174" i="23"/>
  <c r="BG174" i="23"/>
  <c r="BM174" i="23"/>
  <c r="BS174" i="23"/>
  <c r="BY174" i="23"/>
  <c r="CE174" i="23"/>
  <c r="CK174" i="23"/>
  <c r="V174" i="23"/>
  <c r="CY173" i="23"/>
  <c r="CX173" i="23"/>
  <c r="CW173" i="23"/>
  <c r="CV173" i="23"/>
  <c r="CU173" i="23"/>
  <c r="CT173" i="23"/>
  <c r="CS173" i="23"/>
  <c r="CR173" i="23"/>
  <c r="CQ173" i="23"/>
  <c r="CP173" i="23"/>
  <c r="CO173" i="23"/>
  <c r="CN173" i="23"/>
  <c r="CZ173" i="23"/>
  <c r="CJ173" i="23"/>
  <c r="CD173" i="23"/>
  <c r="BX173" i="23"/>
  <c r="BR173" i="23"/>
  <c r="BL173" i="23"/>
  <c r="BF173" i="23"/>
  <c r="AZ173" i="23"/>
  <c r="AT173" i="23"/>
  <c r="AN173" i="23"/>
  <c r="AH173" i="23"/>
  <c r="AB173" i="23"/>
  <c r="W173" i="23"/>
  <c r="AC173" i="23"/>
  <c r="AI173" i="23"/>
  <c r="AO173" i="23"/>
  <c r="AU173" i="23"/>
  <c r="BA173" i="23"/>
  <c r="BG173" i="23"/>
  <c r="BM173" i="23"/>
  <c r="BS173" i="23"/>
  <c r="BY173" i="23"/>
  <c r="CE173" i="23"/>
  <c r="CK173" i="23"/>
  <c r="V173" i="23"/>
  <c r="CY172" i="23"/>
  <c r="CX172" i="23"/>
  <c r="CW172" i="23"/>
  <c r="CV172" i="23"/>
  <c r="CU172" i="23"/>
  <c r="CT172" i="23"/>
  <c r="CS172" i="23"/>
  <c r="CR172" i="23"/>
  <c r="CQ172" i="23"/>
  <c r="CP172" i="23"/>
  <c r="CO172" i="23"/>
  <c r="CN172" i="23"/>
  <c r="CZ172" i="23"/>
  <c r="CJ172" i="23"/>
  <c r="CD172" i="23"/>
  <c r="BX172" i="23"/>
  <c r="BR172" i="23"/>
  <c r="BL172" i="23"/>
  <c r="BF172" i="23"/>
  <c r="AZ172" i="23"/>
  <c r="AT172" i="23"/>
  <c r="AN172" i="23"/>
  <c r="AH172" i="23"/>
  <c r="AB172" i="23"/>
  <c r="W172" i="23"/>
  <c r="AC172" i="23"/>
  <c r="AI172" i="23"/>
  <c r="AO172" i="23"/>
  <c r="AU172" i="23"/>
  <c r="BA172" i="23"/>
  <c r="BG172" i="23"/>
  <c r="BM172" i="23"/>
  <c r="BS172" i="23"/>
  <c r="BY172" i="23"/>
  <c r="CE172" i="23"/>
  <c r="CK172" i="23"/>
  <c r="V172" i="23"/>
  <c r="CY171" i="23"/>
  <c r="CZ171" i="23"/>
  <c r="CX171" i="23"/>
  <c r="CW171" i="23"/>
  <c r="CV171" i="23"/>
  <c r="CU171" i="23"/>
  <c r="CT171" i="23"/>
  <c r="CS171" i="23"/>
  <c r="CR171" i="23"/>
  <c r="CQ171" i="23"/>
  <c r="CP171" i="23"/>
  <c r="CO171" i="23"/>
  <c r="CN171" i="23"/>
  <c r="CJ171" i="23"/>
  <c r="CD171" i="23"/>
  <c r="BX171" i="23"/>
  <c r="BR171" i="23"/>
  <c r="BL171" i="23"/>
  <c r="BF171" i="23"/>
  <c r="AZ171" i="23"/>
  <c r="AT171" i="23"/>
  <c r="AN171" i="23"/>
  <c r="AH171" i="23"/>
  <c r="AB171" i="23"/>
  <c r="W171" i="23"/>
  <c r="AC171" i="23"/>
  <c r="AI171" i="23"/>
  <c r="AO171" i="23"/>
  <c r="AU171" i="23"/>
  <c r="BA171" i="23"/>
  <c r="BG171" i="23"/>
  <c r="BM171" i="23"/>
  <c r="BS171" i="23"/>
  <c r="BY171" i="23"/>
  <c r="CE171" i="23"/>
  <c r="CK171" i="23"/>
  <c r="V171" i="23"/>
  <c r="CY170" i="23"/>
  <c r="CX170" i="23"/>
  <c r="CW170" i="23"/>
  <c r="CV170" i="23"/>
  <c r="CU170" i="23"/>
  <c r="CT170" i="23"/>
  <c r="CS170" i="23"/>
  <c r="CR170" i="23"/>
  <c r="CQ170" i="23"/>
  <c r="CP170" i="23"/>
  <c r="CO170" i="23"/>
  <c r="CN170" i="23"/>
  <c r="CZ170" i="23"/>
  <c r="CJ170" i="23"/>
  <c r="CD170" i="23"/>
  <c r="BX170" i="23"/>
  <c r="BR170" i="23"/>
  <c r="BL170" i="23"/>
  <c r="BF170" i="23"/>
  <c r="AZ170" i="23"/>
  <c r="AT170" i="23"/>
  <c r="AN170" i="23"/>
  <c r="AH170" i="23"/>
  <c r="AC170" i="23"/>
  <c r="AI170" i="23"/>
  <c r="AO170" i="23"/>
  <c r="AU170" i="23"/>
  <c r="BA170" i="23"/>
  <c r="BG170" i="23"/>
  <c r="BM170" i="23"/>
  <c r="BS170" i="23"/>
  <c r="BY170" i="23"/>
  <c r="CE170" i="23"/>
  <c r="CK170" i="23"/>
  <c r="AB170" i="23"/>
  <c r="V170" i="23"/>
  <c r="CY169" i="23"/>
  <c r="CX169" i="23"/>
  <c r="CW169" i="23"/>
  <c r="CV169" i="23"/>
  <c r="CU169" i="23"/>
  <c r="CT169" i="23"/>
  <c r="CS169" i="23"/>
  <c r="CR169" i="23"/>
  <c r="CQ169" i="23"/>
  <c r="CP169" i="23"/>
  <c r="CO169" i="23"/>
  <c r="CN169" i="23"/>
  <c r="CZ169" i="23"/>
  <c r="CJ169" i="23"/>
  <c r="CD169" i="23"/>
  <c r="BX169" i="23"/>
  <c r="BR169" i="23"/>
  <c r="BL169" i="23"/>
  <c r="BF169" i="23"/>
  <c r="AZ169" i="23"/>
  <c r="AT169" i="23"/>
  <c r="AN169" i="23"/>
  <c r="AH169" i="23"/>
  <c r="AB169" i="23"/>
  <c r="W169" i="23"/>
  <c r="AC169" i="23"/>
  <c r="AI169" i="23"/>
  <c r="AO169" i="23"/>
  <c r="AU169" i="23"/>
  <c r="BA169" i="23"/>
  <c r="BG169" i="23"/>
  <c r="BM169" i="23"/>
  <c r="BS169" i="23"/>
  <c r="BY169" i="23"/>
  <c r="CE169" i="23"/>
  <c r="CK169" i="23"/>
  <c r="V169" i="23"/>
  <c r="CY168" i="23"/>
  <c r="CX168" i="23"/>
  <c r="CW168" i="23"/>
  <c r="CV168" i="23"/>
  <c r="CU168" i="23"/>
  <c r="CT168" i="23"/>
  <c r="CS168" i="23"/>
  <c r="CR168" i="23"/>
  <c r="CQ168" i="23"/>
  <c r="CP168" i="23"/>
  <c r="CO168" i="23"/>
  <c r="CN168" i="23"/>
  <c r="CZ168" i="23"/>
  <c r="CJ168" i="23"/>
  <c r="CD168" i="23"/>
  <c r="BX168" i="23"/>
  <c r="BR168" i="23"/>
  <c r="BL168" i="23"/>
  <c r="BF168" i="23"/>
  <c r="AZ168" i="23"/>
  <c r="AT168" i="23"/>
  <c r="AN168" i="23"/>
  <c r="AH168" i="23"/>
  <c r="AB168" i="23"/>
  <c r="V168" i="23"/>
  <c r="CY167" i="23"/>
  <c r="CX167" i="23"/>
  <c r="CW167" i="23"/>
  <c r="CV167" i="23"/>
  <c r="CU167" i="23"/>
  <c r="CT167" i="23"/>
  <c r="CS167" i="23"/>
  <c r="CR167" i="23"/>
  <c r="CQ167" i="23"/>
  <c r="CP167" i="23"/>
  <c r="CO167" i="23"/>
  <c r="CZ167" i="23"/>
  <c r="CN167" i="23"/>
  <c r="CJ167" i="23"/>
  <c r="CD167" i="23"/>
  <c r="BX167" i="23"/>
  <c r="BR167" i="23"/>
  <c r="BL167" i="23"/>
  <c r="BF167" i="23"/>
  <c r="AZ167" i="23"/>
  <c r="AT167" i="23"/>
  <c r="AN167" i="23"/>
  <c r="AH167" i="23"/>
  <c r="AB167" i="23"/>
  <c r="W167" i="23"/>
  <c r="AC167" i="23"/>
  <c r="AI167" i="23"/>
  <c r="AO167" i="23"/>
  <c r="AU167" i="23"/>
  <c r="BA167" i="23"/>
  <c r="BG167" i="23"/>
  <c r="BM167" i="23"/>
  <c r="BS167" i="23"/>
  <c r="BY167" i="23"/>
  <c r="CE167" i="23"/>
  <c r="CK167" i="23"/>
  <c r="V167" i="23"/>
  <c r="CY166" i="23"/>
  <c r="CX166" i="23"/>
  <c r="CW166" i="23"/>
  <c r="CV166" i="23"/>
  <c r="CU166" i="23"/>
  <c r="CT166" i="23"/>
  <c r="CS166" i="23"/>
  <c r="CR166" i="23"/>
  <c r="CQ166" i="23"/>
  <c r="CP166" i="23"/>
  <c r="CO166" i="23"/>
  <c r="CN166" i="23"/>
  <c r="CJ166" i="23"/>
  <c r="CD166" i="23"/>
  <c r="BX166" i="23"/>
  <c r="BR166" i="23"/>
  <c r="BL166" i="23"/>
  <c r="BF166" i="23"/>
  <c r="AZ166" i="23"/>
  <c r="AT166" i="23"/>
  <c r="AN166" i="23"/>
  <c r="AH166" i="23"/>
  <c r="AB166" i="23"/>
  <c r="V166" i="23"/>
  <c r="CY165" i="23"/>
  <c r="CX165" i="23"/>
  <c r="CW165" i="23"/>
  <c r="CV165" i="23"/>
  <c r="CU165" i="23"/>
  <c r="CT165" i="23"/>
  <c r="CS165" i="23"/>
  <c r="CR165" i="23"/>
  <c r="CQ165" i="23"/>
  <c r="CZ165" i="23"/>
  <c r="CP165" i="23"/>
  <c r="CO165" i="23"/>
  <c r="CN165" i="23"/>
  <c r="CJ165" i="23"/>
  <c r="CD165" i="23"/>
  <c r="BX165" i="23"/>
  <c r="BR165" i="23"/>
  <c r="BL165" i="23"/>
  <c r="BF165" i="23"/>
  <c r="AZ165" i="23"/>
  <c r="AT165" i="23"/>
  <c r="AN165" i="23"/>
  <c r="AH165" i="23"/>
  <c r="AB165" i="23"/>
  <c r="V165" i="23"/>
  <c r="CY164" i="23"/>
  <c r="CX164" i="23"/>
  <c r="CW164" i="23"/>
  <c r="CV164" i="23"/>
  <c r="CU164" i="23"/>
  <c r="CT164" i="23"/>
  <c r="CS164" i="23"/>
  <c r="CR164" i="23"/>
  <c r="CQ164" i="23"/>
  <c r="CP164" i="23"/>
  <c r="CO164" i="23"/>
  <c r="CN164" i="23"/>
  <c r="CZ164" i="23"/>
  <c r="CJ164" i="23"/>
  <c r="CD164" i="23"/>
  <c r="BX164" i="23"/>
  <c r="BR164" i="23"/>
  <c r="BL164" i="23"/>
  <c r="BF164" i="23"/>
  <c r="AZ164" i="23"/>
  <c r="AT164" i="23"/>
  <c r="AN164" i="23"/>
  <c r="AH164" i="23"/>
  <c r="AB164" i="23"/>
  <c r="V164" i="23"/>
  <c r="CY163" i="23"/>
  <c r="CX163" i="23"/>
  <c r="CW163" i="23"/>
  <c r="CV163" i="23"/>
  <c r="CU163" i="23"/>
  <c r="CT163" i="23"/>
  <c r="CS163" i="23"/>
  <c r="CR163" i="23"/>
  <c r="CQ163" i="23"/>
  <c r="CP163" i="23"/>
  <c r="CO163" i="23"/>
  <c r="CN163" i="23"/>
  <c r="CZ163" i="23"/>
  <c r="CJ163" i="23"/>
  <c r="CD163" i="23"/>
  <c r="BX163" i="23"/>
  <c r="BR163" i="23"/>
  <c r="BL163" i="23"/>
  <c r="BF163" i="23"/>
  <c r="AZ163" i="23"/>
  <c r="AT163" i="23"/>
  <c r="AN163" i="23"/>
  <c r="AH163" i="23"/>
  <c r="AB163" i="23"/>
  <c r="V163" i="23"/>
  <c r="CY162" i="23"/>
  <c r="CX162" i="23"/>
  <c r="CW162" i="23"/>
  <c r="CV162" i="23"/>
  <c r="CU162" i="23"/>
  <c r="CT162" i="23"/>
  <c r="CS162" i="23"/>
  <c r="CR162" i="23"/>
  <c r="CQ162" i="23"/>
  <c r="CP162" i="23"/>
  <c r="CZ162" i="23"/>
  <c r="CO162" i="23"/>
  <c r="CN162" i="23"/>
  <c r="CJ162" i="23"/>
  <c r="CD162" i="23"/>
  <c r="BX162" i="23"/>
  <c r="BR162" i="23"/>
  <c r="BL162" i="23"/>
  <c r="BF162" i="23"/>
  <c r="AZ162" i="23"/>
  <c r="AT162" i="23"/>
  <c r="AN162" i="23"/>
  <c r="AH162" i="23"/>
  <c r="AB162" i="23"/>
  <c r="V162" i="23"/>
  <c r="CY161" i="23"/>
  <c r="CX161" i="23"/>
  <c r="CW161" i="23"/>
  <c r="CV161" i="23"/>
  <c r="CU161" i="23"/>
  <c r="CT161" i="23"/>
  <c r="CS161" i="23"/>
  <c r="CR161" i="23"/>
  <c r="CQ161" i="23"/>
  <c r="CP161" i="23"/>
  <c r="CO161" i="23"/>
  <c r="CN161" i="23"/>
  <c r="CZ161" i="23"/>
  <c r="CJ161" i="23"/>
  <c r="CD161" i="23"/>
  <c r="BX161" i="23"/>
  <c r="BR161" i="23"/>
  <c r="BL161" i="23"/>
  <c r="BF161" i="23"/>
  <c r="AZ161" i="23"/>
  <c r="AT161" i="23"/>
  <c r="AN161" i="23"/>
  <c r="AH161" i="23"/>
  <c r="AB161" i="23"/>
  <c r="V161" i="23"/>
  <c r="CY160" i="23"/>
  <c r="CX160" i="23"/>
  <c r="CW160" i="23"/>
  <c r="CV160" i="23"/>
  <c r="CU160" i="23"/>
  <c r="CT160" i="23"/>
  <c r="CS160" i="23"/>
  <c r="CR160" i="23"/>
  <c r="CQ160" i="23"/>
  <c r="CP160" i="23"/>
  <c r="CO160" i="23"/>
  <c r="CN160" i="23"/>
  <c r="CJ160" i="23"/>
  <c r="CD160" i="23"/>
  <c r="BX160" i="23"/>
  <c r="BR160" i="23"/>
  <c r="BL160" i="23"/>
  <c r="BF160" i="23"/>
  <c r="AZ160" i="23"/>
  <c r="AT160" i="23"/>
  <c r="AN160" i="23"/>
  <c r="AH160" i="23"/>
  <c r="AB160" i="23"/>
  <c r="V160" i="23"/>
  <c r="CY159" i="23"/>
  <c r="CX159" i="23"/>
  <c r="CW159" i="23"/>
  <c r="CV159" i="23"/>
  <c r="CU159" i="23"/>
  <c r="CT159" i="23"/>
  <c r="CS159" i="23"/>
  <c r="CR159" i="23"/>
  <c r="CQ159" i="23"/>
  <c r="CP159" i="23"/>
  <c r="CO159" i="23"/>
  <c r="CZ159" i="23"/>
  <c r="CN159" i="23"/>
  <c r="CJ159" i="23"/>
  <c r="CD159" i="23"/>
  <c r="BX159" i="23"/>
  <c r="BR159" i="23"/>
  <c r="BL159" i="23"/>
  <c r="BF159" i="23"/>
  <c r="AZ159" i="23"/>
  <c r="AT159" i="23"/>
  <c r="AN159" i="23"/>
  <c r="AH159" i="23"/>
  <c r="AB159" i="23"/>
  <c r="W159" i="23"/>
  <c r="AC159" i="23"/>
  <c r="AI159" i="23"/>
  <c r="AO159" i="23"/>
  <c r="AU159" i="23"/>
  <c r="BA159" i="23"/>
  <c r="BG159" i="23"/>
  <c r="BM159" i="23"/>
  <c r="BS159" i="23"/>
  <c r="BY159" i="23"/>
  <c r="CE159" i="23"/>
  <c r="CK159" i="23"/>
  <c r="V159" i="23"/>
  <c r="CY158" i="23"/>
  <c r="CX158" i="23"/>
  <c r="CW158" i="23"/>
  <c r="CV158" i="23"/>
  <c r="CU158" i="23"/>
  <c r="CT158" i="23"/>
  <c r="CS158" i="23"/>
  <c r="CR158" i="23"/>
  <c r="CQ158" i="23"/>
  <c r="CP158" i="23"/>
  <c r="CO158" i="23"/>
  <c r="CN158" i="23"/>
  <c r="CJ158" i="23"/>
  <c r="CD158" i="23"/>
  <c r="BX158" i="23"/>
  <c r="BR158" i="23"/>
  <c r="BL158" i="23"/>
  <c r="BF158" i="23"/>
  <c r="AZ158" i="23"/>
  <c r="AT158" i="23"/>
  <c r="AN158" i="23"/>
  <c r="AH158" i="23"/>
  <c r="AB158" i="23"/>
  <c r="W158" i="23"/>
  <c r="AC158" i="23"/>
  <c r="AI158" i="23"/>
  <c r="AO158" i="23"/>
  <c r="AU158" i="23"/>
  <c r="BA158" i="23"/>
  <c r="BG158" i="23"/>
  <c r="BM158" i="23"/>
  <c r="BS158" i="23"/>
  <c r="BY158" i="23"/>
  <c r="CE158" i="23"/>
  <c r="CK158" i="23"/>
  <c r="V158" i="23"/>
  <c r="CY157" i="23"/>
  <c r="CX157" i="23"/>
  <c r="CW157" i="23"/>
  <c r="CV157" i="23"/>
  <c r="CU157" i="23"/>
  <c r="CT157" i="23"/>
  <c r="CS157" i="23"/>
  <c r="CR157" i="23"/>
  <c r="CQ157" i="23"/>
  <c r="CZ157" i="23"/>
  <c r="CP157" i="23"/>
  <c r="CO157" i="23"/>
  <c r="CN157" i="23"/>
  <c r="CJ157" i="23"/>
  <c r="CD157" i="23"/>
  <c r="BX157" i="23"/>
  <c r="BR157" i="23"/>
  <c r="BL157" i="23"/>
  <c r="BF157" i="23"/>
  <c r="AZ157" i="23"/>
  <c r="AT157" i="23"/>
  <c r="AN157" i="23"/>
  <c r="AH157" i="23"/>
  <c r="AB157" i="23"/>
  <c r="W157" i="23"/>
  <c r="AC157" i="23"/>
  <c r="AI157" i="23"/>
  <c r="AO157" i="23"/>
  <c r="AU157" i="23"/>
  <c r="BA157" i="23"/>
  <c r="BG157" i="23"/>
  <c r="BM157" i="23"/>
  <c r="BS157" i="23"/>
  <c r="BY157" i="23"/>
  <c r="CE157" i="23"/>
  <c r="CK157" i="23"/>
  <c r="V157" i="23"/>
  <c r="CY156" i="23"/>
  <c r="CX156" i="23"/>
  <c r="CW156" i="23"/>
  <c r="CV156" i="23"/>
  <c r="CU156" i="23"/>
  <c r="CT156" i="23"/>
  <c r="CS156" i="23"/>
  <c r="CR156" i="23"/>
  <c r="CQ156" i="23"/>
  <c r="CP156" i="23"/>
  <c r="CO156" i="23"/>
  <c r="CN156" i="23"/>
  <c r="CJ156" i="23"/>
  <c r="CD156" i="23"/>
  <c r="BX156" i="23"/>
  <c r="BR156" i="23"/>
  <c r="BL156" i="23"/>
  <c r="BF156" i="23"/>
  <c r="AZ156" i="23"/>
  <c r="AT156" i="23"/>
  <c r="AN156" i="23"/>
  <c r="AH156" i="23"/>
  <c r="AB156" i="23"/>
  <c r="W156" i="23"/>
  <c r="AC156" i="23"/>
  <c r="AI156" i="23"/>
  <c r="AO156" i="23"/>
  <c r="AU156" i="23"/>
  <c r="BA156" i="23"/>
  <c r="BG156" i="23"/>
  <c r="BM156" i="23"/>
  <c r="BS156" i="23"/>
  <c r="BY156" i="23"/>
  <c r="CE156" i="23"/>
  <c r="CK156" i="23"/>
  <c r="V156" i="23"/>
  <c r="CY155" i="23"/>
  <c r="CX155" i="23"/>
  <c r="CW155" i="23"/>
  <c r="CV155" i="23"/>
  <c r="CU155" i="23"/>
  <c r="CT155" i="23"/>
  <c r="CS155" i="23"/>
  <c r="CR155" i="23"/>
  <c r="CQ155" i="23"/>
  <c r="CP155" i="23"/>
  <c r="CO155" i="23"/>
  <c r="CN155" i="23"/>
  <c r="CJ155" i="23"/>
  <c r="CD155" i="23"/>
  <c r="BX155" i="23"/>
  <c r="BR155" i="23"/>
  <c r="BL155" i="23"/>
  <c r="BF155" i="23"/>
  <c r="AZ155" i="23"/>
  <c r="AT155" i="23"/>
  <c r="AN155" i="23"/>
  <c r="AH155" i="23"/>
  <c r="AB155" i="23"/>
  <c r="W155" i="23"/>
  <c r="AC155" i="23"/>
  <c r="AI155" i="23"/>
  <c r="V155" i="23"/>
  <c r="CY154" i="23"/>
  <c r="CX154" i="23"/>
  <c r="CW154" i="23"/>
  <c r="CV154" i="23"/>
  <c r="CU154" i="23"/>
  <c r="CT154" i="23"/>
  <c r="CS154" i="23"/>
  <c r="CR154" i="23"/>
  <c r="CQ154" i="23"/>
  <c r="CP154" i="23"/>
  <c r="CO154" i="23"/>
  <c r="CN154" i="23"/>
  <c r="CJ154" i="23"/>
  <c r="CD154" i="23"/>
  <c r="BX154" i="23"/>
  <c r="BR154" i="23"/>
  <c r="BL154" i="23"/>
  <c r="BF154" i="23"/>
  <c r="AZ154" i="23"/>
  <c r="AT154" i="23"/>
  <c r="AN154" i="23"/>
  <c r="AI154" i="23"/>
  <c r="AO154" i="23"/>
  <c r="AU154" i="23"/>
  <c r="BA154" i="23"/>
  <c r="BG154" i="23"/>
  <c r="BM154" i="23"/>
  <c r="BS154" i="23"/>
  <c r="BY154" i="23"/>
  <c r="CE154" i="23"/>
  <c r="CK154" i="23"/>
  <c r="AH154" i="23"/>
  <c r="AB154" i="23"/>
  <c r="W154" i="23"/>
  <c r="V154" i="23"/>
  <c r="CY153" i="23"/>
  <c r="CX153" i="23"/>
  <c r="CW153" i="23"/>
  <c r="CV153" i="23"/>
  <c r="CU153" i="23"/>
  <c r="CT153" i="23"/>
  <c r="CS153" i="23"/>
  <c r="CR153" i="23"/>
  <c r="CQ153" i="23"/>
  <c r="CP153" i="23"/>
  <c r="CZ153" i="23"/>
  <c r="CO153" i="23"/>
  <c r="CN153" i="23"/>
  <c r="CJ153" i="23"/>
  <c r="CD153" i="23"/>
  <c r="BX153" i="23"/>
  <c r="BR153" i="23"/>
  <c r="BL153" i="23"/>
  <c r="BF153" i="23"/>
  <c r="AZ153" i="23"/>
  <c r="AT153" i="23"/>
  <c r="AN153" i="23"/>
  <c r="AH153" i="23"/>
  <c r="AC153" i="23"/>
  <c r="AI153" i="23"/>
  <c r="AO153" i="23"/>
  <c r="AU153" i="23"/>
  <c r="BA153" i="23"/>
  <c r="BG153" i="23"/>
  <c r="BM153" i="23"/>
  <c r="BS153" i="23"/>
  <c r="BY153" i="23"/>
  <c r="CE153" i="23"/>
  <c r="CK153" i="23"/>
  <c r="AB153" i="23"/>
  <c r="W153" i="23"/>
  <c r="V153" i="23"/>
  <c r="CY152" i="23"/>
  <c r="CX152" i="23"/>
  <c r="CW152" i="23"/>
  <c r="CZ152" i="23"/>
  <c r="CV152" i="23"/>
  <c r="CU152" i="23"/>
  <c r="CT152" i="23"/>
  <c r="CS152" i="23"/>
  <c r="CR152" i="23"/>
  <c r="CQ152" i="23"/>
  <c r="CP152" i="23"/>
  <c r="CO152" i="23"/>
  <c r="CN152" i="23"/>
  <c r="CJ152" i="23"/>
  <c r="CD152" i="23"/>
  <c r="BX152" i="23"/>
  <c r="BR152" i="23"/>
  <c r="BL152" i="23"/>
  <c r="BF152" i="23"/>
  <c r="AZ152" i="23"/>
  <c r="AT152" i="23"/>
  <c r="AN152" i="23"/>
  <c r="AH152" i="23"/>
  <c r="AB152" i="23"/>
  <c r="W152" i="23"/>
  <c r="AC152" i="23"/>
  <c r="AI152" i="23"/>
  <c r="AO152" i="23"/>
  <c r="AU152" i="23"/>
  <c r="BA152" i="23"/>
  <c r="BG152" i="23"/>
  <c r="BM152" i="23"/>
  <c r="BS152" i="23"/>
  <c r="BY152" i="23"/>
  <c r="CE152" i="23"/>
  <c r="CK152" i="23"/>
  <c r="V152" i="23"/>
  <c r="CY151" i="23"/>
  <c r="CX151" i="23"/>
  <c r="CW151" i="23"/>
  <c r="CZ151" i="23"/>
  <c r="CV151" i="23"/>
  <c r="CU151" i="23"/>
  <c r="CT151" i="23"/>
  <c r="CS151" i="23"/>
  <c r="CR151" i="23"/>
  <c r="CQ151" i="23"/>
  <c r="CP151" i="23"/>
  <c r="CO151" i="23"/>
  <c r="CN151" i="23"/>
  <c r="CJ151" i="23"/>
  <c r="CD151" i="23"/>
  <c r="BX151" i="23"/>
  <c r="BR151" i="23"/>
  <c r="BL151" i="23"/>
  <c r="BG151" i="23"/>
  <c r="BM151" i="23"/>
  <c r="BS151" i="23"/>
  <c r="BY151" i="23"/>
  <c r="CE151" i="23"/>
  <c r="CK151" i="23"/>
  <c r="BF151" i="23"/>
  <c r="AZ151" i="23"/>
  <c r="AT151" i="23"/>
  <c r="AN151" i="23"/>
  <c r="AH151" i="23"/>
  <c r="AB151" i="23"/>
  <c r="V151" i="23"/>
  <c r="CY150" i="23"/>
  <c r="CX150" i="23"/>
  <c r="CW150" i="23"/>
  <c r="CV150" i="23"/>
  <c r="CU150" i="23"/>
  <c r="CT150" i="23"/>
  <c r="CS150" i="23"/>
  <c r="CR150" i="23"/>
  <c r="CQ150" i="23"/>
  <c r="CP150" i="23"/>
  <c r="CO150" i="23"/>
  <c r="CN150" i="23"/>
  <c r="CJ150" i="23"/>
  <c r="CD150" i="23"/>
  <c r="BX150" i="23"/>
  <c r="BR150" i="23"/>
  <c r="BL150" i="23"/>
  <c r="BF150" i="23"/>
  <c r="AZ150" i="23"/>
  <c r="AT150" i="23"/>
  <c r="AN150" i="23"/>
  <c r="AH150" i="23"/>
  <c r="AB150" i="23"/>
  <c r="W150" i="23"/>
  <c r="AC150" i="23"/>
  <c r="AI150" i="23"/>
  <c r="AO150" i="23"/>
  <c r="AU150" i="23"/>
  <c r="BA150" i="23"/>
  <c r="V150" i="23"/>
  <c r="CY149" i="23"/>
  <c r="CX149" i="23"/>
  <c r="CW149" i="23"/>
  <c r="CV149" i="23"/>
  <c r="CU149" i="23"/>
  <c r="CT149" i="23"/>
  <c r="CS149" i="23"/>
  <c r="CR149" i="23"/>
  <c r="CZ149" i="23"/>
  <c r="CQ149" i="23"/>
  <c r="CP149" i="23"/>
  <c r="CO149" i="23"/>
  <c r="CN149" i="23"/>
  <c r="CJ149" i="23"/>
  <c r="CD149" i="23"/>
  <c r="BX149" i="23"/>
  <c r="BR149" i="23"/>
  <c r="BL149" i="23"/>
  <c r="BF149" i="23"/>
  <c r="AZ149" i="23"/>
  <c r="AT149" i="23"/>
  <c r="AN149" i="23"/>
  <c r="AH149" i="23"/>
  <c r="AB149" i="23"/>
  <c r="V149" i="23"/>
  <c r="CY148" i="23"/>
  <c r="CX148" i="23"/>
  <c r="CW148" i="23"/>
  <c r="CV148" i="23"/>
  <c r="CU148" i="23"/>
  <c r="CT148" i="23"/>
  <c r="CS148" i="23"/>
  <c r="CZ148" i="23"/>
  <c r="CR148" i="23"/>
  <c r="CQ148" i="23"/>
  <c r="CP148" i="23"/>
  <c r="CO148" i="23"/>
  <c r="CN148" i="23"/>
  <c r="CJ148" i="23"/>
  <c r="CD148" i="23"/>
  <c r="BX148" i="23"/>
  <c r="BR148" i="23"/>
  <c r="BL148" i="23"/>
  <c r="BF148" i="23"/>
  <c r="AZ148" i="23"/>
  <c r="AT148" i="23"/>
  <c r="AN148" i="23"/>
  <c r="AH148" i="23"/>
  <c r="AC148" i="23"/>
  <c r="AI148" i="23"/>
  <c r="AO148" i="23"/>
  <c r="AU148" i="23"/>
  <c r="BA148" i="23"/>
  <c r="BG148" i="23"/>
  <c r="BM148" i="23"/>
  <c r="BS148" i="23"/>
  <c r="BY148" i="23"/>
  <c r="CE148" i="23"/>
  <c r="CK148" i="23"/>
  <c r="AB148" i="23"/>
  <c r="V148" i="23"/>
  <c r="CY147" i="23"/>
  <c r="CX147" i="23"/>
  <c r="CW147" i="23"/>
  <c r="CV147" i="23"/>
  <c r="CU147" i="23"/>
  <c r="CT147" i="23"/>
  <c r="CS147" i="23"/>
  <c r="CR147" i="23"/>
  <c r="CQ147" i="23"/>
  <c r="CP147" i="23"/>
  <c r="CO147" i="23"/>
  <c r="CN147" i="23"/>
  <c r="CZ147" i="23"/>
  <c r="CJ147" i="23"/>
  <c r="CD147" i="23"/>
  <c r="BX147" i="23"/>
  <c r="BR147" i="23"/>
  <c r="BL147" i="23"/>
  <c r="BF147" i="23"/>
  <c r="AZ147" i="23"/>
  <c r="AT147" i="23"/>
  <c r="AN147" i="23"/>
  <c r="AH147" i="23"/>
  <c r="AB147" i="23"/>
  <c r="V147" i="23"/>
  <c r="CY146" i="23"/>
  <c r="CX146" i="23"/>
  <c r="CW146" i="23"/>
  <c r="CV146" i="23"/>
  <c r="CU146" i="23"/>
  <c r="CT146" i="23"/>
  <c r="CS146" i="23"/>
  <c r="CR146" i="23"/>
  <c r="CQ146" i="23"/>
  <c r="CP146" i="23"/>
  <c r="CO146" i="23"/>
  <c r="CN146" i="23"/>
  <c r="CJ146" i="23"/>
  <c r="CD146" i="23"/>
  <c r="BX146" i="23"/>
  <c r="BR146" i="23"/>
  <c r="BL146" i="23"/>
  <c r="BF146" i="23"/>
  <c r="AZ146" i="23"/>
  <c r="AT146" i="23"/>
  <c r="AN146" i="23"/>
  <c r="AH146" i="23"/>
  <c r="AB146" i="23"/>
  <c r="V146" i="23"/>
  <c r="CY145" i="23"/>
  <c r="CX145" i="23"/>
  <c r="CW145" i="23"/>
  <c r="CV145" i="23"/>
  <c r="CU145" i="23"/>
  <c r="CT145" i="23"/>
  <c r="CS145" i="23"/>
  <c r="CR145" i="23"/>
  <c r="CQ145" i="23"/>
  <c r="CP145" i="23"/>
  <c r="CO145" i="23"/>
  <c r="CN145" i="23"/>
  <c r="CJ145" i="23"/>
  <c r="CD145" i="23"/>
  <c r="BX145" i="23"/>
  <c r="BR145" i="23"/>
  <c r="BL145" i="23"/>
  <c r="BF145" i="23"/>
  <c r="AZ145" i="23"/>
  <c r="AT145" i="23"/>
  <c r="AN145" i="23"/>
  <c r="AH145" i="23"/>
  <c r="AB145" i="23"/>
  <c r="V145" i="23"/>
  <c r="CY144" i="23"/>
  <c r="CX144" i="23"/>
  <c r="CW144" i="23"/>
  <c r="CV144" i="23"/>
  <c r="CZ144" i="23"/>
  <c r="CU144" i="23"/>
  <c r="CT144" i="23"/>
  <c r="CS144" i="23"/>
  <c r="CR144" i="23"/>
  <c r="CQ144" i="23"/>
  <c r="CP144" i="23"/>
  <c r="CO144" i="23"/>
  <c r="CN144" i="23"/>
  <c r="CJ144" i="23"/>
  <c r="CD144" i="23"/>
  <c r="BX144" i="23"/>
  <c r="BR144" i="23"/>
  <c r="BL144" i="23"/>
  <c r="BF144" i="23"/>
  <c r="AZ144" i="23"/>
  <c r="AT144" i="23"/>
  <c r="AN144" i="23"/>
  <c r="AH144" i="23"/>
  <c r="AB144" i="23"/>
  <c r="V144" i="23"/>
  <c r="CY143" i="23"/>
  <c r="CX143" i="23"/>
  <c r="CW143" i="23"/>
  <c r="CV143" i="23"/>
  <c r="CU143" i="23"/>
  <c r="CZ143" i="23"/>
  <c r="CT143" i="23"/>
  <c r="CS143" i="23"/>
  <c r="CR143" i="23"/>
  <c r="CQ143" i="23"/>
  <c r="CP143" i="23"/>
  <c r="CO143" i="23"/>
  <c r="CN143" i="23"/>
  <c r="CJ143" i="23"/>
  <c r="CD143" i="23"/>
  <c r="BX143" i="23"/>
  <c r="BR143" i="23"/>
  <c r="BL143" i="23"/>
  <c r="BF143" i="23"/>
  <c r="AZ143" i="23"/>
  <c r="AT143" i="23"/>
  <c r="AN143" i="23"/>
  <c r="AH143" i="23"/>
  <c r="AB143" i="23"/>
  <c r="W143" i="23"/>
  <c r="AC143" i="23"/>
  <c r="AI143" i="23"/>
  <c r="AO143" i="23"/>
  <c r="AU143" i="23"/>
  <c r="BA143" i="23"/>
  <c r="BG143" i="23"/>
  <c r="BM143" i="23"/>
  <c r="BS143" i="23"/>
  <c r="BY143" i="23"/>
  <c r="CE143" i="23"/>
  <c r="CK143" i="23"/>
  <c r="V143" i="23"/>
  <c r="CY142" i="23"/>
  <c r="CX142" i="23"/>
  <c r="CW142" i="23"/>
  <c r="CV142" i="23"/>
  <c r="CU142" i="23"/>
  <c r="CZ142" i="23"/>
  <c r="CT142" i="23"/>
  <c r="CS142" i="23"/>
  <c r="CR142" i="23"/>
  <c r="CQ142" i="23"/>
  <c r="CP142" i="23"/>
  <c r="CO142" i="23"/>
  <c r="CN142" i="23"/>
  <c r="CJ142" i="23"/>
  <c r="CD142" i="23"/>
  <c r="BX142" i="23"/>
  <c r="BR142" i="23"/>
  <c r="BL142" i="23"/>
  <c r="BF142" i="23"/>
  <c r="AZ142" i="23"/>
  <c r="AT142" i="23"/>
  <c r="AN142" i="23"/>
  <c r="AH142" i="23"/>
  <c r="AB142" i="23"/>
  <c r="W142" i="23"/>
  <c r="AC142" i="23"/>
  <c r="AI142" i="23"/>
  <c r="AO142" i="23"/>
  <c r="AU142" i="23"/>
  <c r="BA142" i="23"/>
  <c r="BG142" i="23"/>
  <c r="BM142" i="23"/>
  <c r="BS142" i="23"/>
  <c r="BY142" i="23"/>
  <c r="CE142" i="23"/>
  <c r="CK142" i="23"/>
  <c r="V142" i="23"/>
  <c r="CY141" i="23"/>
  <c r="CX141" i="23"/>
  <c r="CW141" i="23"/>
  <c r="CV141" i="23"/>
  <c r="CU141" i="23"/>
  <c r="CT141" i="23"/>
  <c r="CS141" i="23"/>
  <c r="CR141" i="23"/>
  <c r="CQ141" i="23"/>
  <c r="CP141" i="23"/>
  <c r="CO141" i="23"/>
  <c r="CN141" i="23"/>
  <c r="CZ141" i="23"/>
  <c r="CJ141" i="23"/>
  <c r="CD141" i="23"/>
  <c r="BX141" i="23"/>
  <c r="BR141" i="23"/>
  <c r="BL141" i="23"/>
  <c r="BF141" i="23"/>
  <c r="AZ141" i="23"/>
  <c r="AT141" i="23"/>
  <c r="AN141" i="23"/>
  <c r="AH141" i="23"/>
  <c r="AC141" i="23"/>
  <c r="AI141" i="23"/>
  <c r="AO141" i="23"/>
  <c r="AU141" i="23"/>
  <c r="BA141" i="23"/>
  <c r="BG141" i="23"/>
  <c r="BM141" i="23"/>
  <c r="BS141" i="23"/>
  <c r="BY141" i="23"/>
  <c r="CE141" i="23"/>
  <c r="CK141" i="23"/>
  <c r="AB141" i="23"/>
  <c r="W141" i="23"/>
  <c r="V141" i="23"/>
  <c r="CY140" i="23"/>
  <c r="CX140" i="23"/>
  <c r="CW140" i="23"/>
  <c r="CV140" i="23"/>
  <c r="CU140" i="23"/>
  <c r="CT140" i="23"/>
  <c r="CS140" i="23"/>
  <c r="CR140" i="23"/>
  <c r="CQ140" i="23"/>
  <c r="CP140" i="23"/>
  <c r="CO140" i="23"/>
  <c r="CN140" i="23"/>
  <c r="CZ140" i="23"/>
  <c r="CJ140" i="23"/>
  <c r="CD140" i="23"/>
  <c r="BX140" i="23"/>
  <c r="BR140" i="23"/>
  <c r="BL140" i="23"/>
  <c r="BF140" i="23"/>
  <c r="AZ140" i="23"/>
  <c r="AT140" i="23"/>
  <c r="AN140" i="23"/>
  <c r="AH140" i="23"/>
  <c r="AB140" i="23"/>
  <c r="W140" i="23"/>
  <c r="AC140" i="23"/>
  <c r="AI140" i="23"/>
  <c r="AO140" i="23"/>
  <c r="AU140" i="23"/>
  <c r="BA140" i="23"/>
  <c r="BG140" i="23"/>
  <c r="BM140" i="23"/>
  <c r="BS140" i="23"/>
  <c r="BY140" i="23"/>
  <c r="CE140" i="23"/>
  <c r="CK140" i="23"/>
  <c r="V140" i="23"/>
  <c r="CY139" i="23"/>
  <c r="CX139" i="23"/>
  <c r="CW139" i="23"/>
  <c r="CV139" i="23"/>
  <c r="CU139" i="23"/>
  <c r="CT139" i="23"/>
  <c r="CS139" i="23"/>
  <c r="CR139" i="23"/>
  <c r="CQ139" i="23"/>
  <c r="CP139" i="23"/>
  <c r="CO139" i="23"/>
  <c r="CN139" i="23"/>
  <c r="CJ139" i="23"/>
  <c r="CD139" i="23"/>
  <c r="BX139" i="23"/>
  <c r="BR139" i="23"/>
  <c r="BL139" i="23"/>
  <c r="BG139" i="23"/>
  <c r="BM139" i="23"/>
  <c r="BS139" i="23"/>
  <c r="BY139" i="23"/>
  <c r="CE139" i="23"/>
  <c r="CK139" i="23"/>
  <c r="BF139" i="23"/>
  <c r="AZ139" i="23"/>
  <c r="AT139" i="23"/>
  <c r="AN139" i="23"/>
  <c r="AH139" i="23"/>
  <c r="AB139" i="23"/>
  <c r="W139" i="23"/>
  <c r="AC139" i="23"/>
  <c r="V139" i="23"/>
  <c r="CY138" i="23"/>
  <c r="CX138" i="23"/>
  <c r="CW138" i="23"/>
  <c r="CV138" i="23"/>
  <c r="CU138" i="23"/>
  <c r="CZ138" i="23"/>
  <c r="CT138" i="23"/>
  <c r="CS138" i="23"/>
  <c r="CR138" i="23"/>
  <c r="CQ138" i="23"/>
  <c r="CP138" i="23"/>
  <c r="CO138" i="23"/>
  <c r="CN138" i="23"/>
  <c r="CJ138" i="23"/>
  <c r="CD138" i="23"/>
  <c r="BX138" i="23"/>
  <c r="BR138" i="23"/>
  <c r="BL138" i="23"/>
  <c r="BF138" i="23"/>
  <c r="AZ138" i="23"/>
  <c r="AT138" i="23"/>
  <c r="AN138" i="23"/>
  <c r="AH138" i="23"/>
  <c r="AC138" i="23"/>
  <c r="AI138" i="23"/>
  <c r="AO138" i="23"/>
  <c r="AU138" i="23"/>
  <c r="BA138" i="23"/>
  <c r="BG138" i="23"/>
  <c r="BM138" i="23"/>
  <c r="BS138" i="23"/>
  <c r="BY138" i="23"/>
  <c r="CE138" i="23"/>
  <c r="CK138" i="23"/>
  <c r="AB138" i="23"/>
  <c r="V138" i="23"/>
  <c r="CY137" i="23"/>
  <c r="CX137" i="23"/>
  <c r="CW137" i="23"/>
  <c r="CV137" i="23"/>
  <c r="CU137" i="23"/>
  <c r="CT137" i="23"/>
  <c r="CS137" i="23"/>
  <c r="CR137" i="23"/>
  <c r="CQ137" i="23"/>
  <c r="CP137" i="23"/>
  <c r="CO137" i="23"/>
  <c r="CN137" i="23"/>
  <c r="CJ137" i="23"/>
  <c r="CD137" i="23"/>
  <c r="BX137" i="23"/>
  <c r="BR137" i="23"/>
  <c r="BL137" i="23"/>
  <c r="BF137" i="23"/>
  <c r="AZ137" i="23"/>
  <c r="AT137" i="23"/>
  <c r="AN137" i="23"/>
  <c r="AH137" i="23"/>
  <c r="AB137" i="23"/>
  <c r="W137" i="23"/>
  <c r="AC137" i="23"/>
  <c r="AI137" i="23"/>
  <c r="AO137" i="23"/>
  <c r="AU137" i="23"/>
  <c r="BA137" i="23"/>
  <c r="BG137" i="23"/>
  <c r="BM137" i="23"/>
  <c r="BS137" i="23"/>
  <c r="BY137" i="23"/>
  <c r="CE137" i="23"/>
  <c r="CK137" i="23"/>
  <c r="V137" i="23"/>
  <c r="CY136" i="23"/>
  <c r="CX136" i="23"/>
  <c r="CW136" i="23"/>
  <c r="CV136" i="23"/>
  <c r="CU136" i="23"/>
  <c r="CT136" i="23"/>
  <c r="CS136" i="23"/>
  <c r="CR136" i="23"/>
  <c r="CQ136" i="23"/>
  <c r="CP136" i="23"/>
  <c r="CO136" i="23"/>
  <c r="CN136" i="23"/>
  <c r="CZ136" i="23"/>
  <c r="CJ136" i="23"/>
  <c r="CD136" i="23"/>
  <c r="BX136" i="23"/>
  <c r="BR136" i="23"/>
  <c r="BL136" i="23"/>
  <c r="BF136" i="23"/>
  <c r="AZ136" i="23"/>
  <c r="AT136" i="23"/>
  <c r="AN136" i="23"/>
  <c r="AH136" i="23"/>
  <c r="AB136" i="23"/>
  <c r="V136" i="23"/>
  <c r="CZ135" i="23"/>
  <c r="CY135" i="23"/>
  <c r="CX135" i="23"/>
  <c r="CW135" i="23"/>
  <c r="CV135" i="23"/>
  <c r="CU135" i="23"/>
  <c r="CT135" i="23"/>
  <c r="CS135" i="23"/>
  <c r="CR135" i="23"/>
  <c r="CQ135" i="23"/>
  <c r="CP135" i="23"/>
  <c r="CO135" i="23"/>
  <c r="CN135" i="23"/>
  <c r="CJ135" i="23"/>
  <c r="CD135" i="23"/>
  <c r="BX135" i="23"/>
  <c r="BR135" i="23"/>
  <c r="BL135" i="23"/>
  <c r="BF135" i="23"/>
  <c r="AZ135" i="23"/>
  <c r="AT135" i="23"/>
  <c r="AN135" i="23"/>
  <c r="AH135" i="23"/>
  <c r="AB135" i="23"/>
  <c r="V135" i="23"/>
  <c r="CY134" i="23"/>
  <c r="CX134" i="23"/>
  <c r="CW134" i="23"/>
  <c r="CV134" i="23"/>
  <c r="CU134" i="23"/>
  <c r="CT134" i="23"/>
  <c r="CS134" i="23"/>
  <c r="CR134" i="23"/>
  <c r="CQ134" i="23"/>
  <c r="CP134" i="23"/>
  <c r="CO134" i="23"/>
  <c r="CN134" i="23"/>
  <c r="CJ134" i="23"/>
  <c r="CD134" i="23"/>
  <c r="BX134" i="23"/>
  <c r="BR134" i="23"/>
  <c r="BL134" i="23"/>
  <c r="BF134" i="23"/>
  <c r="AZ134" i="23"/>
  <c r="AT134" i="23"/>
  <c r="AN134" i="23"/>
  <c r="AH134" i="23"/>
  <c r="AB134" i="23"/>
  <c r="V134" i="23"/>
  <c r="CY133" i="23"/>
  <c r="CX133" i="23"/>
  <c r="CZ133" i="23"/>
  <c r="CW133" i="23"/>
  <c r="CV133" i="23"/>
  <c r="CU133" i="23"/>
  <c r="CT133" i="23"/>
  <c r="CS133" i="23"/>
  <c r="CR133" i="23"/>
  <c r="CQ133" i="23"/>
  <c r="CP133" i="23"/>
  <c r="CO133" i="23"/>
  <c r="CN133" i="23"/>
  <c r="CJ133" i="23"/>
  <c r="CD133" i="23"/>
  <c r="BX133" i="23"/>
  <c r="BR133" i="23"/>
  <c r="BL133" i="23"/>
  <c r="BF133" i="23"/>
  <c r="AZ133" i="23"/>
  <c r="AT133" i="23"/>
  <c r="AN133" i="23"/>
  <c r="AH133" i="23"/>
  <c r="AB133" i="23"/>
  <c r="V133" i="23"/>
  <c r="CY132" i="23"/>
  <c r="CX132" i="23"/>
  <c r="CW132" i="23"/>
  <c r="CV132" i="23"/>
  <c r="CU132" i="23"/>
  <c r="CT132" i="23"/>
  <c r="CS132" i="23"/>
  <c r="CR132" i="23"/>
  <c r="CQ132" i="23"/>
  <c r="CP132" i="23"/>
  <c r="CO132" i="23"/>
  <c r="CN132" i="23"/>
  <c r="CZ132" i="23"/>
  <c r="CJ132" i="23"/>
  <c r="CD132" i="23"/>
  <c r="BX132" i="23"/>
  <c r="BR132" i="23"/>
  <c r="BL132" i="23"/>
  <c r="BF132" i="23"/>
  <c r="AZ132" i="23"/>
  <c r="AT132" i="23"/>
  <c r="AN132" i="23"/>
  <c r="AH132" i="23"/>
  <c r="AB132" i="23"/>
  <c r="V132" i="23"/>
  <c r="CY131" i="23"/>
  <c r="CX131" i="23"/>
  <c r="CW131" i="23"/>
  <c r="CV131" i="23"/>
  <c r="CU131" i="23"/>
  <c r="CT131" i="23"/>
  <c r="CS131" i="23"/>
  <c r="CR131" i="23"/>
  <c r="CQ131" i="23"/>
  <c r="CP131" i="23"/>
  <c r="CO131" i="23"/>
  <c r="CN131" i="23"/>
  <c r="CJ131" i="23"/>
  <c r="CD131" i="23"/>
  <c r="BX131" i="23"/>
  <c r="BR131" i="23"/>
  <c r="BL131" i="23"/>
  <c r="BF131" i="23"/>
  <c r="AZ131" i="23"/>
  <c r="AT131" i="23"/>
  <c r="AN131" i="23"/>
  <c r="AH131" i="23"/>
  <c r="AB131" i="23"/>
  <c r="V131" i="23"/>
  <c r="CY130" i="23"/>
  <c r="CX130" i="23"/>
  <c r="CW130" i="23"/>
  <c r="CV130" i="23"/>
  <c r="CU130" i="23"/>
  <c r="CT130" i="23"/>
  <c r="CZ130" i="23"/>
  <c r="CS130" i="23"/>
  <c r="CR130" i="23"/>
  <c r="CQ130" i="23"/>
  <c r="CP130" i="23"/>
  <c r="CO130" i="23"/>
  <c r="CN130" i="23"/>
  <c r="CJ130" i="23"/>
  <c r="CD130" i="23"/>
  <c r="BX130" i="23"/>
  <c r="BR130" i="23"/>
  <c r="BL130" i="23"/>
  <c r="BF130" i="23"/>
  <c r="AZ130" i="23"/>
  <c r="AT130" i="23"/>
  <c r="AN130" i="23"/>
  <c r="AH130" i="23"/>
  <c r="AB130" i="23"/>
  <c r="V130" i="23"/>
  <c r="CY129" i="23"/>
  <c r="CZ129" i="23"/>
  <c r="CX129" i="23"/>
  <c r="CW129" i="23"/>
  <c r="CV129" i="23"/>
  <c r="CU129" i="23"/>
  <c r="CT129" i="23"/>
  <c r="CS129" i="23"/>
  <c r="CR129" i="23"/>
  <c r="CQ129" i="23"/>
  <c r="CP129" i="23"/>
  <c r="CO129" i="23"/>
  <c r="CN129" i="23"/>
  <c r="CJ129" i="23"/>
  <c r="CD129" i="23"/>
  <c r="BX129" i="23"/>
  <c r="BR129" i="23"/>
  <c r="BL129" i="23"/>
  <c r="BF129" i="23"/>
  <c r="AZ129" i="23"/>
  <c r="AT129" i="23"/>
  <c r="AN129" i="23"/>
  <c r="AH129" i="23"/>
  <c r="AB129" i="23"/>
  <c r="V129" i="23"/>
  <c r="CY128" i="23"/>
  <c r="CX128" i="23"/>
  <c r="CW128" i="23"/>
  <c r="CV128" i="23"/>
  <c r="CU128" i="23"/>
  <c r="CT128" i="23"/>
  <c r="CS128" i="23"/>
  <c r="CR128" i="23"/>
  <c r="CQ128" i="23"/>
  <c r="CP128" i="23"/>
  <c r="CO128" i="23"/>
  <c r="CN128" i="23"/>
  <c r="CJ128" i="23"/>
  <c r="CD128" i="23"/>
  <c r="BX128" i="23"/>
  <c r="BR128" i="23"/>
  <c r="BL128" i="23"/>
  <c r="BF128" i="23"/>
  <c r="AZ128" i="23"/>
  <c r="AT128" i="23"/>
  <c r="AN128" i="23"/>
  <c r="AH128" i="23"/>
  <c r="AB128" i="23"/>
  <c r="V128" i="23"/>
  <c r="CY127" i="23"/>
  <c r="CX127" i="23"/>
  <c r="CW127" i="23"/>
  <c r="CV127" i="23"/>
  <c r="CU127" i="23"/>
  <c r="CT127" i="23"/>
  <c r="CS127" i="23"/>
  <c r="CR127" i="23"/>
  <c r="CQ127" i="23"/>
  <c r="CP127" i="23"/>
  <c r="CO127" i="23"/>
  <c r="CN127" i="23"/>
  <c r="CJ127" i="23"/>
  <c r="CD127" i="23"/>
  <c r="BX127" i="23"/>
  <c r="BR127" i="23"/>
  <c r="BL127" i="23"/>
  <c r="BF127" i="23"/>
  <c r="AZ127" i="23"/>
  <c r="AT127" i="23"/>
  <c r="AN127" i="23"/>
  <c r="AH127" i="23"/>
  <c r="AB127" i="23"/>
  <c r="W127" i="23"/>
  <c r="AC127" i="23"/>
  <c r="AI127" i="23"/>
  <c r="AO127" i="23"/>
  <c r="AU127" i="23"/>
  <c r="BA127" i="23"/>
  <c r="BG127" i="23"/>
  <c r="BM127" i="23"/>
  <c r="BS127" i="23"/>
  <c r="BY127" i="23"/>
  <c r="CE127" i="23"/>
  <c r="CK127" i="23"/>
  <c r="V127" i="23"/>
  <c r="CY126" i="23"/>
  <c r="CX126" i="23"/>
  <c r="CW126" i="23"/>
  <c r="CV126" i="23"/>
  <c r="CU126" i="23"/>
  <c r="CT126" i="23"/>
  <c r="CS126" i="23"/>
  <c r="CR126" i="23"/>
  <c r="CQ126" i="23"/>
  <c r="CP126" i="23"/>
  <c r="CO126" i="23"/>
  <c r="CN126" i="23"/>
  <c r="CZ126" i="23"/>
  <c r="CJ126" i="23"/>
  <c r="CD126" i="23"/>
  <c r="BX126" i="23"/>
  <c r="BR126" i="23"/>
  <c r="BL126" i="23"/>
  <c r="BF126" i="23"/>
  <c r="AZ126" i="23"/>
  <c r="AT126" i="23"/>
  <c r="AN126" i="23"/>
  <c r="AH126" i="23"/>
  <c r="AB126" i="23"/>
  <c r="W126" i="23"/>
  <c r="AC126" i="23"/>
  <c r="AI126" i="23"/>
  <c r="AO126" i="23"/>
  <c r="AU126" i="23"/>
  <c r="BA126" i="23"/>
  <c r="BG126" i="23"/>
  <c r="BM126" i="23"/>
  <c r="BS126" i="23"/>
  <c r="BY126" i="23"/>
  <c r="CE126" i="23"/>
  <c r="CK126" i="23"/>
  <c r="V126" i="23"/>
  <c r="CY125" i="23"/>
  <c r="CX125" i="23"/>
  <c r="CW125" i="23"/>
  <c r="CV125" i="23"/>
  <c r="CU125" i="23"/>
  <c r="CT125" i="23"/>
  <c r="CS125" i="23"/>
  <c r="CR125" i="23"/>
  <c r="CQ125" i="23"/>
  <c r="CP125" i="23"/>
  <c r="CO125" i="23"/>
  <c r="CN125" i="23"/>
  <c r="CZ125" i="23"/>
  <c r="CJ125" i="23"/>
  <c r="CD125" i="23"/>
  <c r="BX125" i="23"/>
  <c r="BR125" i="23"/>
  <c r="BL125" i="23"/>
  <c r="BF125" i="23"/>
  <c r="AZ125" i="23"/>
  <c r="AT125" i="23"/>
  <c r="AN125" i="23"/>
  <c r="AH125" i="23"/>
  <c r="AB125" i="23"/>
  <c r="W125" i="23"/>
  <c r="AC125" i="23"/>
  <c r="AI125" i="23"/>
  <c r="AO125" i="23"/>
  <c r="AU125" i="23"/>
  <c r="BA125" i="23"/>
  <c r="BG125" i="23"/>
  <c r="BM125" i="23"/>
  <c r="BS125" i="23"/>
  <c r="BY125" i="23"/>
  <c r="CE125" i="23"/>
  <c r="CK125" i="23"/>
  <c r="V125" i="23"/>
  <c r="CY124" i="23"/>
  <c r="CX124" i="23"/>
  <c r="CW124" i="23"/>
  <c r="CV124" i="23"/>
  <c r="CU124" i="23"/>
  <c r="CT124" i="23"/>
  <c r="CS124" i="23"/>
  <c r="CR124" i="23"/>
  <c r="CQ124" i="23"/>
  <c r="CP124" i="23"/>
  <c r="CO124" i="23"/>
  <c r="CN124" i="23"/>
  <c r="CZ124" i="23"/>
  <c r="CJ124" i="23"/>
  <c r="CD124" i="23"/>
  <c r="BX124" i="23"/>
  <c r="BR124" i="23"/>
  <c r="BL124" i="23"/>
  <c r="BF124" i="23"/>
  <c r="AZ124" i="23"/>
  <c r="AT124" i="23"/>
  <c r="AN124" i="23"/>
  <c r="AH124" i="23"/>
  <c r="AB124" i="23"/>
  <c r="W124" i="23"/>
  <c r="AC124" i="23"/>
  <c r="AI124" i="23"/>
  <c r="AO124" i="23"/>
  <c r="AU124" i="23"/>
  <c r="BA124" i="23"/>
  <c r="BG124" i="23"/>
  <c r="BM124" i="23"/>
  <c r="BS124" i="23"/>
  <c r="BY124" i="23"/>
  <c r="CE124" i="23"/>
  <c r="CK124" i="23"/>
  <c r="V124" i="23"/>
  <c r="CY123" i="23"/>
  <c r="CX123" i="23"/>
  <c r="CW123" i="23"/>
  <c r="CV123" i="23"/>
  <c r="CU123" i="23"/>
  <c r="CT123" i="23"/>
  <c r="CS123" i="23"/>
  <c r="CR123" i="23"/>
  <c r="CQ123" i="23"/>
  <c r="CP123" i="23"/>
  <c r="CO123" i="23"/>
  <c r="CN123" i="23"/>
  <c r="CJ123" i="23"/>
  <c r="CD123" i="23"/>
  <c r="BX123" i="23"/>
  <c r="BR123" i="23"/>
  <c r="BL123" i="23"/>
  <c r="BF123" i="23"/>
  <c r="AZ123" i="23"/>
  <c r="AT123" i="23"/>
  <c r="AN123" i="23"/>
  <c r="AH123" i="23"/>
  <c r="AB123" i="23"/>
  <c r="V123" i="23"/>
  <c r="CY122" i="23"/>
  <c r="CX122" i="23"/>
  <c r="CW122" i="23"/>
  <c r="CV122" i="23"/>
  <c r="CU122" i="23"/>
  <c r="CT122" i="23"/>
  <c r="CS122" i="23"/>
  <c r="CR122" i="23"/>
  <c r="CQ122" i="23"/>
  <c r="CP122" i="23"/>
  <c r="CO122" i="23"/>
  <c r="CN122" i="23"/>
  <c r="CJ122" i="23"/>
  <c r="CD122" i="23"/>
  <c r="BX122" i="23"/>
  <c r="BR122" i="23"/>
  <c r="BL122" i="23"/>
  <c r="BF122" i="23"/>
  <c r="AZ122" i="23"/>
  <c r="AT122" i="23"/>
  <c r="AN122" i="23"/>
  <c r="AI122" i="23"/>
  <c r="AO122" i="23"/>
  <c r="AU122" i="23"/>
  <c r="BA122" i="23"/>
  <c r="BG122" i="23"/>
  <c r="BM122" i="23"/>
  <c r="BS122" i="23"/>
  <c r="BY122" i="23"/>
  <c r="CE122" i="23"/>
  <c r="CK122" i="23"/>
  <c r="AH122" i="23"/>
  <c r="AC122" i="23"/>
  <c r="AB122" i="23"/>
  <c r="W122" i="23"/>
  <c r="V122" i="23"/>
  <c r="CY121" i="23"/>
  <c r="CX121" i="23"/>
  <c r="CW121" i="23"/>
  <c r="CV121" i="23"/>
  <c r="CU121" i="23"/>
  <c r="CT121" i="23"/>
  <c r="CS121" i="23"/>
  <c r="CR121" i="23"/>
  <c r="CQ121" i="23"/>
  <c r="CP121" i="23"/>
  <c r="CZ121" i="23"/>
  <c r="CO121" i="23"/>
  <c r="CN121" i="23"/>
  <c r="CJ121" i="23"/>
  <c r="CD121" i="23"/>
  <c r="BX121" i="23"/>
  <c r="BR121" i="23"/>
  <c r="BL121" i="23"/>
  <c r="BF121" i="23"/>
  <c r="AZ121" i="23"/>
  <c r="AT121" i="23"/>
  <c r="AN121" i="23"/>
  <c r="AH121" i="23"/>
  <c r="AB121" i="23"/>
  <c r="W121" i="23"/>
  <c r="AC121" i="23"/>
  <c r="AI121" i="23"/>
  <c r="AO121" i="23"/>
  <c r="V121" i="23"/>
  <c r="CY120" i="23"/>
  <c r="CX120" i="23"/>
  <c r="CW120" i="23"/>
  <c r="CV120" i="23"/>
  <c r="CU120" i="23"/>
  <c r="CT120" i="23"/>
  <c r="CS120" i="23"/>
  <c r="CR120" i="23"/>
  <c r="CQ120" i="23"/>
  <c r="CP120" i="23"/>
  <c r="CO120" i="23"/>
  <c r="CZ120" i="23"/>
  <c r="CN120" i="23"/>
  <c r="CJ120" i="23"/>
  <c r="CD120" i="23"/>
  <c r="BX120" i="23"/>
  <c r="BR120" i="23"/>
  <c r="BL120" i="23"/>
  <c r="BF120" i="23"/>
  <c r="AZ120" i="23"/>
  <c r="AT120" i="23"/>
  <c r="AN120" i="23"/>
  <c r="AH120" i="23"/>
  <c r="AB120" i="23"/>
  <c r="V120" i="23"/>
  <c r="CY119" i="23"/>
  <c r="CX119" i="23"/>
  <c r="CW119" i="23"/>
  <c r="CV119" i="23"/>
  <c r="CU119" i="23"/>
  <c r="CT119" i="23"/>
  <c r="CS119" i="23"/>
  <c r="CR119" i="23"/>
  <c r="CQ119" i="23"/>
  <c r="CZ119" i="23"/>
  <c r="CP119" i="23"/>
  <c r="CO119" i="23"/>
  <c r="CN119" i="23"/>
  <c r="CJ119" i="23"/>
  <c r="CD119" i="23"/>
  <c r="BX119" i="23"/>
  <c r="BR119" i="23"/>
  <c r="BL119" i="23"/>
  <c r="BF119" i="23"/>
  <c r="AZ119" i="23"/>
  <c r="AT119" i="23"/>
  <c r="AN119" i="23"/>
  <c r="AH119" i="23"/>
  <c r="AB119" i="23"/>
  <c r="W119" i="23"/>
  <c r="AC119" i="23"/>
  <c r="AI119" i="23"/>
  <c r="AO119" i="23"/>
  <c r="AU119" i="23"/>
  <c r="BA119" i="23"/>
  <c r="BG119" i="23"/>
  <c r="BM119" i="23"/>
  <c r="BS119" i="23"/>
  <c r="BY119" i="23"/>
  <c r="CE119" i="23"/>
  <c r="CK119" i="23"/>
  <c r="V119" i="23"/>
  <c r="CY118" i="23"/>
  <c r="CX118" i="23"/>
  <c r="CW118" i="23"/>
  <c r="CV118" i="23"/>
  <c r="CU118" i="23"/>
  <c r="CT118" i="23"/>
  <c r="CS118" i="23"/>
  <c r="CR118" i="23"/>
  <c r="CQ118" i="23"/>
  <c r="CP118" i="23"/>
  <c r="CO118" i="23"/>
  <c r="CN118" i="23"/>
  <c r="CJ118" i="23"/>
  <c r="CD118" i="23"/>
  <c r="BX118" i="23"/>
  <c r="BR118" i="23"/>
  <c r="BL118" i="23"/>
  <c r="BF118" i="23"/>
  <c r="AZ118" i="23"/>
  <c r="AT118" i="23"/>
  <c r="AN118" i="23"/>
  <c r="AH118" i="23"/>
  <c r="AB118" i="23"/>
  <c r="V118" i="23"/>
  <c r="CY117" i="23"/>
  <c r="CX117" i="23"/>
  <c r="CW117" i="23"/>
  <c r="CV117" i="23"/>
  <c r="CU117" i="23"/>
  <c r="CT117" i="23"/>
  <c r="CS117" i="23"/>
  <c r="CZ117" i="23"/>
  <c r="CR117" i="23"/>
  <c r="CQ117" i="23"/>
  <c r="CP117" i="23"/>
  <c r="CO117" i="23"/>
  <c r="CN117" i="23"/>
  <c r="CJ117" i="23"/>
  <c r="CD117" i="23"/>
  <c r="BX117" i="23"/>
  <c r="BR117" i="23"/>
  <c r="BL117" i="23"/>
  <c r="BF117" i="23"/>
  <c r="AZ117" i="23"/>
  <c r="AT117" i="23"/>
  <c r="AN117" i="23"/>
  <c r="AH117" i="23"/>
  <c r="AB117" i="23"/>
  <c r="V117" i="23"/>
  <c r="CY116" i="23"/>
  <c r="CX116" i="23"/>
  <c r="CW116" i="23"/>
  <c r="CV116" i="23"/>
  <c r="CU116" i="23"/>
  <c r="CT116" i="23"/>
  <c r="CS116" i="23"/>
  <c r="CZ116" i="23"/>
  <c r="CR116" i="23"/>
  <c r="CQ116" i="23"/>
  <c r="CP116" i="23"/>
  <c r="CO116" i="23"/>
  <c r="CN116" i="23"/>
  <c r="CJ116" i="23"/>
  <c r="CD116" i="23"/>
  <c r="BX116" i="23"/>
  <c r="BR116" i="23"/>
  <c r="BL116" i="23"/>
  <c r="BF116" i="23"/>
  <c r="AZ116" i="23"/>
  <c r="AT116" i="23"/>
  <c r="AN116" i="23"/>
  <c r="AH116" i="23"/>
  <c r="AB116" i="23"/>
  <c r="V116" i="23"/>
  <c r="CY115" i="23"/>
  <c r="CX115" i="23"/>
  <c r="CW115" i="23"/>
  <c r="CV115" i="23"/>
  <c r="CU115" i="23"/>
  <c r="CT115" i="23"/>
  <c r="CS115" i="23"/>
  <c r="CR115" i="23"/>
  <c r="CQ115" i="23"/>
  <c r="CP115" i="23"/>
  <c r="CO115" i="23"/>
  <c r="CN115" i="23"/>
  <c r="CZ115" i="23"/>
  <c r="CJ115" i="23"/>
  <c r="CD115" i="23"/>
  <c r="BX115" i="23"/>
  <c r="BR115" i="23"/>
  <c r="BL115" i="23"/>
  <c r="BF115" i="23"/>
  <c r="AZ115" i="23"/>
  <c r="AT115" i="23"/>
  <c r="AN115" i="23"/>
  <c r="AH115" i="23"/>
  <c r="AB115" i="23"/>
  <c r="V115" i="23"/>
  <c r="CY114" i="23"/>
  <c r="CZ114" i="23"/>
  <c r="CX114" i="23"/>
  <c r="CW114" i="23"/>
  <c r="CV114" i="23"/>
  <c r="CU114" i="23"/>
  <c r="CT114" i="23"/>
  <c r="CS114" i="23"/>
  <c r="CR114" i="23"/>
  <c r="CQ114" i="23"/>
  <c r="CP114" i="23"/>
  <c r="CO114" i="23"/>
  <c r="CN114" i="23"/>
  <c r="CJ114" i="23"/>
  <c r="CD114" i="23"/>
  <c r="BX114" i="23"/>
  <c r="BR114" i="23"/>
  <c r="BL114" i="23"/>
  <c r="BF114" i="23"/>
  <c r="AZ114" i="23"/>
  <c r="AT114" i="23"/>
  <c r="AN114" i="23"/>
  <c r="AH114" i="23"/>
  <c r="AB114" i="23"/>
  <c r="V114" i="23"/>
  <c r="CY113" i="23"/>
  <c r="CX113" i="23"/>
  <c r="CW113" i="23"/>
  <c r="CV113" i="23"/>
  <c r="CU113" i="23"/>
  <c r="CT113" i="23"/>
  <c r="CS113" i="23"/>
  <c r="CR113" i="23"/>
  <c r="CQ113" i="23"/>
  <c r="CP113" i="23"/>
  <c r="CO113" i="23"/>
  <c r="CN113" i="23"/>
  <c r="CJ113" i="23"/>
  <c r="CD113" i="23"/>
  <c r="BX113" i="23"/>
  <c r="BR113" i="23"/>
  <c r="BL113" i="23"/>
  <c r="BF113" i="23"/>
  <c r="AZ113" i="23"/>
  <c r="AT113" i="23"/>
  <c r="AN113" i="23"/>
  <c r="AH113" i="23"/>
  <c r="AB113" i="23"/>
  <c r="V113" i="23"/>
  <c r="CZ112" i="23"/>
  <c r="CY112" i="23"/>
  <c r="CX112" i="23"/>
  <c r="CW112" i="23"/>
  <c r="CV112" i="23"/>
  <c r="CU112" i="23"/>
  <c r="CT112" i="23"/>
  <c r="CS112" i="23"/>
  <c r="CR112" i="23"/>
  <c r="CQ112" i="23"/>
  <c r="CP112" i="23"/>
  <c r="CO112" i="23"/>
  <c r="CN112" i="23"/>
  <c r="CJ112" i="23"/>
  <c r="CD112" i="23"/>
  <c r="BX112" i="23"/>
  <c r="BR112" i="23"/>
  <c r="BL112" i="23"/>
  <c r="BF112" i="23"/>
  <c r="AZ112" i="23"/>
  <c r="AT112" i="23"/>
  <c r="AN112" i="23"/>
  <c r="AH112" i="23"/>
  <c r="AB112" i="23"/>
  <c r="V112" i="23"/>
  <c r="CY111" i="23"/>
  <c r="CX111" i="23"/>
  <c r="CW111" i="23"/>
  <c r="CV111" i="23"/>
  <c r="CZ111" i="23"/>
  <c r="CU111" i="23"/>
  <c r="CT111" i="23"/>
  <c r="CS111" i="23"/>
  <c r="CR111" i="23"/>
  <c r="CQ111" i="23"/>
  <c r="CP111" i="23"/>
  <c r="CO111" i="23"/>
  <c r="CN111" i="23"/>
  <c r="CJ111" i="23"/>
  <c r="CD111" i="23"/>
  <c r="BX111" i="23"/>
  <c r="BR111" i="23"/>
  <c r="BL111" i="23"/>
  <c r="BF111" i="23"/>
  <c r="AZ111" i="23"/>
  <c r="AT111" i="23"/>
  <c r="AN111" i="23"/>
  <c r="AH111" i="23"/>
  <c r="AB111" i="23"/>
  <c r="W111" i="23"/>
  <c r="AC111" i="23"/>
  <c r="AI111" i="23"/>
  <c r="AO111" i="23"/>
  <c r="AU111" i="23"/>
  <c r="BA111" i="23"/>
  <c r="BG111" i="23"/>
  <c r="BM111" i="23"/>
  <c r="BS111" i="23"/>
  <c r="BY111" i="23"/>
  <c r="CE111" i="23"/>
  <c r="CK111" i="23"/>
  <c r="V111" i="23"/>
  <c r="CY110" i="23"/>
  <c r="CX110" i="23"/>
  <c r="CW110" i="23"/>
  <c r="CV110" i="23"/>
  <c r="CU110" i="23"/>
  <c r="CT110" i="23"/>
  <c r="CS110" i="23"/>
  <c r="CR110" i="23"/>
  <c r="CQ110" i="23"/>
  <c r="CP110" i="23"/>
  <c r="CO110" i="23"/>
  <c r="CN110" i="23"/>
  <c r="CJ110" i="23"/>
  <c r="CD110" i="23"/>
  <c r="BX110" i="23"/>
  <c r="BR110" i="23"/>
  <c r="BL110" i="23"/>
  <c r="BF110" i="23"/>
  <c r="AZ110" i="23"/>
  <c r="AT110" i="23"/>
  <c r="AN110" i="23"/>
  <c r="AH110" i="23"/>
  <c r="AB110" i="23"/>
  <c r="W110" i="23"/>
  <c r="AC110" i="23"/>
  <c r="AI110" i="23"/>
  <c r="AO110" i="23"/>
  <c r="AU110" i="23"/>
  <c r="BA110" i="23"/>
  <c r="BG110" i="23"/>
  <c r="BM110" i="23"/>
  <c r="BS110" i="23"/>
  <c r="BY110" i="23"/>
  <c r="CE110" i="23"/>
  <c r="CK110" i="23"/>
  <c r="V110" i="23"/>
  <c r="CY109" i="23"/>
  <c r="CX109" i="23"/>
  <c r="CW109" i="23"/>
  <c r="CV109" i="23"/>
  <c r="CU109" i="23"/>
  <c r="CT109" i="23"/>
  <c r="CS109" i="23"/>
  <c r="CR109" i="23"/>
  <c r="CQ109" i="23"/>
  <c r="CP109" i="23"/>
  <c r="CZ109" i="23"/>
  <c r="CO109" i="23"/>
  <c r="CN109" i="23"/>
  <c r="CJ109" i="23"/>
  <c r="CD109" i="23"/>
  <c r="BX109" i="23"/>
  <c r="BR109" i="23"/>
  <c r="BL109" i="23"/>
  <c r="BF109" i="23"/>
  <c r="AZ109" i="23"/>
  <c r="AT109" i="23"/>
  <c r="AN109" i="23"/>
  <c r="AH109" i="23"/>
  <c r="AC109" i="23"/>
  <c r="AI109" i="23"/>
  <c r="AO109" i="23"/>
  <c r="AU109" i="23"/>
  <c r="BA109" i="23"/>
  <c r="BG109" i="23"/>
  <c r="BM109" i="23"/>
  <c r="BS109" i="23"/>
  <c r="BY109" i="23"/>
  <c r="CE109" i="23"/>
  <c r="CK109" i="23"/>
  <c r="AB109" i="23"/>
  <c r="W109" i="23"/>
  <c r="V109" i="23"/>
  <c r="CY108" i="23"/>
  <c r="CX108" i="23"/>
  <c r="CW108" i="23"/>
  <c r="CV108" i="23"/>
  <c r="CU108" i="23"/>
  <c r="CT108" i="23"/>
  <c r="CS108" i="23"/>
  <c r="CR108" i="23"/>
  <c r="CQ108" i="23"/>
  <c r="CP108" i="23"/>
  <c r="CO108" i="23"/>
  <c r="CZ108" i="23"/>
  <c r="CN108" i="23"/>
  <c r="CJ108" i="23"/>
  <c r="CD108" i="23"/>
  <c r="BX108" i="23"/>
  <c r="BR108" i="23"/>
  <c r="BL108" i="23"/>
  <c r="BF108" i="23"/>
  <c r="AZ108" i="23"/>
  <c r="AT108" i="23"/>
  <c r="AN108" i="23"/>
  <c r="AH108" i="23"/>
  <c r="AC108" i="23"/>
  <c r="AI108" i="23"/>
  <c r="AO108" i="23"/>
  <c r="AU108" i="23"/>
  <c r="BA108" i="23"/>
  <c r="BG108" i="23"/>
  <c r="BM108" i="23"/>
  <c r="BS108" i="23"/>
  <c r="BY108" i="23"/>
  <c r="CE108" i="23"/>
  <c r="CK108" i="23"/>
  <c r="AB108" i="23"/>
  <c r="W108" i="23"/>
  <c r="V108" i="23"/>
  <c r="CY107" i="23"/>
  <c r="CX107" i="23"/>
  <c r="CW107" i="23"/>
  <c r="CV107" i="23"/>
  <c r="CU107" i="23"/>
  <c r="CT107" i="23"/>
  <c r="CS107" i="23"/>
  <c r="CR107" i="23"/>
  <c r="CQ107" i="23"/>
  <c r="CP107" i="23"/>
  <c r="CO107" i="23"/>
  <c r="CN107" i="23"/>
  <c r="CZ107" i="23"/>
  <c r="CJ107" i="23"/>
  <c r="CD107" i="23"/>
  <c r="BX107" i="23"/>
  <c r="BR107" i="23"/>
  <c r="BL107" i="23"/>
  <c r="BF107" i="23"/>
  <c r="AZ107" i="23"/>
  <c r="AT107" i="23"/>
  <c r="AN107" i="23"/>
  <c r="AH107" i="23"/>
  <c r="AB107" i="23"/>
  <c r="V107" i="23"/>
  <c r="CY106" i="23"/>
  <c r="CX106" i="23"/>
  <c r="CW106" i="23"/>
  <c r="CV106" i="23"/>
  <c r="CU106" i="23"/>
  <c r="CT106" i="23"/>
  <c r="CS106" i="23"/>
  <c r="CR106" i="23"/>
  <c r="CQ106" i="23"/>
  <c r="CP106" i="23"/>
  <c r="CO106" i="23"/>
  <c r="CN106" i="23"/>
  <c r="CZ106" i="23"/>
  <c r="CJ106" i="23"/>
  <c r="CD106" i="23"/>
  <c r="BX106" i="23"/>
  <c r="BR106" i="23"/>
  <c r="BL106" i="23"/>
  <c r="BF106" i="23"/>
  <c r="AZ106" i="23"/>
  <c r="AT106" i="23"/>
  <c r="AN106" i="23"/>
  <c r="AH106" i="23"/>
  <c r="AB106" i="23"/>
  <c r="W106" i="23"/>
  <c r="AC106" i="23"/>
  <c r="AI106" i="23"/>
  <c r="AO106" i="23"/>
  <c r="AU106" i="23"/>
  <c r="BA106" i="23"/>
  <c r="BG106" i="23"/>
  <c r="BM106" i="23"/>
  <c r="BS106" i="23"/>
  <c r="BY106" i="23"/>
  <c r="CE106" i="23"/>
  <c r="CK106" i="23"/>
  <c r="V106" i="23"/>
  <c r="CY105" i="23"/>
  <c r="CX105" i="23"/>
  <c r="CW105" i="23"/>
  <c r="CV105" i="23"/>
  <c r="CU105" i="23"/>
  <c r="CT105" i="23"/>
  <c r="CS105" i="23"/>
  <c r="CR105" i="23"/>
  <c r="CQ105" i="23"/>
  <c r="CP105" i="23"/>
  <c r="CO105" i="23"/>
  <c r="CN105" i="23"/>
  <c r="CJ105" i="23"/>
  <c r="CD105" i="23"/>
  <c r="BX105" i="23"/>
  <c r="BR105" i="23"/>
  <c r="BL105" i="23"/>
  <c r="BF105" i="23"/>
  <c r="AZ105" i="23"/>
  <c r="AT105" i="23"/>
  <c r="AN105" i="23"/>
  <c r="AH105" i="23"/>
  <c r="AB105" i="23"/>
  <c r="W105" i="23"/>
  <c r="AC105" i="23"/>
  <c r="AI105" i="23"/>
  <c r="V105" i="23"/>
  <c r="CY104" i="23"/>
  <c r="CX104" i="23"/>
  <c r="CW104" i="23"/>
  <c r="CV104" i="23"/>
  <c r="CU104" i="23"/>
  <c r="CT104" i="23"/>
  <c r="CS104" i="23"/>
  <c r="CR104" i="23"/>
  <c r="CQ104" i="23"/>
  <c r="CP104" i="23"/>
  <c r="CO104" i="23"/>
  <c r="CN104" i="23"/>
  <c r="CJ104" i="23"/>
  <c r="CD104" i="23"/>
  <c r="BX104" i="23"/>
  <c r="BR104" i="23"/>
  <c r="BL104" i="23"/>
  <c r="BF104" i="23"/>
  <c r="AZ104" i="23"/>
  <c r="AT104" i="23"/>
  <c r="AN104" i="23"/>
  <c r="AH104" i="23"/>
  <c r="AB104" i="23"/>
  <c r="V104" i="23"/>
  <c r="CY103" i="23"/>
  <c r="CX103" i="23"/>
  <c r="CW103" i="23"/>
  <c r="CV103" i="23"/>
  <c r="CU103" i="23"/>
  <c r="CT103" i="23"/>
  <c r="CS103" i="23"/>
  <c r="CZ103" i="23"/>
  <c r="CR103" i="23"/>
  <c r="CQ103" i="23"/>
  <c r="CP103" i="23"/>
  <c r="CO103" i="23"/>
  <c r="CN103" i="23"/>
  <c r="CJ103" i="23"/>
  <c r="CD103" i="23"/>
  <c r="BX103" i="23"/>
  <c r="BR103" i="23"/>
  <c r="BL103" i="23"/>
  <c r="BF103" i="23"/>
  <c r="AZ103" i="23"/>
  <c r="AT103" i="23"/>
  <c r="AN103" i="23"/>
  <c r="AH103" i="23"/>
  <c r="AB103" i="23"/>
  <c r="W103" i="23"/>
  <c r="AC103" i="23"/>
  <c r="AI103" i="23"/>
  <c r="AO103" i="23"/>
  <c r="AU103" i="23"/>
  <c r="BA103" i="23"/>
  <c r="BG103" i="23"/>
  <c r="BM103" i="23"/>
  <c r="BS103" i="23"/>
  <c r="BY103" i="23"/>
  <c r="CE103" i="23"/>
  <c r="CK103" i="23"/>
  <c r="V103" i="23"/>
  <c r="CY102" i="23"/>
  <c r="CX102" i="23"/>
  <c r="CW102" i="23"/>
  <c r="CV102" i="23"/>
  <c r="CU102" i="23"/>
  <c r="CT102" i="23"/>
  <c r="CS102" i="23"/>
  <c r="CR102" i="23"/>
  <c r="CQ102" i="23"/>
  <c r="CP102" i="23"/>
  <c r="CO102" i="23"/>
  <c r="CN102" i="23"/>
  <c r="CJ102" i="23"/>
  <c r="CD102" i="23"/>
  <c r="BX102" i="23"/>
  <c r="BR102" i="23"/>
  <c r="BL102" i="23"/>
  <c r="BF102" i="23"/>
  <c r="AZ102" i="23"/>
  <c r="AT102" i="23"/>
  <c r="AN102" i="23"/>
  <c r="AH102" i="23"/>
  <c r="AB102" i="23"/>
  <c r="V102" i="23"/>
  <c r="CY101" i="23"/>
  <c r="CX101" i="23"/>
  <c r="CW101" i="23"/>
  <c r="CV101" i="23"/>
  <c r="CU101" i="23"/>
  <c r="CT101" i="23"/>
  <c r="CS101" i="23"/>
  <c r="CR101" i="23"/>
  <c r="CQ101" i="23"/>
  <c r="CP101" i="23"/>
  <c r="CO101" i="23"/>
  <c r="CN101" i="23"/>
  <c r="CZ101" i="23"/>
  <c r="CJ101" i="23"/>
  <c r="CD101" i="23"/>
  <c r="BX101" i="23"/>
  <c r="BR101" i="23"/>
  <c r="BL101" i="23"/>
  <c r="BF101" i="23"/>
  <c r="AZ101" i="23"/>
  <c r="AT101" i="23"/>
  <c r="AN101" i="23"/>
  <c r="AH101" i="23"/>
  <c r="AB101" i="23"/>
  <c r="W101" i="23"/>
  <c r="AC101" i="23"/>
  <c r="AI101" i="23"/>
  <c r="AO101" i="23"/>
  <c r="AU101" i="23"/>
  <c r="BA101" i="23"/>
  <c r="BG101" i="23"/>
  <c r="BM101" i="23"/>
  <c r="BS101" i="23"/>
  <c r="BY101" i="23"/>
  <c r="CE101" i="23"/>
  <c r="CK101" i="23"/>
  <c r="V101" i="23"/>
  <c r="CZ100" i="23"/>
  <c r="CY100" i="23"/>
  <c r="CX100" i="23"/>
  <c r="CW100" i="23"/>
  <c r="CV100" i="23"/>
  <c r="CU100" i="23"/>
  <c r="CT100" i="23"/>
  <c r="CS100" i="23"/>
  <c r="CR100" i="23"/>
  <c r="CQ100" i="23"/>
  <c r="CP100" i="23"/>
  <c r="CO100" i="23"/>
  <c r="CN100" i="23"/>
  <c r="CJ100" i="23"/>
  <c r="CD100" i="23"/>
  <c r="BX100" i="23"/>
  <c r="BR100" i="23"/>
  <c r="BL100" i="23"/>
  <c r="BF100" i="23"/>
  <c r="AZ100" i="23"/>
  <c r="AT100" i="23"/>
  <c r="AN100" i="23"/>
  <c r="AH100" i="23"/>
  <c r="AB100" i="23"/>
  <c r="V100" i="23"/>
  <c r="CY99" i="23"/>
  <c r="CX99" i="23"/>
  <c r="CW99" i="23"/>
  <c r="CV99" i="23"/>
  <c r="CU99" i="23"/>
  <c r="CT99" i="23"/>
  <c r="CS99" i="23"/>
  <c r="CR99" i="23"/>
  <c r="CQ99" i="23"/>
  <c r="CP99" i="23"/>
  <c r="CO99" i="23"/>
  <c r="CN99" i="23"/>
  <c r="CJ99" i="23"/>
  <c r="CD99" i="23"/>
  <c r="BX99" i="23"/>
  <c r="BR99" i="23"/>
  <c r="BL99" i="23"/>
  <c r="BF99" i="23"/>
  <c r="AZ99" i="23"/>
  <c r="AT99" i="23"/>
  <c r="AN99" i="23"/>
  <c r="AH99" i="23"/>
  <c r="AB99" i="23"/>
  <c r="V99" i="23"/>
  <c r="CY98" i="23"/>
  <c r="CX98" i="23"/>
  <c r="CZ98" i="23"/>
  <c r="CW98" i="23"/>
  <c r="CV98" i="23"/>
  <c r="CU98" i="23"/>
  <c r="CT98" i="23"/>
  <c r="CS98" i="23"/>
  <c r="CR98" i="23"/>
  <c r="CQ98" i="23"/>
  <c r="CP98" i="23"/>
  <c r="CO98" i="23"/>
  <c r="CN98" i="23"/>
  <c r="CJ98" i="23"/>
  <c r="CD98" i="23"/>
  <c r="BX98" i="23"/>
  <c r="BR98" i="23"/>
  <c r="BL98" i="23"/>
  <c r="BF98" i="23"/>
  <c r="AZ98" i="23"/>
  <c r="AT98" i="23"/>
  <c r="AN98" i="23"/>
  <c r="AH98" i="23"/>
  <c r="AB98" i="23"/>
  <c r="V98" i="23"/>
  <c r="CY97" i="23"/>
  <c r="CX97" i="23"/>
  <c r="CW97" i="23"/>
  <c r="CV97" i="23"/>
  <c r="CU97" i="23"/>
  <c r="CT97" i="23"/>
  <c r="CS97" i="23"/>
  <c r="CR97" i="23"/>
  <c r="CQ97" i="23"/>
  <c r="CP97" i="23"/>
  <c r="CO97" i="23"/>
  <c r="CN97" i="23"/>
  <c r="CJ97" i="23"/>
  <c r="CD97" i="23"/>
  <c r="BX97" i="23"/>
  <c r="BR97" i="23"/>
  <c r="BL97" i="23"/>
  <c r="BF97" i="23"/>
  <c r="AZ97" i="23"/>
  <c r="AT97" i="23"/>
  <c r="AN97" i="23"/>
  <c r="AH97" i="23"/>
  <c r="AB97" i="23"/>
  <c r="V97" i="23"/>
  <c r="CY96" i="23"/>
  <c r="CX96" i="23"/>
  <c r="CW96" i="23"/>
  <c r="CV96" i="23"/>
  <c r="CU96" i="23"/>
  <c r="CT96" i="23"/>
  <c r="CZ96" i="23"/>
  <c r="CS96" i="23"/>
  <c r="CR96" i="23"/>
  <c r="CQ96" i="23"/>
  <c r="CP96" i="23"/>
  <c r="CO96" i="23"/>
  <c r="CN96" i="23"/>
  <c r="CJ96" i="23"/>
  <c r="CD96" i="23"/>
  <c r="BX96" i="23"/>
  <c r="BR96" i="23"/>
  <c r="BL96" i="23"/>
  <c r="BF96" i="23"/>
  <c r="AZ96" i="23"/>
  <c r="AT96" i="23"/>
  <c r="AN96" i="23"/>
  <c r="AH96" i="23"/>
  <c r="AB96" i="23"/>
  <c r="V96" i="23"/>
  <c r="CY95" i="23"/>
  <c r="CX95" i="23"/>
  <c r="CW95" i="23"/>
  <c r="CV95" i="23"/>
  <c r="CU95" i="23"/>
  <c r="CT95" i="23"/>
  <c r="CS95" i="23"/>
  <c r="CR95" i="23"/>
  <c r="CQ95" i="23"/>
  <c r="CP95" i="23"/>
  <c r="CO95" i="23"/>
  <c r="CN95" i="23"/>
  <c r="CJ95" i="23"/>
  <c r="CD95" i="23"/>
  <c r="BX95" i="23"/>
  <c r="BR95" i="23"/>
  <c r="BL95" i="23"/>
  <c r="BF95" i="23"/>
  <c r="AZ95" i="23"/>
  <c r="AT95" i="23"/>
  <c r="AN95" i="23"/>
  <c r="AH95" i="23"/>
  <c r="AB95" i="23"/>
  <c r="W95" i="23"/>
  <c r="AC95" i="23"/>
  <c r="AI95" i="23"/>
  <c r="AO95" i="23"/>
  <c r="AU95" i="23"/>
  <c r="BA95" i="23"/>
  <c r="BG95" i="23"/>
  <c r="BM95" i="23"/>
  <c r="BS95" i="23"/>
  <c r="BY95" i="23"/>
  <c r="CE95" i="23"/>
  <c r="CK95" i="23"/>
  <c r="V95" i="23"/>
  <c r="CY94" i="23"/>
  <c r="CX94" i="23"/>
  <c r="CW94" i="23"/>
  <c r="CV94" i="23"/>
  <c r="CU94" i="23"/>
  <c r="CT94" i="23"/>
  <c r="CS94" i="23"/>
  <c r="CR94" i="23"/>
  <c r="CQ94" i="23"/>
  <c r="CP94" i="23"/>
  <c r="CO94" i="23"/>
  <c r="CN94" i="23"/>
  <c r="CJ94" i="23"/>
  <c r="CD94" i="23"/>
  <c r="BX94" i="23"/>
  <c r="BR94" i="23"/>
  <c r="BL94" i="23"/>
  <c r="BF94" i="23"/>
  <c r="AZ94" i="23"/>
  <c r="AT94" i="23"/>
  <c r="AO94" i="23"/>
  <c r="AU94" i="23"/>
  <c r="BA94" i="23"/>
  <c r="BG94" i="23"/>
  <c r="BM94" i="23"/>
  <c r="BS94" i="23"/>
  <c r="BY94" i="23"/>
  <c r="CE94" i="23"/>
  <c r="CK94" i="23"/>
  <c r="AN94" i="23"/>
  <c r="AH94" i="23"/>
  <c r="AB94" i="23"/>
  <c r="W94" i="23"/>
  <c r="AC94" i="23"/>
  <c r="AI94" i="23"/>
  <c r="V94" i="23"/>
  <c r="CY93" i="23"/>
  <c r="CX93" i="23"/>
  <c r="CW93" i="23"/>
  <c r="CV93" i="23"/>
  <c r="CU93" i="23"/>
  <c r="CT93" i="23"/>
  <c r="CS93" i="23"/>
  <c r="CR93" i="23"/>
  <c r="CZ93" i="23"/>
  <c r="CQ93" i="23"/>
  <c r="CP93" i="23"/>
  <c r="CO93" i="23"/>
  <c r="CN93" i="23"/>
  <c r="CJ93" i="23"/>
  <c r="CD93" i="23"/>
  <c r="BX93" i="23"/>
  <c r="BR93" i="23"/>
  <c r="BL93" i="23"/>
  <c r="BF93" i="23"/>
  <c r="AZ93" i="23"/>
  <c r="AT93" i="23"/>
  <c r="AN93" i="23"/>
  <c r="AH93" i="23"/>
  <c r="AB93" i="23"/>
  <c r="W93" i="23"/>
  <c r="AC93" i="23"/>
  <c r="AI93" i="23"/>
  <c r="AO93" i="23"/>
  <c r="AU93" i="23"/>
  <c r="BA93" i="23"/>
  <c r="BG93" i="23"/>
  <c r="BM93" i="23"/>
  <c r="BS93" i="23"/>
  <c r="BY93" i="23"/>
  <c r="CE93" i="23"/>
  <c r="CK93" i="23"/>
  <c r="V93" i="23"/>
  <c r="CY92" i="23"/>
  <c r="CX92" i="23"/>
  <c r="CW92" i="23"/>
  <c r="CV92" i="23"/>
  <c r="CU92" i="23"/>
  <c r="CT92" i="23"/>
  <c r="CZ92" i="23"/>
  <c r="CS92" i="23"/>
  <c r="CR92" i="23"/>
  <c r="CQ92" i="23"/>
  <c r="CP92" i="23"/>
  <c r="CO92" i="23"/>
  <c r="CN92" i="23"/>
  <c r="CJ92" i="23"/>
  <c r="CD92" i="23"/>
  <c r="BX92" i="23"/>
  <c r="BR92" i="23"/>
  <c r="BL92" i="23"/>
  <c r="BF92" i="23"/>
  <c r="AZ92" i="23"/>
  <c r="AT92" i="23"/>
  <c r="AN92" i="23"/>
  <c r="AH92" i="23"/>
  <c r="AB92" i="23"/>
  <c r="W92" i="23"/>
  <c r="AC92" i="23"/>
  <c r="AI92" i="23"/>
  <c r="AO92" i="23"/>
  <c r="AU92" i="23"/>
  <c r="BA92" i="23"/>
  <c r="BG92" i="23"/>
  <c r="BM92" i="23"/>
  <c r="BS92" i="23"/>
  <c r="BY92" i="23"/>
  <c r="CE92" i="23"/>
  <c r="CK92" i="23"/>
  <c r="V92" i="23"/>
  <c r="CY91" i="23"/>
  <c r="CZ91" i="23"/>
  <c r="CX91" i="23"/>
  <c r="CW91" i="23"/>
  <c r="CV91" i="23"/>
  <c r="CU91" i="23"/>
  <c r="CT91" i="23"/>
  <c r="CS91" i="23"/>
  <c r="CR91" i="23"/>
  <c r="CQ91" i="23"/>
  <c r="CP91" i="23"/>
  <c r="CO91" i="23"/>
  <c r="CN91" i="23"/>
  <c r="CJ91" i="23"/>
  <c r="CD91" i="23"/>
  <c r="BX91" i="23"/>
  <c r="BR91" i="23"/>
  <c r="BL91" i="23"/>
  <c r="BF91" i="23"/>
  <c r="AZ91" i="23"/>
  <c r="AT91" i="23"/>
  <c r="AN91" i="23"/>
  <c r="AH91" i="23"/>
  <c r="AB91" i="23"/>
  <c r="V91" i="23"/>
  <c r="CZ90" i="23"/>
  <c r="CY90" i="23"/>
  <c r="CX90" i="23"/>
  <c r="CW90" i="23"/>
  <c r="CV90" i="23"/>
  <c r="CU90" i="23"/>
  <c r="CT90" i="23"/>
  <c r="CS90" i="23"/>
  <c r="CR90" i="23"/>
  <c r="CQ90" i="23"/>
  <c r="CP90" i="23"/>
  <c r="CO90" i="23"/>
  <c r="CN90" i="23"/>
  <c r="CJ90" i="23"/>
  <c r="CD90" i="23"/>
  <c r="BX90" i="23"/>
  <c r="BR90" i="23"/>
  <c r="BL90" i="23"/>
  <c r="BF90" i="23"/>
  <c r="AZ90" i="23"/>
  <c r="AT90" i="23"/>
  <c r="AN90" i="23"/>
  <c r="AH90" i="23"/>
  <c r="AB90" i="23"/>
  <c r="W90" i="23"/>
  <c r="AC90" i="23"/>
  <c r="AI90" i="23"/>
  <c r="AO90" i="23"/>
  <c r="AU90" i="23"/>
  <c r="BA90" i="23"/>
  <c r="BG90" i="23"/>
  <c r="BM90" i="23"/>
  <c r="BS90" i="23"/>
  <c r="BY90" i="23"/>
  <c r="CE90" i="23"/>
  <c r="CK90" i="23"/>
  <c r="V90" i="23"/>
  <c r="CZ89" i="23"/>
  <c r="CY89" i="23"/>
  <c r="CX89" i="23"/>
  <c r="CW89" i="23"/>
  <c r="CV89" i="23"/>
  <c r="CU89" i="23"/>
  <c r="CT89" i="23"/>
  <c r="CS89" i="23"/>
  <c r="CR89" i="23"/>
  <c r="CQ89" i="23"/>
  <c r="CP89" i="23"/>
  <c r="CO89" i="23"/>
  <c r="CN89" i="23"/>
  <c r="CJ89" i="23"/>
  <c r="CD89" i="23"/>
  <c r="BX89" i="23"/>
  <c r="BR89" i="23"/>
  <c r="BL89" i="23"/>
  <c r="BF89" i="23"/>
  <c r="AZ89" i="23"/>
  <c r="AT89" i="23"/>
  <c r="AN89" i="23"/>
  <c r="AH89" i="23"/>
  <c r="AB89" i="23"/>
  <c r="V89" i="23"/>
  <c r="CY88" i="23"/>
  <c r="CX88" i="23"/>
  <c r="CW88" i="23"/>
  <c r="CV88" i="23"/>
  <c r="CU88" i="23"/>
  <c r="CT88" i="23"/>
  <c r="CS88" i="23"/>
  <c r="CR88" i="23"/>
  <c r="CZ88" i="23"/>
  <c r="CQ88" i="23"/>
  <c r="CP88" i="23"/>
  <c r="CO88" i="23"/>
  <c r="CN88" i="23"/>
  <c r="CJ88" i="23"/>
  <c r="CD88" i="23"/>
  <c r="BX88" i="23"/>
  <c r="BR88" i="23"/>
  <c r="BL88" i="23"/>
  <c r="BF88" i="23"/>
  <c r="AZ88" i="23"/>
  <c r="AT88" i="23"/>
  <c r="AN88" i="23"/>
  <c r="AH88" i="23"/>
  <c r="AC88" i="23"/>
  <c r="AI88" i="23"/>
  <c r="AO88" i="23"/>
  <c r="AU88" i="23"/>
  <c r="BA88" i="23"/>
  <c r="BG88" i="23"/>
  <c r="BM88" i="23"/>
  <c r="BS88" i="23"/>
  <c r="BY88" i="23"/>
  <c r="CE88" i="23"/>
  <c r="CK88" i="23"/>
  <c r="AB88" i="23"/>
  <c r="V88" i="23"/>
  <c r="CY87" i="23"/>
  <c r="CX87" i="23"/>
  <c r="CW87" i="23"/>
  <c r="CV87" i="23"/>
  <c r="CU87" i="23"/>
  <c r="CT87" i="23"/>
  <c r="CS87" i="23"/>
  <c r="CR87" i="23"/>
  <c r="CQ87" i="23"/>
  <c r="CP87" i="23"/>
  <c r="CO87" i="23"/>
  <c r="CN87" i="23"/>
  <c r="CJ87" i="23"/>
  <c r="CD87" i="23"/>
  <c r="BX87" i="23"/>
  <c r="BR87" i="23"/>
  <c r="BL87" i="23"/>
  <c r="BF87" i="23"/>
  <c r="AZ87" i="23"/>
  <c r="AT87" i="23"/>
  <c r="AN87" i="23"/>
  <c r="AH87" i="23"/>
  <c r="AB87" i="23"/>
  <c r="V87" i="23"/>
  <c r="CY86" i="23"/>
  <c r="CX86" i="23"/>
  <c r="CW86" i="23"/>
  <c r="CV86" i="23"/>
  <c r="CU86" i="23"/>
  <c r="CT86" i="23"/>
  <c r="CS86" i="23"/>
  <c r="CR86" i="23"/>
  <c r="CQ86" i="23"/>
  <c r="CP86" i="23"/>
  <c r="CO86" i="23"/>
  <c r="CN86" i="23"/>
  <c r="CZ86" i="23"/>
  <c r="CJ86" i="23"/>
  <c r="CD86" i="23"/>
  <c r="BX86" i="23"/>
  <c r="BR86" i="23"/>
  <c r="BL86" i="23"/>
  <c r="BF86" i="23"/>
  <c r="AZ86" i="23"/>
  <c r="AT86" i="23"/>
  <c r="AN86" i="23"/>
  <c r="AH86" i="23"/>
  <c r="AB86" i="23"/>
  <c r="V86" i="23"/>
  <c r="CY85" i="23"/>
  <c r="CX85" i="23"/>
  <c r="CW85" i="23"/>
  <c r="CV85" i="23"/>
  <c r="CU85" i="23"/>
  <c r="CT85" i="23"/>
  <c r="CS85" i="23"/>
  <c r="CR85" i="23"/>
  <c r="CQ85" i="23"/>
  <c r="CP85" i="23"/>
  <c r="CZ85" i="23"/>
  <c r="CO85" i="23"/>
  <c r="CN85" i="23"/>
  <c r="CJ85" i="23"/>
  <c r="CD85" i="23"/>
  <c r="BX85" i="23"/>
  <c r="BR85" i="23"/>
  <c r="BL85" i="23"/>
  <c r="BF85" i="23"/>
  <c r="AZ85" i="23"/>
  <c r="AT85" i="23"/>
  <c r="AN85" i="23"/>
  <c r="AH85" i="23"/>
  <c r="AB85" i="23"/>
  <c r="V85" i="23"/>
  <c r="CZ84" i="23"/>
  <c r="CY84" i="23"/>
  <c r="CX84" i="23"/>
  <c r="CW84" i="23"/>
  <c r="CV84" i="23"/>
  <c r="CU84" i="23"/>
  <c r="CT84" i="23"/>
  <c r="CS84" i="23"/>
  <c r="CR84" i="23"/>
  <c r="CQ84" i="23"/>
  <c r="CP84" i="23"/>
  <c r="CO84" i="23"/>
  <c r="CN84" i="23"/>
  <c r="CJ84" i="23"/>
  <c r="CD84" i="23"/>
  <c r="BX84" i="23"/>
  <c r="BR84" i="23"/>
  <c r="BL84" i="23"/>
  <c r="BF84" i="23"/>
  <c r="AZ84" i="23"/>
  <c r="AT84" i="23"/>
  <c r="AN84" i="23"/>
  <c r="AH84" i="23"/>
  <c r="AB84" i="23"/>
  <c r="V84" i="23"/>
  <c r="CY83" i="23"/>
  <c r="CX83" i="23"/>
  <c r="CW83" i="23"/>
  <c r="CV83" i="23"/>
  <c r="CU83" i="23"/>
  <c r="CZ83" i="23"/>
  <c r="CT83" i="23"/>
  <c r="CS83" i="23"/>
  <c r="CR83" i="23"/>
  <c r="CQ83" i="23"/>
  <c r="CP83" i="23"/>
  <c r="CO83" i="23"/>
  <c r="CN83" i="23"/>
  <c r="CJ83" i="23"/>
  <c r="CD83" i="23"/>
  <c r="BX83" i="23"/>
  <c r="BR83" i="23"/>
  <c r="BL83" i="23"/>
  <c r="BF83" i="23"/>
  <c r="AZ83" i="23"/>
  <c r="AT83" i="23"/>
  <c r="AN83" i="23"/>
  <c r="AH83" i="23"/>
  <c r="AB83" i="23"/>
  <c r="W83" i="23"/>
  <c r="AC83" i="23"/>
  <c r="AI83" i="23"/>
  <c r="AO83" i="23"/>
  <c r="AU83" i="23"/>
  <c r="BA83" i="23"/>
  <c r="BG83" i="23"/>
  <c r="BM83" i="23"/>
  <c r="BS83" i="23"/>
  <c r="BY83" i="23"/>
  <c r="CE83" i="23"/>
  <c r="CK83" i="23"/>
  <c r="V83" i="23"/>
  <c r="CY82" i="23"/>
  <c r="CX82" i="23"/>
  <c r="CW82" i="23"/>
  <c r="CV82" i="23"/>
  <c r="CU82" i="23"/>
  <c r="CT82" i="23"/>
  <c r="CS82" i="23"/>
  <c r="CR82" i="23"/>
  <c r="CQ82" i="23"/>
  <c r="CP82" i="23"/>
  <c r="CO82" i="23"/>
  <c r="CN82" i="23"/>
  <c r="CJ82" i="23"/>
  <c r="CD82" i="23"/>
  <c r="BX82" i="23"/>
  <c r="BR82" i="23"/>
  <c r="BL82" i="23"/>
  <c r="BF82" i="23"/>
  <c r="AZ82" i="23"/>
  <c r="AT82" i="23"/>
  <c r="AN82" i="23"/>
  <c r="AH82" i="23"/>
  <c r="AB82" i="23"/>
  <c r="V82" i="23"/>
  <c r="CY81" i="23"/>
  <c r="CX81" i="23"/>
  <c r="CW81" i="23"/>
  <c r="CV81" i="23"/>
  <c r="CU81" i="23"/>
  <c r="CT81" i="23"/>
  <c r="CS81" i="23"/>
  <c r="CR81" i="23"/>
  <c r="CQ81" i="23"/>
  <c r="CZ81" i="23"/>
  <c r="CP81" i="23"/>
  <c r="CO81" i="23"/>
  <c r="CN81" i="23"/>
  <c r="CJ81" i="23"/>
  <c r="CD81" i="23"/>
  <c r="BX81" i="23"/>
  <c r="BR81" i="23"/>
  <c r="BL81" i="23"/>
  <c r="BF81" i="23"/>
  <c r="AZ81" i="23"/>
  <c r="AT81" i="23"/>
  <c r="AN81" i="23"/>
  <c r="AH81" i="23"/>
  <c r="AB81" i="23"/>
  <c r="V81" i="23"/>
  <c r="CY80" i="23"/>
  <c r="CX80" i="23"/>
  <c r="CW80" i="23"/>
  <c r="CV80" i="23"/>
  <c r="CU80" i="23"/>
  <c r="CT80" i="23"/>
  <c r="CS80" i="23"/>
  <c r="CR80" i="23"/>
  <c r="CQ80" i="23"/>
  <c r="CZ80" i="23"/>
  <c r="CP80" i="23"/>
  <c r="CO80" i="23"/>
  <c r="CN80" i="23"/>
  <c r="CJ80" i="23"/>
  <c r="CD80" i="23"/>
  <c r="BX80" i="23"/>
  <c r="BR80" i="23"/>
  <c r="BL80" i="23"/>
  <c r="BF80" i="23"/>
  <c r="AZ80" i="23"/>
  <c r="AT80" i="23"/>
  <c r="AN80" i="23"/>
  <c r="AH80" i="23"/>
  <c r="AB80" i="23"/>
  <c r="V80" i="23"/>
  <c r="CY79" i="23"/>
  <c r="CX79" i="23"/>
  <c r="CW79" i="23"/>
  <c r="CV79" i="23"/>
  <c r="CU79" i="23"/>
  <c r="CT79" i="23"/>
  <c r="CS79" i="23"/>
  <c r="CR79" i="23"/>
  <c r="CQ79" i="23"/>
  <c r="CP79" i="23"/>
  <c r="CO79" i="23"/>
  <c r="CN79" i="23"/>
  <c r="CZ79" i="23"/>
  <c r="CJ79" i="23"/>
  <c r="CD79" i="23"/>
  <c r="BX79" i="23"/>
  <c r="BR79" i="23"/>
  <c r="BL79" i="23"/>
  <c r="BF79" i="23"/>
  <c r="AZ79" i="23"/>
  <c r="AT79" i="23"/>
  <c r="AN79" i="23"/>
  <c r="AH79" i="23"/>
  <c r="AB79" i="23"/>
  <c r="W79" i="23"/>
  <c r="AC79" i="23"/>
  <c r="AI79" i="23"/>
  <c r="AO79" i="23"/>
  <c r="AU79" i="23"/>
  <c r="BA79" i="23"/>
  <c r="BG79" i="23"/>
  <c r="BM79" i="23"/>
  <c r="BS79" i="23"/>
  <c r="BY79" i="23"/>
  <c r="CE79" i="23"/>
  <c r="CK79" i="23"/>
  <c r="V79" i="23"/>
  <c r="CY78" i="23"/>
  <c r="CX78" i="23"/>
  <c r="CW78" i="23"/>
  <c r="CV78" i="23"/>
  <c r="CU78" i="23"/>
  <c r="CT78" i="23"/>
  <c r="CS78" i="23"/>
  <c r="CR78" i="23"/>
  <c r="CQ78" i="23"/>
  <c r="CP78" i="23"/>
  <c r="CO78" i="23"/>
  <c r="CN78" i="23"/>
  <c r="CZ78" i="23"/>
  <c r="CJ78" i="23"/>
  <c r="CD78" i="23"/>
  <c r="BX78" i="23"/>
  <c r="BR78" i="23"/>
  <c r="BL78" i="23"/>
  <c r="BF78" i="23"/>
  <c r="AZ78" i="23"/>
  <c r="AT78" i="23"/>
  <c r="AN78" i="23"/>
  <c r="AH78" i="23"/>
  <c r="AB78" i="23"/>
  <c r="W78" i="23"/>
  <c r="AC78" i="23"/>
  <c r="AI78" i="23"/>
  <c r="AO78" i="23"/>
  <c r="AU78" i="23"/>
  <c r="BA78" i="23"/>
  <c r="BG78" i="23"/>
  <c r="BM78" i="23"/>
  <c r="BS78" i="23"/>
  <c r="BY78" i="23"/>
  <c r="CE78" i="23"/>
  <c r="CK78" i="23"/>
  <c r="V78" i="23"/>
  <c r="CY77" i="23"/>
  <c r="CX77" i="23"/>
  <c r="CW77" i="23"/>
  <c r="CV77" i="23"/>
  <c r="CU77" i="23"/>
  <c r="CT77" i="23"/>
  <c r="CS77" i="23"/>
  <c r="CR77" i="23"/>
  <c r="CQ77" i="23"/>
  <c r="CP77" i="23"/>
  <c r="CO77" i="23"/>
  <c r="CN77" i="23"/>
  <c r="CJ77" i="23"/>
  <c r="CD77" i="23"/>
  <c r="BX77" i="23"/>
  <c r="BR77" i="23"/>
  <c r="BL77" i="23"/>
  <c r="BF77" i="23"/>
  <c r="AZ77" i="23"/>
  <c r="AT77" i="23"/>
  <c r="AN77" i="23"/>
  <c r="AI77" i="23"/>
  <c r="AO77" i="23"/>
  <c r="AU77" i="23"/>
  <c r="BA77" i="23"/>
  <c r="BG77" i="23"/>
  <c r="BM77" i="23"/>
  <c r="BS77" i="23"/>
  <c r="BY77" i="23"/>
  <c r="CE77" i="23"/>
  <c r="CK77" i="23"/>
  <c r="AH77" i="23"/>
  <c r="AB77" i="23"/>
  <c r="W77" i="23"/>
  <c r="AC77" i="23"/>
  <c r="V77" i="23"/>
  <c r="CY76" i="23"/>
  <c r="CX76" i="23"/>
  <c r="CW76" i="23"/>
  <c r="CV76" i="23"/>
  <c r="CU76" i="23"/>
  <c r="CT76" i="23"/>
  <c r="CS76" i="23"/>
  <c r="CR76" i="23"/>
  <c r="CQ76" i="23"/>
  <c r="CP76" i="23"/>
  <c r="CO76" i="23"/>
  <c r="CN76" i="23"/>
  <c r="CJ76" i="23"/>
  <c r="CD76" i="23"/>
  <c r="BX76" i="23"/>
  <c r="BR76" i="23"/>
  <c r="BL76" i="23"/>
  <c r="BF76" i="23"/>
  <c r="BA76" i="23"/>
  <c r="BG76" i="23"/>
  <c r="BM76" i="23"/>
  <c r="BS76" i="23"/>
  <c r="BY76" i="23"/>
  <c r="CE76" i="23"/>
  <c r="CK76" i="23"/>
  <c r="AZ76" i="23"/>
  <c r="AT76" i="23"/>
  <c r="AN76" i="23"/>
  <c r="AH76" i="23"/>
  <c r="AB76" i="23"/>
  <c r="W76" i="23"/>
  <c r="AC76" i="23"/>
  <c r="AI76" i="23"/>
  <c r="AO76" i="23"/>
  <c r="AU76" i="23"/>
  <c r="V76" i="23"/>
  <c r="CY75" i="23"/>
  <c r="CX75" i="23"/>
  <c r="CW75" i="23"/>
  <c r="CV75" i="23"/>
  <c r="CU75" i="23"/>
  <c r="CT75" i="23"/>
  <c r="CS75" i="23"/>
  <c r="CZ75" i="23"/>
  <c r="CR75" i="23"/>
  <c r="CQ75" i="23"/>
  <c r="CP75" i="23"/>
  <c r="CO75" i="23"/>
  <c r="CN75" i="23"/>
  <c r="CJ75" i="23"/>
  <c r="CD75" i="23"/>
  <c r="BX75" i="23"/>
  <c r="BR75" i="23"/>
  <c r="BL75" i="23"/>
  <c r="BG75" i="23"/>
  <c r="BM75" i="23"/>
  <c r="BS75" i="23"/>
  <c r="BY75" i="23"/>
  <c r="CE75" i="23"/>
  <c r="CK75" i="23"/>
  <c r="BF75" i="23"/>
  <c r="AZ75" i="23"/>
  <c r="AT75" i="23"/>
  <c r="AN75" i="23"/>
  <c r="AH75" i="23"/>
  <c r="AB75" i="23"/>
  <c r="W75" i="23"/>
  <c r="AC75" i="23"/>
  <c r="AI75" i="23"/>
  <c r="AO75" i="23"/>
  <c r="AU75" i="23"/>
  <c r="BA75" i="23"/>
  <c r="V75" i="23"/>
  <c r="CY74" i="23"/>
  <c r="CX74" i="23"/>
  <c r="CW74" i="23"/>
  <c r="CV74" i="23"/>
  <c r="CU74" i="23"/>
  <c r="CT74" i="23"/>
  <c r="CS74" i="23"/>
  <c r="CZ74" i="23"/>
  <c r="CR74" i="23"/>
  <c r="CQ74" i="23"/>
  <c r="CP74" i="23"/>
  <c r="CO74" i="23"/>
  <c r="CN74" i="23"/>
  <c r="CJ74" i="23"/>
  <c r="CD74" i="23"/>
  <c r="BX74" i="23"/>
  <c r="BR74" i="23"/>
  <c r="BL74" i="23"/>
  <c r="BF74" i="23"/>
  <c r="AZ74" i="23"/>
  <c r="AT74" i="23"/>
  <c r="AN74" i="23"/>
  <c r="AH74" i="23"/>
  <c r="AB74" i="23"/>
  <c r="W74" i="23"/>
  <c r="AC74" i="23"/>
  <c r="AI74" i="23"/>
  <c r="AO74" i="23"/>
  <c r="AU74" i="23"/>
  <c r="BA74" i="23"/>
  <c r="BG74" i="23"/>
  <c r="BM74" i="23"/>
  <c r="BS74" i="23"/>
  <c r="BY74" i="23"/>
  <c r="CE74" i="23"/>
  <c r="CK74" i="23"/>
  <c r="V74" i="23"/>
  <c r="CY73" i="23"/>
  <c r="CX73" i="23"/>
  <c r="CW73" i="23"/>
  <c r="CV73" i="23"/>
  <c r="CZ73" i="23"/>
  <c r="CU73" i="23"/>
  <c r="CT73" i="23"/>
  <c r="CS73" i="23"/>
  <c r="CR73" i="23"/>
  <c r="CQ73" i="23"/>
  <c r="CP73" i="23"/>
  <c r="CO73" i="23"/>
  <c r="CN73" i="23"/>
  <c r="CJ73" i="23"/>
  <c r="CD73" i="23"/>
  <c r="BX73" i="23"/>
  <c r="BR73" i="23"/>
  <c r="BL73" i="23"/>
  <c r="BF73" i="23"/>
  <c r="AZ73" i="23"/>
  <c r="AT73" i="23"/>
  <c r="AN73" i="23"/>
  <c r="AH73" i="23"/>
  <c r="AB73" i="23"/>
  <c r="V73" i="23"/>
  <c r="CY72" i="23"/>
  <c r="CX72" i="23"/>
  <c r="CZ72" i="23"/>
  <c r="CW72" i="23"/>
  <c r="CV72" i="23"/>
  <c r="CU72" i="23"/>
  <c r="CT72" i="23"/>
  <c r="CS72" i="23"/>
  <c r="CR72" i="23"/>
  <c r="CQ72" i="23"/>
  <c r="CP72" i="23"/>
  <c r="CO72" i="23"/>
  <c r="CN72" i="23"/>
  <c r="CJ72" i="23"/>
  <c r="CD72" i="23"/>
  <c r="BX72" i="23"/>
  <c r="BR72" i="23"/>
  <c r="BL72" i="23"/>
  <c r="BF72" i="23"/>
  <c r="AZ72" i="23"/>
  <c r="AT72" i="23"/>
  <c r="AO72" i="23"/>
  <c r="AU72" i="23"/>
  <c r="BA72" i="23"/>
  <c r="BG72" i="23"/>
  <c r="BM72" i="23"/>
  <c r="BS72" i="23"/>
  <c r="BY72" i="23"/>
  <c r="CE72" i="23"/>
  <c r="CK72" i="23"/>
  <c r="AN72" i="23"/>
  <c r="AH72" i="23"/>
  <c r="AB72" i="23"/>
  <c r="V72" i="23"/>
  <c r="CY71" i="23"/>
  <c r="CX71" i="23"/>
  <c r="CW71" i="23"/>
  <c r="CV71" i="23"/>
  <c r="CU71" i="23"/>
  <c r="CT71" i="23"/>
  <c r="CS71" i="23"/>
  <c r="CR71" i="23"/>
  <c r="CQ71" i="23"/>
  <c r="CP71" i="23"/>
  <c r="CO71" i="23"/>
  <c r="CN71" i="23"/>
  <c r="CJ71" i="23"/>
  <c r="CD71" i="23"/>
  <c r="BX71" i="23"/>
  <c r="BR71" i="23"/>
  <c r="BL71" i="23"/>
  <c r="BF71" i="23"/>
  <c r="AZ71" i="23"/>
  <c r="AT71" i="23"/>
  <c r="AN71" i="23"/>
  <c r="AH71" i="23"/>
  <c r="AB71" i="23"/>
  <c r="W71" i="23"/>
  <c r="AC71" i="23"/>
  <c r="V71" i="23"/>
  <c r="CY70" i="23"/>
  <c r="CX70" i="23"/>
  <c r="CW70" i="23"/>
  <c r="CV70" i="23"/>
  <c r="CU70" i="23"/>
  <c r="CT70" i="23"/>
  <c r="CS70" i="23"/>
  <c r="CR70" i="23"/>
  <c r="CQ70" i="23"/>
  <c r="CZ70" i="23"/>
  <c r="CP70" i="23"/>
  <c r="CO70" i="23"/>
  <c r="CN70" i="23"/>
  <c r="CJ70" i="23"/>
  <c r="CD70" i="23"/>
  <c r="BX70" i="23"/>
  <c r="BR70" i="23"/>
  <c r="BL70" i="23"/>
  <c r="BF70" i="23"/>
  <c r="AZ70" i="23"/>
  <c r="AT70" i="23"/>
  <c r="AN70" i="23"/>
  <c r="AH70" i="23"/>
  <c r="AB70" i="23"/>
  <c r="V70" i="23"/>
  <c r="CY69" i="23"/>
  <c r="CX69" i="23"/>
  <c r="CW69" i="23"/>
  <c r="CV69" i="23"/>
  <c r="CU69" i="23"/>
  <c r="CT69" i="23"/>
  <c r="CS69" i="23"/>
  <c r="CR69" i="23"/>
  <c r="CQ69" i="23"/>
  <c r="CP69" i="23"/>
  <c r="CZ69" i="23"/>
  <c r="CO69" i="23"/>
  <c r="CN69" i="23"/>
  <c r="CJ69" i="23"/>
  <c r="CD69" i="23"/>
  <c r="BX69" i="23"/>
  <c r="BR69" i="23"/>
  <c r="BL69" i="23"/>
  <c r="BF69" i="23"/>
  <c r="AZ69" i="23"/>
  <c r="AT69" i="23"/>
  <c r="AN69" i="23"/>
  <c r="AH69" i="23"/>
  <c r="AB69" i="23"/>
  <c r="V69" i="23"/>
  <c r="CY68" i="23"/>
  <c r="CX68" i="23"/>
  <c r="CW68" i="23"/>
  <c r="CV68" i="23"/>
  <c r="CU68" i="23"/>
  <c r="CT68" i="23"/>
  <c r="CS68" i="23"/>
  <c r="CR68" i="23"/>
  <c r="CQ68" i="23"/>
  <c r="CP68" i="23"/>
  <c r="CO68" i="23"/>
  <c r="CN68" i="23"/>
  <c r="CJ68" i="23"/>
  <c r="CD68" i="23"/>
  <c r="BX68" i="23"/>
  <c r="BR68" i="23"/>
  <c r="BL68" i="23"/>
  <c r="BF68" i="23"/>
  <c r="AZ68" i="23"/>
  <c r="AT68" i="23"/>
  <c r="AN68" i="23"/>
  <c r="AH68" i="23"/>
  <c r="AB68" i="23"/>
  <c r="V68" i="23"/>
  <c r="CY67" i="23"/>
  <c r="CX67" i="23"/>
  <c r="CW67" i="23"/>
  <c r="CV67" i="23"/>
  <c r="CU67" i="23"/>
  <c r="CT67" i="23"/>
  <c r="CS67" i="23"/>
  <c r="CR67" i="23"/>
  <c r="CQ67" i="23"/>
  <c r="CP67" i="23"/>
  <c r="CO67" i="23"/>
  <c r="CN67" i="23"/>
  <c r="CJ67" i="23"/>
  <c r="CD67" i="23"/>
  <c r="BX67" i="23"/>
  <c r="BR67" i="23"/>
  <c r="BL67" i="23"/>
  <c r="BF67" i="23"/>
  <c r="AZ67" i="23"/>
  <c r="AT67" i="23"/>
  <c r="AN67" i="23"/>
  <c r="AH67" i="23"/>
  <c r="AB67" i="23"/>
  <c r="V67" i="23"/>
  <c r="CY66" i="23"/>
  <c r="CX66" i="23"/>
  <c r="CW66" i="23"/>
  <c r="CV66" i="23"/>
  <c r="CU66" i="23"/>
  <c r="CT66" i="23"/>
  <c r="CS66" i="23"/>
  <c r="CR66" i="23"/>
  <c r="CQ66" i="23"/>
  <c r="CP66" i="23"/>
  <c r="CO66" i="23"/>
  <c r="CN66" i="23"/>
  <c r="CJ66" i="23"/>
  <c r="CD66" i="23"/>
  <c r="BX66" i="23"/>
  <c r="BR66" i="23"/>
  <c r="BL66" i="23"/>
  <c r="BF66" i="23"/>
  <c r="AZ66" i="23"/>
  <c r="AT66" i="23"/>
  <c r="AN66" i="23"/>
  <c r="AH66" i="23"/>
  <c r="AB66" i="23"/>
  <c r="V66" i="23"/>
  <c r="CY65" i="23"/>
  <c r="CX65" i="23"/>
  <c r="CW65" i="23"/>
  <c r="CV65" i="23"/>
  <c r="CU65" i="23"/>
  <c r="CT65" i="23"/>
  <c r="CZ65" i="23"/>
  <c r="CS65" i="23"/>
  <c r="CR65" i="23"/>
  <c r="CQ65" i="23"/>
  <c r="CP65" i="23"/>
  <c r="CO65" i="23"/>
  <c r="CN65" i="23"/>
  <c r="CJ65" i="23"/>
  <c r="CD65" i="23"/>
  <c r="BX65" i="23"/>
  <c r="BR65" i="23"/>
  <c r="BL65" i="23"/>
  <c r="BF65" i="23"/>
  <c r="AZ65" i="23"/>
  <c r="AT65" i="23"/>
  <c r="AN65" i="23"/>
  <c r="AH65" i="23"/>
  <c r="AB65" i="23"/>
  <c r="V65" i="23"/>
  <c r="CZ64" i="23"/>
  <c r="CY64" i="23"/>
  <c r="CX64" i="23"/>
  <c r="CW64" i="23"/>
  <c r="CV64" i="23"/>
  <c r="CU64" i="23"/>
  <c r="CT64" i="23"/>
  <c r="CS64" i="23"/>
  <c r="CR64" i="23"/>
  <c r="CQ64" i="23"/>
  <c r="CP64" i="23"/>
  <c r="CO64" i="23"/>
  <c r="CN64" i="23"/>
  <c r="CJ64" i="23"/>
  <c r="CD64" i="23"/>
  <c r="BX64" i="23"/>
  <c r="BR64" i="23"/>
  <c r="BL64" i="23"/>
  <c r="BF64" i="23"/>
  <c r="AZ64" i="23"/>
  <c r="AT64" i="23"/>
  <c r="AN64" i="23"/>
  <c r="AH64" i="23"/>
  <c r="AB64" i="23"/>
  <c r="V64" i="23"/>
  <c r="CY63" i="23"/>
  <c r="CZ63" i="23"/>
  <c r="CX63" i="23"/>
  <c r="CW63" i="23"/>
  <c r="CV63" i="23"/>
  <c r="CU63" i="23"/>
  <c r="CT63" i="23"/>
  <c r="CS63" i="23"/>
  <c r="CR63" i="23"/>
  <c r="CQ63" i="23"/>
  <c r="CP63" i="23"/>
  <c r="CO63" i="23"/>
  <c r="CN63" i="23"/>
  <c r="CJ63" i="23"/>
  <c r="CD63" i="23"/>
  <c r="BX63" i="23"/>
  <c r="BR63" i="23"/>
  <c r="BL63" i="23"/>
  <c r="BF63" i="23"/>
  <c r="AZ63" i="23"/>
  <c r="AT63" i="23"/>
  <c r="AN63" i="23"/>
  <c r="AH63" i="23"/>
  <c r="AB63" i="23"/>
  <c r="W63" i="23"/>
  <c r="AC63" i="23"/>
  <c r="AI63" i="23"/>
  <c r="AO63" i="23"/>
  <c r="AU63" i="23"/>
  <c r="BA63" i="23"/>
  <c r="BG63" i="23"/>
  <c r="BM63" i="23"/>
  <c r="BS63" i="23"/>
  <c r="BY63" i="23"/>
  <c r="CE63" i="23"/>
  <c r="CK63" i="23"/>
  <c r="V63" i="23"/>
  <c r="CY62" i="23"/>
  <c r="CX62" i="23"/>
  <c r="CW62" i="23"/>
  <c r="CV62" i="23"/>
  <c r="CU62" i="23"/>
  <c r="CT62" i="23"/>
  <c r="CS62" i="23"/>
  <c r="CR62" i="23"/>
  <c r="CQ62" i="23"/>
  <c r="CP62" i="23"/>
  <c r="CO62" i="23"/>
  <c r="CN62" i="23"/>
  <c r="CZ62" i="23"/>
  <c r="CJ62" i="23"/>
  <c r="CD62" i="23"/>
  <c r="BX62" i="23"/>
  <c r="BR62" i="23"/>
  <c r="BL62" i="23"/>
  <c r="BF62" i="23"/>
  <c r="AZ62" i="23"/>
  <c r="AT62" i="23"/>
  <c r="AN62" i="23"/>
  <c r="AH62" i="23"/>
  <c r="AC62" i="23"/>
  <c r="AI62" i="23"/>
  <c r="AO62" i="23"/>
  <c r="AU62" i="23"/>
  <c r="BA62" i="23"/>
  <c r="BG62" i="23"/>
  <c r="BM62" i="23"/>
  <c r="BS62" i="23"/>
  <c r="BY62" i="23"/>
  <c r="CE62" i="23"/>
  <c r="CK62" i="23"/>
  <c r="AB62" i="23"/>
  <c r="W62" i="23"/>
  <c r="V62" i="23"/>
  <c r="CY61" i="23"/>
  <c r="CX61" i="23"/>
  <c r="CW61" i="23"/>
  <c r="CV61" i="23"/>
  <c r="CU61" i="23"/>
  <c r="CT61" i="23"/>
  <c r="CS61" i="23"/>
  <c r="CR61" i="23"/>
  <c r="CQ61" i="23"/>
  <c r="CP61" i="23"/>
  <c r="CO61" i="23"/>
  <c r="CN61" i="23"/>
  <c r="CZ61" i="23"/>
  <c r="CJ61" i="23"/>
  <c r="CD61" i="23"/>
  <c r="BX61" i="23"/>
  <c r="BR61" i="23"/>
  <c r="BL61" i="23"/>
  <c r="BF61" i="23"/>
  <c r="AZ61" i="23"/>
  <c r="AT61" i="23"/>
  <c r="AN61" i="23"/>
  <c r="AH61" i="23"/>
  <c r="AB61" i="23"/>
  <c r="W61" i="23"/>
  <c r="AC61" i="23"/>
  <c r="AI61" i="23"/>
  <c r="AO61" i="23"/>
  <c r="AU61" i="23"/>
  <c r="BA61" i="23"/>
  <c r="BG61" i="23"/>
  <c r="BM61" i="23"/>
  <c r="BS61" i="23"/>
  <c r="BY61" i="23"/>
  <c r="CE61" i="23"/>
  <c r="CK61" i="23"/>
  <c r="V61" i="23"/>
  <c r="CY60" i="23"/>
  <c r="CX60" i="23"/>
  <c r="CW60" i="23"/>
  <c r="CV60" i="23"/>
  <c r="CU60" i="23"/>
  <c r="CT60" i="23"/>
  <c r="CS60" i="23"/>
  <c r="CR60" i="23"/>
  <c r="CQ60" i="23"/>
  <c r="CP60" i="23"/>
  <c r="CO60" i="23"/>
  <c r="CN60" i="23"/>
  <c r="CJ60" i="23"/>
  <c r="CD60" i="23"/>
  <c r="BX60" i="23"/>
  <c r="BR60" i="23"/>
  <c r="BL60" i="23"/>
  <c r="BF60" i="23"/>
  <c r="BA60" i="23"/>
  <c r="BG60" i="23"/>
  <c r="BM60" i="23"/>
  <c r="BS60" i="23"/>
  <c r="BY60" i="23"/>
  <c r="CE60" i="23"/>
  <c r="CK60" i="23"/>
  <c r="AZ60" i="23"/>
  <c r="AT60" i="23"/>
  <c r="AN60" i="23"/>
  <c r="AH60" i="23"/>
  <c r="AB60" i="23"/>
  <c r="W60" i="23"/>
  <c r="AC60" i="23"/>
  <c r="AI60" i="23"/>
  <c r="AO60" i="23"/>
  <c r="AU60" i="23"/>
  <c r="V60" i="23"/>
  <c r="CY59" i="23"/>
  <c r="CX59" i="23"/>
  <c r="CZ59" i="23"/>
  <c r="CW59" i="23"/>
  <c r="CV59" i="23"/>
  <c r="CU59" i="23"/>
  <c r="CT59" i="23"/>
  <c r="CS59" i="23"/>
  <c r="CR59" i="23"/>
  <c r="CQ59" i="23"/>
  <c r="CP59" i="23"/>
  <c r="CO59" i="23"/>
  <c r="CN59" i="23"/>
  <c r="CJ59" i="23"/>
  <c r="CD59" i="23"/>
  <c r="BX59" i="23"/>
  <c r="BR59" i="23"/>
  <c r="BL59" i="23"/>
  <c r="BF59" i="23"/>
  <c r="AZ59" i="23"/>
  <c r="AT59" i="23"/>
  <c r="AN59" i="23"/>
  <c r="AH59" i="23"/>
  <c r="AB59" i="23"/>
  <c r="W59" i="23"/>
  <c r="AC59" i="23"/>
  <c r="AI59" i="23"/>
  <c r="AO59" i="23"/>
  <c r="AU59" i="23"/>
  <c r="BA59" i="23"/>
  <c r="BG59" i="23"/>
  <c r="BM59" i="23"/>
  <c r="BS59" i="23"/>
  <c r="BY59" i="23"/>
  <c r="CE59" i="23"/>
  <c r="CK59" i="23"/>
  <c r="V59" i="23"/>
  <c r="CY58" i="23"/>
  <c r="CX58" i="23"/>
  <c r="CW58" i="23"/>
  <c r="CV58" i="23"/>
  <c r="CU58" i="23"/>
  <c r="CT58" i="23"/>
  <c r="CS58" i="23"/>
  <c r="CR58" i="23"/>
  <c r="CQ58" i="23"/>
  <c r="CP58" i="23"/>
  <c r="CO58" i="23"/>
  <c r="CN58" i="23"/>
  <c r="CJ58" i="23"/>
  <c r="CD58" i="23"/>
  <c r="BX58" i="23"/>
  <c r="BR58" i="23"/>
  <c r="BL58" i="23"/>
  <c r="BF58" i="23"/>
  <c r="AZ58" i="23"/>
  <c r="AT58" i="23"/>
  <c r="AN58" i="23"/>
  <c r="AH58" i="23"/>
  <c r="AB58" i="23"/>
  <c r="W58" i="23"/>
  <c r="AC58" i="23"/>
  <c r="AI58" i="23"/>
  <c r="AO58" i="23"/>
  <c r="AU58" i="23"/>
  <c r="BA58" i="23"/>
  <c r="BG58" i="23"/>
  <c r="BM58" i="23"/>
  <c r="BS58" i="23"/>
  <c r="BY58" i="23"/>
  <c r="CE58" i="23"/>
  <c r="CK58" i="23"/>
  <c r="V58" i="23"/>
  <c r="CY57" i="23"/>
  <c r="CX57" i="23"/>
  <c r="CW57" i="23"/>
  <c r="CV57" i="23"/>
  <c r="CU57" i="23"/>
  <c r="CT57" i="23"/>
  <c r="CS57" i="23"/>
  <c r="CR57" i="23"/>
  <c r="CQ57" i="23"/>
  <c r="CP57" i="23"/>
  <c r="CZ57" i="23"/>
  <c r="CO57" i="23"/>
  <c r="CN57" i="23"/>
  <c r="CJ57" i="23"/>
  <c r="CD57" i="23"/>
  <c r="BX57" i="23"/>
  <c r="BR57" i="23"/>
  <c r="BL57" i="23"/>
  <c r="BF57" i="23"/>
  <c r="AZ57" i="23"/>
  <c r="AT57" i="23"/>
  <c r="AN57" i="23"/>
  <c r="AH57" i="23"/>
  <c r="AC57" i="23"/>
  <c r="AI57" i="23"/>
  <c r="AO57" i="23"/>
  <c r="AU57" i="23"/>
  <c r="BA57" i="23"/>
  <c r="BG57" i="23"/>
  <c r="BM57" i="23"/>
  <c r="BS57" i="23"/>
  <c r="BY57" i="23"/>
  <c r="CE57" i="23"/>
  <c r="CK57" i="23"/>
  <c r="AB57" i="23"/>
  <c r="V57" i="23"/>
  <c r="CY56" i="23"/>
  <c r="CX56" i="23"/>
  <c r="CW56" i="23"/>
  <c r="CV56" i="23"/>
  <c r="CU56" i="23"/>
  <c r="CT56" i="23"/>
  <c r="CS56" i="23"/>
  <c r="CR56" i="23"/>
  <c r="CQ56" i="23"/>
  <c r="CP56" i="23"/>
  <c r="CO56" i="23"/>
  <c r="CN56" i="23"/>
  <c r="CZ56" i="23"/>
  <c r="CJ56" i="23"/>
  <c r="CD56" i="23"/>
  <c r="BX56" i="23"/>
  <c r="BR56" i="23"/>
  <c r="BL56" i="23"/>
  <c r="BF56" i="23"/>
  <c r="AZ56" i="23"/>
  <c r="AT56" i="23"/>
  <c r="AN56" i="23"/>
  <c r="AH56" i="23"/>
  <c r="AB56" i="23"/>
  <c r="W56" i="23"/>
  <c r="AC56" i="23"/>
  <c r="AI56" i="23"/>
  <c r="AO56" i="23"/>
  <c r="AU56" i="23"/>
  <c r="BA56" i="23"/>
  <c r="BG56" i="23"/>
  <c r="BM56" i="23"/>
  <c r="BS56" i="23"/>
  <c r="BY56" i="23"/>
  <c r="CE56" i="23"/>
  <c r="CK56" i="23"/>
  <c r="V56" i="23"/>
  <c r="CY55" i="23"/>
  <c r="CX55" i="23"/>
  <c r="CW55" i="23"/>
  <c r="CV55" i="23"/>
  <c r="CU55" i="23"/>
  <c r="CT55" i="23"/>
  <c r="CS55" i="23"/>
  <c r="CR55" i="23"/>
  <c r="CQ55" i="23"/>
  <c r="CP55" i="23"/>
  <c r="CO55" i="23"/>
  <c r="CN55" i="23"/>
  <c r="CZ55" i="23"/>
  <c r="CJ55" i="23"/>
  <c r="CD55" i="23"/>
  <c r="BX55" i="23"/>
  <c r="BR55" i="23"/>
  <c r="BL55" i="23"/>
  <c r="BF55" i="23"/>
  <c r="AZ55" i="23"/>
  <c r="AT55" i="23"/>
  <c r="AN55" i="23"/>
  <c r="AH55" i="23"/>
  <c r="AB55" i="23"/>
  <c r="V55" i="23"/>
  <c r="CY54" i="23"/>
  <c r="CX54" i="23"/>
  <c r="CW54" i="23"/>
  <c r="CV54" i="23"/>
  <c r="CU54" i="23"/>
  <c r="CT54" i="23"/>
  <c r="CS54" i="23"/>
  <c r="CR54" i="23"/>
  <c r="CQ54" i="23"/>
  <c r="CP54" i="23"/>
  <c r="CO54" i="23"/>
  <c r="CN54" i="23"/>
  <c r="CJ54" i="23"/>
  <c r="CD54" i="23"/>
  <c r="BX54" i="23"/>
  <c r="BR54" i="23"/>
  <c r="BL54" i="23"/>
  <c r="BF54" i="23"/>
  <c r="AZ54" i="23"/>
  <c r="AT54" i="23"/>
  <c r="AN54" i="23"/>
  <c r="AH54" i="23"/>
  <c r="AB54" i="23"/>
  <c r="W54" i="23"/>
  <c r="AC54" i="23"/>
  <c r="AI54" i="23"/>
  <c r="AO54" i="23"/>
  <c r="AU54" i="23"/>
  <c r="BA54" i="23"/>
  <c r="BG54" i="23"/>
  <c r="BM54" i="23"/>
  <c r="BS54" i="23"/>
  <c r="BY54" i="23"/>
  <c r="CE54" i="23"/>
  <c r="CK54" i="23"/>
  <c r="V54" i="23"/>
  <c r="CY53" i="23"/>
  <c r="CX53" i="23"/>
  <c r="CW53" i="23"/>
  <c r="CV53" i="23"/>
  <c r="CU53" i="23"/>
  <c r="CT53" i="23"/>
  <c r="CS53" i="23"/>
  <c r="CR53" i="23"/>
  <c r="CQ53" i="23"/>
  <c r="CP53" i="23"/>
  <c r="CO53" i="23"/>
  <c r="CN53" i="23"/>
  <c r="CJ53" i="23"/>
  <c r="CD53" i="23"/>
  <c r="BX53" i="23"/>
  <c r="BR53" i="23"/>
  <c r="BL53" i="23"/>
  <c r="BF53" i="23"/>
  <c r="AZ53" i="23"/>
  <c r="AT53" i="23"/>
  <c r="AN53" i="23"/>
  <c r="AH53" i="23"/>
  <c r="AB53" i="23"/>
  <c r="V53" i="23"/>
  <c r="CY52" i="23"/>
  <c r="CX52" i="23"/>
  <c r="CW52" i="23"/>
  <c r="CV52" i="23"/>
  <c r="CU52" i="23"/>
  <c r="CT52" i="23"/>
  <c r="CS52" i="23"/>
  <c r="CR52" i="23"/>
  <c r="CQ52" i="23"/>
  <c r="CP52" i="23"/>
  <c r="CO52" i="23"/>
  <c r="CN52" i="23"/>
  <c r="CJ52" i="23"/>
  <c r="CD52" i="23"/>
  <c r="BX52" i="23"/>
  <c r="BR52" i="23"/>
  <c r="BL52" i="23"/>
  <c r="BF52" i="23"/>
  <c r="AZ52" i="23"/>
  <c r="AT52" i="23"/>
  <c r="AN52" i="23"/>
  <c r="AH52" i="23"/>
  <c r="AB52" i="23"/>
  <c r="V52" i="23"/>
  <c r="CY51" i="23"/>
  <c r="CX51" i="23"/>
  <c r="CW51" i="23"/>
  <c r="CV51" i="23"/>
  <c r="CU51" i="23"/>
  <c r="CT51" i="23"/>
  <c r="CZ51" i="23"/>
  <c r="CS51" i="23"/>
  <c r="CR51" i="23"/>
  <c r="CQ51" i="23"/>
  <c r="CP51" i="23"/>
  <c r="CO51" i="23"/>
  <c r="CN51" i="23"/>
  <c r="CJ51" i="23"/>
  <c r="CD51" i="23"/>
  <c r="BX51" i="23"/>
  <c r="BR51" i="23"/>
  <c r="BL51" i="23"/>
  <c r="BF51" i="23"/>
  <c r="AZ51" i="23"/>
  <c r="AT51" i="23"/>
  <c r="AN51" i="23"/>
  <c r="AH51" i="23"/>
  <c r="AB51" i="23"/>
  <c r="V51" i="23"/>
  <c r="CY50" i="23"/>
  <c r="CX50" i="23"/>
  <c r="CW50" i="23"/>
  <c r="CZ50" i="23"/>
  <c r="CV50" i="23"/>
  <c r="CU50" i="23"/>
  <c r="CT50" i="23"/>
  <c r="CS50" i="23"/>
  <c r="CR50" i="23"/>
  <c r="CQ50" i="23"/>
  <c r="CP50" i="23"/>
  <c r="CO50" i="23"/>
  <c r="CN50" i="23"/>
  <c r="CJ50" i="23"/>
  <c r="CD50" i="23"/>
  <c r="BX50" i="23"/>
  <c r="BR50" i="23"/>
  <c r="BL50" i="23"/>
  <c r="BF50" i="23"/>
  <c r="AZ50" i="23"/>
  <c r="AT50" i="23"/>
  <c r="AN50" i="23"/>
  <c r="AH50" i="23"/>
  <c r="AB50" i="23"/>
  <c r="V50" i="23"/>
  <c r="CY49" i="23"/>
  <c r="CX49" i="23"/>
  <c r="CW49" i="23"/>
  <c r="CV49" i="23"/>
  <c r="CU49" i="23"/>
  <c r="CT49" i="23"/>
  <c r="CS49" i="23"/>
  <c r="CR49" i="23"/>
  <c r="CQ49" i="23"/>
  <c r="CP49" i="23"/>
  <c r="CO49" i="23"/>
  <c r="CN49" i="23"/>
  <c r="CJ49" i="23"/>
  <c r="CD49" i="23"/>
  <c r="BX49" i="23"/>
  <c r="BR49" i="23"/>
  <c r="BL49" i="23"/>
  <c r="BF49" i="23"/>
  <c r="AZ49" i="23"/>
  <c r="AT49" i="23"/>
  <c r="AN49" i="23"/>
  <c r="AH49" i="23"/>
  <c r="AB49" i="23"/>
  <c r="V49" i="23"/>
  <c r="CY48" i="23"/>
  <c r="CX48" i="23"/>
  <c r="CW48" i="23"/>
  <c r="CV48" i="23"/>
  <c r="CU48" i="23"/>
  <c r="CT48" i="23"/>
  <c r="CS48" i="23"/>
  <c r="CR48" i="23"/>
  <c r="CQ48" i="23"/>
  <c r="CP48" i="23"/>
  <c r="CO48" i="23"/>
  <c r="CN48" i="23"/>
  <c r="CZ48" i="23"/>
  <c r="CJ48" i="23"/>
  <c r="CD48" i="23"/>
  <c r="BX48" i="23"/>
  <c r="BR48" i="23"/>
  <c r="BL48" i="23"/>
  <c r="BF48" i="23"/>
  <c r="AZ48" i="23"/>
  <c r="AT48" i="23"/>
  <c r="AN48" i="23"/>
  <c r="AH48" i="23"/>
  <c r="AB48" i="23"/>
  <c r="V48" i="23"/>
  <c r="CY47" i="23"/>
  <c r="CX47" i="23"/>
  <c r="CW47" i="23"/>
  <c r="CV47" i="23"/>
  <c r="CU47" i="23"/>
  <c r="CT47" i="23"/>
  <c r="CS47" i="23"/>
  <c r="CR47" i="23"/>
  <c r="CQ47" i="23"/>
  <c r="CP47" i="23"/>
  <c r="CO47" i="23"/>
  <c r="CN47" i="23"/>
  <c r="CJ47" i="23"/>
  <c r="CD47" i="23"/>
  <c r="BX47" i="23"/>
  <c r="BR47" i="23"/>
  <c r="BL47" i="23"/>
  <c r="BF47" i="23"/>
  <c r="AZ47" i="23"/>
  <c r="AT47" i="23"/>
  <c r="AN47" i="23"/>
  <c r="AH47" i="23"/>
  <c r="AB47" i="23"/>
  <c r="W47" i="23"/>
  <c r="AC47" i="23"/>
  <c r="AI47" i="23"/>
  <c r="AO47" i="23"/>
  <c r="AU47" i="23"/>
  <c r="BA47" i="23"/>
  <c r="BG47" i="23"/>
  <c r="BM47" i="23"/>
  <c r="BS47" i="23"/>
  <c r="BY47" i="23"/>
  <c r="CE47" i="23"/>
  <c r="CK47" i="23"/>
  <c r="V47" i="23"/>
  <c r="CY46" i="23"/>
  <c r="CZ46" i="23"/>
  <c r="CX46" i="23"/>
  <c r="CW46" i="23"/>
  <c r="CV46" i="23"/>
  <c r="CU46" i="23"/>
  <c r="CT46" i="23"/>
  <c r="CS46" i="23"/>
  <c r="CR46" i="23"/>
  <c r="CQ46" i="23"/>
  <c r="CP46" i="23"/>
  <c r="CO46" i="23"/>
  <c r="CN46" i="23"/>
  <c r="CJ46" i="23"/>
  <c r="CD46" i="23"/>
  <c r="BX46" i="23"/>
  <c r="BR46" i="23"/>
  <c r="BL46" i="23"/>
  <c r="BF46" i="23"/>
  <c r="AZ46" i="23"/>
  <c r="AT46" i="23"/>
  <c r="AN46" i="23"/>
  <c r="AH46" i="23"/>
  <c r="AB46" i="23"/>
  <c r="W46" i="23"/>
  <c r="AC46" i="23"/>
  <c r="AI46" i="23"/>
  <c r="AO46" i="23"/>
  <c r="AU46" i="23"/>
  <c r="BA46" i="23"/>
  <c r="BG46" i="23"/>
  <c r="BM46" i="23"/>
  <c r="BS46" i="23"/>
  <c r="BY46" i="23"/>
  <c r="CE46" i="23"/>
  <c r="CK46" i="23"/>
  <c r="V46" i="23"/>
  <c r="CY45" i="23"/>
  <c r="CX45" i="23"/>
  <c r="CW45" i="23"/>
  <c r="CV45" i="23"/>
  <c r="CU45" i="23"/>
  <c r="CT45" i="23"/>
  <c r="CS45" i="23"/>
  <c r="CR45" i="23"/>
  <c r="CQ45" i="23"/>
  <c r="CP45" i="23"/>
  <c r="CO45" i="23"/>
  <c r="CN45" i="23"/>
  <c r="CJ45" i="23"/>
  <c r="CD45" i="23"/>
  <c r="BX45" i="23"/>
  <c r="BR45" i="23"/>
  <c r="BL45" i="23"/>
  <c r="BF45" i="23"/>
  <c r="AZ45" i="23"/>
  <c r="AT45" i="23"/>
  <c r="AN45" i="23"/>
  <c r="AH45" i="23"/>
  <c r="AB45" i="23"/>
  <c r="W45" i="23"/>
  <c r="AC45" i="23"/>
  <c r="AI45" i="23"/>
  <c r="AO45" i="23"/>
  <c r="AU45" i="23"/>
  <c r="BA45" i="23"/>
  <c r="BG45" i="23"/>
  <c r="BM45" i="23"/>
  <c r="BS45" i="23"/>
  <c r="BY45" i="23"/>
  <c r="CE45" i="23"/>
  <c r="CK45" i="23"/>
  <c r="V45" i="23"/>
  <c r="CY44" i="23"/>
  <c r="CX44" i="23"/>
  <c r="CW44" i="23"/>
  <c r="CV44" i="23"/>
  <c r="CU44" i="23"/>
  <c r="CZ44" i="23"/>
  <c r="CT44" i="23"/>
  <c r="CS44" i="23"/>
  <c r="CR44" i="23"/>
  <c r="CQ44" i="23"/>
  <c r="CP44" i="23"/>
  <c r="CO44" i="23"/>
  <c r="CN44" i="23"/>
  <c r="CJ44" i="23"/>
  <c r="CD44" i="23"/>
  <c r="BX44" i="23"/>
  <c r="BR44" i="23"/>
  <c r="BL44" i="23"/>
  <c r="BF44" i="23"/>
  <c r="AZ44" i="23"/>
  <c r="AT44" i="23"/>
  <c r="AN44" i="23"/>
  <c r="AH44" i="23"/>
  <c r="AB44" i="23"/>
  <c r="V44" i="23"/>
  <c r="CY43" i="23"/>
  <c r="CX43" i="23"/>
  <c r="CW43" i="23"/>
  <c r="CV43" i="23"/>
  <c r="CU43" i="23"/>
  <c r="CT43" i="23"/>
  <c r="CS43" i="23"/>
  <c r="CR43" i="23"/>
  <c r="CQ43" i="23"/>
  <c r="CP43" i="23"/>
  <c r="CO43" i="23"/>
  <c r="CN43" i="23"/>
  <c r="CJ43" i="23"/>
  <c r="CD43" i="23"/>
  <c r="BX43" i="23"/>
  <c r="BR43" i="23"/>
  <c r="BL43" i="23"/>
  <c r="BF43" i="23"/>
  <c r="AZ43" i="23"/>
  <c r="AT43" i="23"/>
  <c r="AO43" i="23"/>
  <c r="AU43" i="23"/>
  <c r="BA43" i="23"/>
  <c r="BG43" i="23"/>
  <c r="BM43" i="23"/>
  <c r="BS43" i="23"/>
  <c r="BY43" i="23"/>
  <c r="CE43" i="23"/>
  <c r="CK43" i="23"/>
  <c r="AN43" i="23"/>
  <c r="AH43" i="23"/>
  <c r="AB43" i="23"/>
  <c r="W43" i="23"/>
  <c r="AC43" i="23"/>
  <c r="AI43" i="23"/>
  <c r="V43" i="23"/>
  <c r="CY42" i="23"/>
  <c r="CX42" i="23"/>
  <c r="CW42" i="23"/>
  <c r="CV42" i="23"/>
  <c r="CU42" i="23"/>
  <c r="CT42" i="23"/>
  <c r="CS42" i="23"/>
  <c r="CR42" i="23"/>
  <c r="CQ42" i="23"/>
  <c r="CP42" i="23"/>
  <c r="CO42" i="23"/>
  <c r="CN42" i="23"/>
  <c r="CJ42" i="23"/>
  <c r="CD42" i="23"/>
  <c r="BX42" i="23"/>
  <c r="BR42" i="23"/>
  <c r="BL42" i="23"/>
  <c r="BF42" i="23"/>
  <c r="AZ42" i="23"/>
  <c r="AT42" i="23"/>
  <c r="AN42" i="23"/>
  <c r="AH42" i="23"/>
  <c r="AB42" i="23"/>
  <c r="W42" i="23"/>
  <c r="AC42" i="23"/>
  <c r="V42" i="23"/>
  <c r="CY41" i="23"/>
  <c r="CX41" i="23"/>
  <c r="CW41" i="23"/>
  <c r="CV41" i="23"/>
  <c r="CU41" i="23"/>
  <c r="CT41" i="23"/>
  <c r="CS41" i="23"/>
  <c r="CR41" i="23"/>
  <c r="CQ41" i="23"/>
  <c r="CP41" i="23"/>
  <c r="CO41" i="23"/>
  <c r="CZ41" i="23"/>
  <c r="CN41" i="23"/>
  <c r="CJ41" i="23"/>
  <c r="CD41" i="23"/>
  <c r="BX41" i="23"/>
  <c r="BR41" i="23"/>
  <c r="BL41" i="23"/>
  <c r="BF41" i="23"/>
  <c r="AZ41" i="23"/>
  <c r="AT41" i="23"/>
  <c r="AN41" i="23"/>
  <c r="AH41" i="23"/>
  <c r="AB41" i="23"/>
  <c r="V41" i="23"/>
  <c r="CY40" i="23"/>
  <c r="CX40" i="23"/>
  <c r="CW40" i="23"/>
  <c r="CV40" i="23"/>
  <c r="CU40" i="23"/>
  <c r="CT40" i="23"/>
  <c r="CS40" i="23"/>
  <c r="CR40" i="23"/>
  <c r="CQ40" i="23"/>
  <c r="CP40" i="23"/>
  <c r="CO40" i="23"/>
  <c r="CN40" i="23"/>
  <c r="CJ40" i="23"/>
  <c r="CD40" i="23"/>
  <c r="BX40" i="23"/>
  <c r="BR40" i="23"/>
  <c r="BL40" i="23"/>
  <c r="BF40" i="23"/>
  <c r="AZ40" i="23"/>
  <c r="AT40" i="23"/>
  <c r="AN40" i="23"/>
  <c r="AH40" i="23"/>
  <c r="AB40" i="23"/>
  <c r="W40" i="23"/>
  <c r="AC40" i="23"/>
  <c r="AI40" i="23"/>
  <c r="AO40" i="23"/>
  <c r="AU40" i="23"/>
  <c r="BA40" i="23"/>
  <c r="BG40" i="23"/>
  <c r="BM40" i="23"/>
  <c r="BS40" i="23"/>
  <c r="BY40" i="23"/>
  <c r="CE40" i="23"/>
  <c r="CK40" i="23"/>
  <c r="V40" i="23"/>
  <c r="CY39" i="23"/>
  <c r="CX39" i="23"/>
  <c r="CW39" i="23"/>
  <c r="CV39" i="23"/>
  <c r="CU39" i="23"/>
  <c r="CT39" i="23"/>
  <c r="CS39" i="23"/>
  <c r="CR39" i="23"/>
  <c r="CQ39" i="23"/>
  <c r="CP39" i="23"/>
  <c r="CO39" i="23"/>
  <c r="CN39" i="23"/>
  <c r="CJ39" i="23"/>
  <c r="CD39" i="23"/>
  <c r="BX39" i="23"/>
  <c r="BR39" i="23"/>
  <c r="BL39" i="23"/>
  <c r="BF39" i="23"/>
  <c r="AZ39" i="23"/>
  <c r="AT39" i="23"/>
  <c r="AN39" i="23"/>
  <c r="AH39" i="23"/>
  <c r="AB39" i="23"/>
  <c r="V39" i="23"/>
  <c r="CY38" i="23"/>
  <c r="CX38" i="23"/>
  <c r="CW38" i="23"/>
  <c r="CV38" i="23"/>
  <c r="CU38" i="23"/>
  <c r="CT38" i="23"/>
  <c r="CS38" i="23"/>
  <c r="CR38" i="23"/>
  <c r="CQ38" i="23"/>
  <c r="CP38" i="23"/>
  <c r="CO38" i="23"/>
  <c r="CN38" i="23"/>
  <c r="CJ38" i="23"/>
  <c r="CD38" i="23"/>
  <c r="BX38" i="23"/>
  <c r="BR38" i="23"/>
  <c r="BL38" i="23"/>
  <c r="BF38" i="23"/>
  <c r="AZ38" i="23"/>
  <c r="AT38" i="23"/>
  <c r="AN38" i="23"/>
  <c r="AH38" i="23"/>
  <c r="AC38" i="23"/>
  <c r="AI38" i="23"/>
  <c r="AO38" i="23"/>
  <c r="AU38" i="23"/>
  <c r="BA38" i="23"/>
  <c r="BG38" i="23"/>
  <c r="BM38" i="23"/>
  <c r="BS38" i="23"/>
  <c r="BY38" i="23"/>
  <c r="CE38" i="23"/>
  <c r="CK38" i="23"/>
  <c r="AB38" i="23"/>
  <c r="W38" i="23"/>
  <c r="V38" i="23"/>
  <c r="CY37" i="23"/>
  <c r="CX37" i="23"/>
  <c r="CW37" i="23"/>
  <c r="CV37" i="23"/>
  <c r="CU37" i="23"/>
  <c r="CT37" i="23"/>
  <c r="CS37" i="23"/>
  <c r="CR37" i="23"/>
  <c r="CQ37" i="23"/>
  <c r="CP37" i="23"/>
  <c r="CO37" i="23"/>
  <c r="CN37" i="23"/>
  <c r="CJ37" i="23"/>
  <c r="CD37" i="23"/>
  <c r="BX37" i="23"/>
  <c r="BR37" i="23"/>
  <c r="BL37" i="23"/>
  <c r="BF37" i="23"/>
  <c r="AZ37" i="23"/>
  <c r="AT37" i="23"/>
  <c r="AN37" i="23"/>
  <c r="AH37" i="23"/>
  <c r="AB37" i="23"/>
  <c r="V37" i="23"/>
  <c r="CY36" i="23"/>
  <c r="CX36" i="23"/>
  <c r="CW36" i="23"/>
  <c r="CV36" i="23"/>
  <c r="CU36" i="23"/>
  <c r="CT36" i="23"/>
  <c r="CS36" i="23"/>
  <c r="CR36" i="23"/>
  <c r="CZ36" i="23"/>
  <c r="CQ36" i="23"/>
  <c r="CP36" i="23"/>
  <c r="CO36" i="23"/>
  <c r="CN36" i="23"/>
  <c r="CJ36" i="23"/>
  <c r="CD36" i="23"/>
  <c r="BX36" i="23"/>
  <c r="BR36" i="23"/>
  <c r="BL36" i="23"/>
  <c r="BF36" i="23"/>
  <c r="AZ36" i="23"/>
  <c r="AT36" i="23"/>
  <c r="AN36" i="23"/>
  <c r="AH36" i="23"/>
  <c r="AB36" i="23"/>
  <c r="V36" i="23"/>
  <c r="CY35" i="23"/>
  <c r="CX35" i="23"/>
  <c r="CW35" i="23"/>
  <c r="CV35" i="23"/>
  <c r="CU35" i="23"/>
  <c r="CT35" i="23"/>
  <c r="CS35" i="23"/>
  <c r="CR35" i="23"/>
  <c r="CQ35" i="23"/>
  <c r="CP35" i="23"/>
  <c r="CO35" i="23"/>
  <c r="CN35" i="23"/>
  <c r="CJ35" i="23"/>
  <c r="CD35" i="23"/>
  <c r="BX35" i="23"/>
  <c r="BR35" i="23"/>
  <c r="BL35" i="23"/>
  <c r="BF35" i="23"/>
  <c r="AZ35" i="23"/>
  <c r="AT35" i="23"/>
  <c r="AN35" i="23"/>
  <c r="AH35" i="23"/>
  <c r="AB35" i="23"/>
  <c r="V35" i="23"/>
  <c r="CY34" i="23"/>
  <c r="CX34" i="23"/>
  <c r="CW34" i="23"/>
  <c r="CV34" i="23"/>
  <c r="CU34" i="23"/>
  <c r="CT34" i="23"/>
  <c r="CS34" i="23"/>
  <c r="CR34" i="23"/>
  <c r="CQ34" i="23"/>
  <c r="CP34" i="23"/>
  <c r="CO34" i="23"/>
  <c r="CN34" i="23"/>
  <c r="CJ34" i="23"/>
  <c r="CD34" i="23"/>
  <c r="BX34" i="23"/>
  <c r="BR34" i="23"/>
  <c r="BL34" i="23"/>
  <c r="BF34" i="23"/>
  <c r="AZ34" i="23"/>
  <c r="AT34" i="23"/>
  <c r="AN34" i="23"/>
  <c r="AH34" i="23"/>
  <c r="AB34" i="23"/>
  <c r="V34" i="23"/>
  <c r="CY33" i="23"/>
  <c r="CX33" i="23"/>
  <c r="CW33" i="23"/>
  <c r="CV33" i="23"/>
  <c r="CU33" i="23"/>
  <c r="CT33" i="23"/>
  <c r="CS33" i="23"/>
  <c r="CR33" i="23"/>
  <c r="CQ33" i="23"/>
  <c r="CZ33" i="23"/>
  <c r="CP33" i="23"/>
  <c r="CO33" i="23"/>
  <c r="CN33" i="23"/>
  <c r="CJ33" i="23"/>
  <c r="CD33" i="23"/>
  <c r="BX33" i="23"/>
  <c r="BR33" i="23"/>
  <c r="BL33" i="23"/>
  <c r="BF33" i="23"/>
  <c r="AZ33" i="23"/>
  <c r="AT33" i="23"/>
  <c r="AN33" i="23"/>
  <c r="AH33" i="23"/>
  <c r="AB33" i="23"/>
  <c r="V33" i="23"/>
  <c r="CY32" i="23"/>
  <c r="CX32" i="23"/>
  <c r="CW32" i="23"/>
  <c r="CV32" i="23"/>
  <c r="CU32" i="23"/>
  <c r="CT32" i="23"/>
  <c r="CS32" i="23"/>
  <c r="CR32" i="23"/>
  <c r="CQ32" i="23"/>
  <c r="CP32" i="23"/>
  <c r="CO32" i="23"/>
  <c r="CN32" i="23"/>
  <c r="CZ32" i="23"/>
  <c r="CJ32" i="23"/>
  <c r="CD32" i="23"/>
  <c r="BX32" i="23"/>
  <c r="BR32" i="23"/>
  <c r="BL32" i="23"/>
  <c r="BF32" i="23"/>
  <c r="AZ32" i="23"/>
  <c r="AT32" i="23"/>
  <c r="AN32" i="23"/>
  <c r="AH32" i="23"/>
  <c r="AB32" i="23"/>
  <c r="V32" i="23"/>
  <c r="CY31" i="23"/>
  <c r="CX31" i="23"/>
  <c r="CW31" i="23"/>
  <c r="CV31" i="23"/>
  <c r="CU31" i="23"/>
  <c r="CT31" i="23"/>
  <c r="CS31" i="23"/>
  <c r="CR31" i="23"/>
  <c r="CQ31" i="23"/>
  <c r="CP31" i="23"/>
  <c r="CO31" i="23"/>
  <c r="CN31" i="23"/>
  <c r="CJ31" i="23"/>
  <c r="CD31" i="23"/>
  <c r="BX31" i="23"/>
  <c r="BR31" i="23"/>
  <c r="BL31" i="23"/>
  <c r="BF31" i="23"/>
  <c r="AZ31" i="23"/>
  <c r="AT31" i="23"/>
  <c r="AN31" i="23"/>
  <c r="AH31" i="23"/>
  <c r="AB31" i="23"/>
  <c r="W31" i="23"/>
  <c r="AC31" i="23"/>
  <c r="AI31" i="23"/>
  <c r="AO31" i="23"/>
  <c r="AU31" i="23"/>
  <c r="BA31" i="23"/>
  <c r="BG31" i="23"/>
  <c r="BM31" i="23"/>
  <c r="BS31" i="23"/>
  <c r="BY31" i="23"/>
  <c r="CE31" i="23"/>
  <c r="CK31" i="23"/>
  <c r="V31" i="23"/>
  <c r="CY30" i="23"/>
  <c r="CX30" i="23"/>
  <c r="CW30" i="23"/>
  <c r="CV30" i="23"/>
  <c r="CU30" i="23"/>
  <c r="CT30" i="23"/>
  <c r="CS30" i="23"/>
  <c r="CR30" i="23"/>
  <c r="CQ30" i="23"/>
  <c r="CP30" i="23"/>
  <c r="CO30" i="23"/>
  <c r="CN30" i="23"/>
  <c r="CJ30" i="23"/>
  <c r="CD30" i="23"/>
  <c r="BX30" i="23"/>
  <c r="BR30" i="23"/>
  <c r="BL30" i="23"/>
  <c r="BF30" i="23"/>
  <c r="AZ30" i="23"/>
  <c r="AT30" i="23"/>
  <c r="AN30" i="23"/>
  <c r="AH30" i="23"/>
  <c r="AC30" i="23"/>
  <c r="AI30" i="23"/>
  <c r="AO30" i="23"/>
  <c r="AU30" i="23"/>
  <c r="BA30" i="23"/>
  <c r="BG30" i="23"/>
  <c r="BM30" i="23"/>
  <c r="BS30" i="23"/>
  <c r="BY30" i="23"/>
  <c r="CE30" i="23"/>
  <c r="CK30" i="23"/>
  <c r="AB30" i="23"/>
  <c r="W30" i="23"/>
  <c r="V30" i="23"/>
  <c r="CY29" i="23"/>
  <c r="CX29" i="23"/>
  <c r="CW29" i="23"/>
  <c r="CV29" i="23"/>
  <c r="CU29" i="23"/>
  <c r="CT29" i="23"/>
  <c r="CS29" i="23"/>
  <c r="CR29" i="23"/>
  <c r="CQ29" i="23"/>
  <c r="CP29" i="23"/>
  <c r="CO29" i="23"/>
  <c r="CN29" i="23"/>
  <c r="CJ29" i="23"/>
  <c r="CD29" i="23"/>
  <c r="BX29" i="23"/>
  <c r="BR29" i="23"/>
  <c r="BL29" i="23"/>
  <c r="BF29" i="23"/>
  <c r="AZ29" i="23"/>
  <c r="AT29" i="23"/>
  <c r="AN29" i="23"/>
  <c r="AH29" i="23"/>
  <c r="AB29" i="23"/>
  <c r="W29" i="23"/>
  <c r="AC29" i="23"/>
  <c r="AI29" i="23"/>
  <c r="AO29" i="23"/>
  <c r="AU29" i="23"/>
  <c r="BA29" i="23"/>
  <c r="BG29" i="23"/>
  <c r="BM29" i="23"/>
  <c r="BS29" i="23"/>
  <c r="BY29" i="23"/>
  <c r="CE29" i="23"/>
  <c r="CK29" i="23"/>
  <c r="V29" i="23"/>
  <c r="CY28" i="23"/>
  <c r="CX28" i="23"/>
  <c r="CW28" i="23"/>
  <c r="CV28" i="23"/>
  <c r="CU28" i="23"/>
  <c r="CT28" i="23"/>
  <c r="CS28" i="23"/>
  <c r="CR28" i="23"/>
  <c r="CQ28" i="23"/>
  <c r="CP28" i="23"/>
  <c r="CZ28" i="23"/>
  <c r="CO28" i="23"/>
  <c r="CN28" i="23"/>
  <c r="CJ28" i="23"/>
  <c r="CD28" i="23"/>
  <c r="BX28" i="23"/>
  <c r="BR28" i="23"/>
  <c r="BL28" i="23"/>
  <c r="BF28" i="23"/>
  <c r="AZ28" i="23"/>
  <c r="AT28" i="23"/>
  <c r="AN28" i="23"/>
  <c r="AH28" i="23"/>
  <c r="AB28" i="23"/>
  <c r="W28" i="23"/>
  <c r="AC28" i="23"/>
  <c r="AI28" i="23"/>
  <c r="AO28" i="23"/>
  <c r="AU28" i="23"/>
  <c r="BA28" i="23"/>
  <c r="BG28" i="23"/>
  <c r="BM28" i="23"/>
  <c r="BS28" i="23"/>
  <c r="BY28" i="23"/>
  <c r="CE28" i="23"/>
  <c r="CK28" i="23"/>
  <c r="V28" i="23"/>
  <c r="CY27" i="23"/>
  <c r="CX27" i="23"/>
  <c r="CW27" i="23"/>
  <c r="CV27" i="23"/>
  <c r="CU27" i="23"/>
  <c r="CT27" i="23"/>
  <c r="CS27" i="23"/>
  <c r="CZ27" i="23"/>
  <c r="CR27" i="23"/>
  <c r="CQ27" i="23"/>
  <c r="CP27" i="23"/>
  <c r="CO27" i="23"/>
  <c r="CN27" i="23"/>
  <c r="CJ27" i="23"/>
  <c r="CD27" i="23"/>
  <c r="BX27" i="23"/>
  <c r="BR27" i="23"/>
  <c r="BL27" i="23"/>
  <c r="BF27" i="23"/>
  <c r="AZ27" i="23"/>
  <c r="AT27" i="23"/>
  <c r="AN27" i="23"/>
  <c r="AH27" i="23"/>
  <c r="AB27" i="23"/>
  <c r="W27" i="23"/>
  <c r="AC27" i="23"/>
  <c r="AI27" i="23"/>
  <c r="AO27" i="23"/>
  <c r="AU27" i="23"/>
  <c r="BA27" i="23"/>
  <c r="BG27" i="23"/>
  <c r="BM27" i="23"/>
  <c r="BS27" i="23"/>
  <c r="BY27" i="23"/>
  <c r="CE27" i="23"/>
  <c r="CK27" i="23"/>
  <c r="V27" i="23"/>
  <c r="CY26" i="23"/>
  <c r="CX26" i="23"/>
  <c r="CW26" i="23"/>
  <c r="CV26" i="23"/>
  <c r="CU26" i="23"/>
  <c r="CT26" i="23"/>
  <c r="CS26" i="23"/>
  <c r="CR26" i="23"/>
  <c r="CQ26" i="23"/>
  <c r="CP26" i="23"/>
  <c r="CO26" i="23"/>
  <c r="CN26" i="23"/>
  <c r="CZ26" i="23"/>
  <c r="CJ26" i="23"/>
  <c r="CD26" i="23"/>
  <c r="BX26" i="23"/>
  <c r="BR26" i="23"/>
  <c r="BL26" i="23"/>
  <c r="BF26" i="23"/>
  <c r="AZ26" i="23"/>
  <c r="AT26" i="23"/>
  <c r="AN26" i="23"/>
  <c r="AH26" i="23"/>
  <c r="AB26" i="23"/>
  <c r="W26" i="23"/>
  <c r="AC26" i="23"/>
  <c r="AI26" i="23"/>
  <c r="AO26" i="23"/>
  <c r="AU26" i="23"/>
  <c r="BA26" i="23"/>
  <c r="BG26" i="23"/>
  <c r="BM26" i="23"/>
  <c r="BS26" i="23"/>
  <c r="BY26" i="23"/>
  <c r="CE26" i="23"/>
  <c r="CK26" i="23"/>
  <c r="V26" i="23"/>
  <c r="CY25" i="23"/>
  <c r="CX25" i="23"/>
  <c r="CW25" i="23"/>
  <c r="CV25" i="23"/>
  <c r="CU25" i="23"/>
  <c r="CT25" i="23"/>
  <c r="CS25" i="23"/>
  <c r="CR25" i="23"/>
  <c r="CQ25" i="23"/>
  <c r="CP25" i="23"/>
  <c r="CO25" i="23"/>
  <c r="CN25" i="23"/>
  <c r="CJ25" i="23"/>
  <c r="CD25" i="23"/>
  <c r="BX25" i="23"/>
  <c r="BR25" i="23"/>
  <c r="BL25" i="23"/>
  <c r="BF25" i="23"/>
  <c r="AZ25" i="23"/>
  <c r="AT25" i="23"/>
  <c r="AN25" i="23"/>
  <c r="AH25" i="23"/>
  <c r="AB25" i="23"/>
  <c r="V25" i="23"/>
  <c r="CY24" i="23"/>
  <c r="CX24" i="23"/>
  <c r="CW24" i="23"/>
  <c r="CV24" i="23"/>
  <c r="CU24" i="23"/>
  <c r="CT24" i="23"/>
  <c r="CS24" i="23"/>
  <c r="CR24" i="23"/>
  <c r="CQ24" i="23"/>
  <c r="CP24" i="23"/>
  <c r="CO24" i="23"/>
  <c r="CN24" i="23"/>
  <c r="CJ24" i="23"/>
  <c r="CD24" i="23"/>
  <c r="BX24" i="23"/>
  <c r="BR24" i="23"/>
  <c r="BL24" i="23"/>
  <c r="BF24" i="23"/>
  <c r="AZ24" i="23"/>
  <c r="AT24" i="23"/>
  <c r="AN24" i="23"/>
  <c r="AH24" i="23"/>
  <c r="AB24" i="23"/>
  <c r="W24" i="23"/>
  <c r="AC24" i="23"/>
  <c r="V24" i="23"/>
  <c r="CY23" i="23"/>
  <c r="CX23" i="23"/>
  <c r="CW23" i="23"/>
  <c r="CV23" i="23"/>
  <c r="CU23" i="23"/>
  <c r="CT23" i="23"/>
  <c r="CS23" i="23"/>
  <c r="CR23" i="23"/>
  <c r="CQ23" i="23"/>
  <c r="CP23" i="23"/>
  <c r="CO23" i="23"/>
  <c r="CN23" i="23"/>
  <c r="CJ23" i="23"/>
  <c r="CD23" i="23"/>
  <c r="BX23" i="23"/>
  <c r="BR23" i="23"/>
  <c r="BL23" i="23"/>
  <c r="BF23" i="23"/>
  <c r="AZ23" i="23"/>
  <c r="AT23" i="23"/>
  <c r="AN23" i="23"/>
  <c r="AH23" i="23"/>
  <c r="AB23" i="23"/>
  <c r="V23" i="23"/>
  <c r="CY22" i="23"/>
  <c r="CX22" i="23"/>
  <c r="CW22" i="23"/>
  <c r="CV22" i="23"/>
  <c r="CU22" i="23"/>
  <c r="CT22" i="23"/>
  <c r="CS22" i="23"/>
  <c r="CR22" i="23"/>
  <c r="CQ22" i="23"/>
  <c r="CP22" i="23"/>
  <c r="CZ22" i="23"/>
  <c r="CO22" i="23"/>
  <c r="CN22" i="23"/>
  <c r="CJ22" i="23"/>
  <c r="CD22" i="23"/>
  <c r="BX22" i="23"/>
  <c r="BR22" i="23"/>
  <c r="BL22" i="23"/>
  <c r="BF22" i="23"/>
  <c r="AZ22" i="23"/>
  <c r="AT22" i="23"/>
  <c r="AN22" i="23"/>
  <c r="AH22" i="23"/>
  <c r="AB22" i="23"/>
  <c r="V22" i="23"/>
  <c r="CY21" i="23"/>
  <c r="CX21" i="23"/>
  <c r="CW21" i="23"/>
  <c r="CV21" i="23"/>
  <c r="CU21" i="23"/>
  <c r="CT21" i="23"/>
  <c r="CS21" i="23"/>
  <c r="CZ21" i="23"/>
  <c r="CR21" i="23"/>
  <c r="CQ21" i="23"/>
  <c r="CP21" i="23"/>
  <c r="CO21" i="23"/>
  <c r="CN21" i="23"/>
  <c r="CJ21" i="23"/>
  <c r="CD21" i="23"/>
  <c r="BX21" i="23"/>
  <c r="BR21" i="23"/>
  <c r="BL21" i="23"/>
  <c r="BF21" i="23"/>
  <c r="AZ21" i="23"/>
  <c r="AT21" i="23"/>
  <c r="AN21" i="23"/>
  <c r="AH21" i="23"/>
  <c r="AB21" i="23"/>
  <c r="V21" i="23"/>
  <c r="CY20" i="23"/>
  <c r="CX20" i="23"/>
  <c r="CW20" i="23"/>
  <c r="CV20" i="23"/>
  <c r="CU20" i="23"/>
  <c r="CT20" i="23"/>
  <c r="CS20" i="23"/>
  <c r="CR20" i="23"/>
  <c r="CQ20" i="23"/>
  <c r="CP20" i="23"/>
  <c r="CO20" i="23"/>
  <c r="CN20" i="23"/>
  <c r="CZ20" i="23"/>
  <c r="CJ20" i="23"/>
  <c r="CD20" i="23"/>
  <c r="BX20" i="23"/>
  <c r="BR20" i="23"/>
  <c r="BL20" i="23"/>
  <c r="BF20" i="23"/>
  <c r="AZ20" i="23"/>
  <c r="AT20" i="23"/>
  <c r="AN20" i="23"/>
  <c r="AH20" i="23"/>
  <c r="AB20" i="23"/>
  <c r="W20" i="23"/>
  <c r="V20" i="23"/>
  <c r="CY19" i="23"/>
  <c r="CX19" i="23"/>
  <c r="CW19" i="23"/>
  <c r="CV19" i="23"/>
  <c r="CU19" i="23"/>
  <c r="CT19" i="23"/>
  <c r="CS19" i="23"/>
  <c r="CR19" i="23"/>
  <c r="CQ19" i="23"/>
  <c r="CP19" i="23"/>
  <c r="CZ19" i="23"/>
  <c r="CO19" i="23"/>
  <c r="CN19" i="23"/>
  <c r="CJ19" i="23"/>
  <c r="CD19" i="23"/>
  <c r="BX19" i="23"/>
  <c r="BR19" i="23"/>
  <c r="BL19" i="23"/>
  <c r="BF19" i="23"/>
  <c r="AZ19" i="23"/>
  <c r="AT19" i="23"/>
  <c r="AN19" i="23"/>
  <c r="AH19" i="23"/>
  <c r="AB19" i="23"/>
  <c r="V19" i="23"/>
  <c r="CY18" i="23"/>
  <c r="CX18" i="23"/>
  <c r="CW18" i="23"/>
  <c r="CV18" i="23"/>
  <c r="CU18" i="23"/>
  <c r="CT18" i="23"/>
  <c r="CS18" i="23"/>
  <c r="CR18" i="23"/>
  <c r="CQ18" i="23"/>
  <c r="CP18" i="23"/>
  <c r="CO18" i="23"/>
  <c r="CN18" i="23"/>
  <c r="CZ18" i="23"/>
  <c r="CJ18" i="23"/>
  <c r="CD18" i="23"/>
  <c r="BX18" i="23"/>
  <c r="BR18" i="23"/>
  <c r="BL18" i="23"/>
  <c r="BF18" i="23"/>
  <c r="AZ18" i="23"/>
  <c r="AT18" i="23"/>
  <c r="AN18" i="23"/>
  <c r="AH18" i="23"/>
  <c r="AB18" i="23"/>
  <c r="W18" i="23"/>
  <c r="AC18" i="23"/>
  <c r="AI18" i="23"/>
  <c r="AO18" i="23"/>
  <c r="AU18" i="23"/>
  <c r="BA18" i="23"/>
  <c r="BG18" i="23"/>
  <c r="BM18" i="23"/>
  <c r="BS18" i="23"/>
  <c r="BY18" i="23"/>
  <c r="CE18" i="23"/>
  <c r="CK18" i="23"/>
  <c r="V18" i="23"/>
  <c r="CY17" i="23"/>
  <c r="CX17" i="23"/>
  <c r="CW17" i="23"/>
  <c r="CV17" i="23"/>
  <c r="CU17" i="23"/>
  <c r="CT17" i="23"/>
  <c r="CS17" i="23"/>
  <c r="CR17" i="23"/>
  <c r="CQ17" i="23"/>
  <c r="CP17" i="23"/>
  <c r="CO17" i="23"/>
  <c r="CN17" i="23"/>
  <c r="CJ17" i="23"/>
  <c r="CD17" i="23"/>
  <c r="BX17" i="23"/>
  <c r="BR17" i="23"/>
  <c r="BL17" i="23"/>
  <c r="BF17" i="23"/>
  <c r="AZ17" i="23"/>
  <c r="AT17" i="23"/>
  <c r="AN17" i="23"/>
  <c r="AH17" i="23"/>
  <c r="AB17" i="23"/>
  <c r="V17" i="23"/>
  <c r="CY16" i="23"/>
  <c r="CX16" i="23"/>
  <c r="CW16" i="23"/>
  <c r="CV16" i="23"/>
  <c r="CU16" i="23"/>
  <c r="CT16" i="23"/>
  <c r="CS16" i="23"/>
  <c r="CZ16" i="23"/>
  <c r="CR16" i="23"/>
  <c r="CQ16" i="23"/>
  <c r="CP16" i="23"/>
  <c r="CO16" i="23"/>
  <c r="CN16" i="23"/>
  <c r="CJ16" i="23"/>
  <c r="CD16" i="23"/>
  <c r="BX16" i="23"/>
  <c r="BR16" i="23"/>
  <c r="BL16" i="23"/>
  <c r="BF16" i="23"/>
  <c r="AZ16" i="23"/>
  <c r="AT16" i="23"/>
  <c r="AN16" i="23"/>
  <c r="AH16" i="23"/>
  <c r="AB16" i="23"/>
  <c r="V16" i="23"/>
  <c r="CY15" i="23"/>
  <c r="CX15" i="23"/>
  <c r="CW15" i="23"/>
  <c r="CV15" i="23"/>
  <c r="CU15" i="23"/>
  <c r="CT15" i="23"/>
  <c r="CS15" i="23"/>
  <c r="CR15" i="23"/>
  <c r="CQ15" i="23"/>
  <c r="CP15" i="23"/>
  <c r="CO15" i="23"/>
  <c r="CN15" i="23"/>
  <c r="CJ15" i="23"/>
  <c r="CD15" i="23"/>
  <c r="BX15" i="23"/>
  <c r="BR15" i="23"/>
  <c r="BL15" i="23"/>
  <c r="BF15" i="23"/>
  <c r="AZ15" i="23"/>
  <c r="AT15" i="23"/>
  <c r="AN15" i="23"/>
  <c r="AH15" i="23"/>
  <c r="AB15" i="23"/>
  <c r="W15" i="23"/>
  <c r="AC15" i="23"/>
  <c r="AI15" i="23"/>
  <c r="AO15" i="23"/>
  <c r="AU15" i="23"/>
  <c r="BA15" i="23"/>
  <c r="BG15" i="23"/>
  <c r="BM15" i="23"/>
  <c r="BS15" i="23"/>
  <c r="BY15" i="23"/>
  <c r="CE15" i="23"/>
  <c r="CK15" i="23"/>
  <c r="V15" i="23"/>
  <c r="CY14" i="23"/>
  <c r="CX14" i="23"/>
  <c r="CW14" i="23"/>
  <c r="CV14" i="23"/>
  <c r="CU14" i="23"/>
  <c r="CT14" i="23"/>
  <c r="CS14" i="23"/>
  <c r="CR14" i="23"/>
  <c r="CQ14" i="23"/>
  <c r="CP14" i="23"/>
  <c r="CO14" i="23"/>
  <c r="CN14" i="23"/>
  <c r="CJ14" i="23"/>
  <c r="CD14" i="23"/>
  <c r="BX14" i="23"/>
  <c r="BR14" i="23"/>
  <c r="BL14" i="23"/>
  <c r="BF14" i="23"/>
  <c r="AZ14" i="23"/>
  <c r="AT14" i="23"/>
  <c r="AN14" i="23"/>
  <c r="AI14" i="23"/>
  <c r="AO14" i="23"/>
  <c r="AU14" i="23"/>
  <c r="BA14" i="23"/>
  <c r="BG14" i="23"/>
  <c r="BM14" i="23"/>
  <c r="BS14" i="23"/>
  <c r="BY14" i="23"/>
  <c r="CE14" i="23"/>
  <c r="CK14" i="23"/>
  <c r="AH14" i="23"/>
  <c r="AB14" i="23"/>
  <c r="W14" i="23"/>
  <c r="AC14" i="23"/>
  <c r="V14" i="23"/>
  <c r="CY13" i="23"/>
  <c r="CX13" i="23"/>
  <c r="CW13" i="23"/>
  <c r="CV13" i="23"/>
  <c r="CU13" i="23"/>
  <c r="CT13" i="23"/>
  <c r="CS13" i="23"/>
  <c r="CR13" i="23"/>
  <c r="CQ13" i="23"/>
  <c r="CP13" i="23"/>
  <c r="CO13" i="23"/>
  <c r="CN13" i="23"/>
  <c r="CZ13" i="23"/>
  <c r="CJ13" i="23"/>
  <c r="CD13" i="23"/>
  <c r="BX13" i="23"/>
  <c r="BR13" i="23"/>
  <c r="BL13" i="23"/>
  <c r="BF13" i="23"/>
  <c r="AZ13" i="23"/>
  <c r="AT13" i="23"/>
  <c r="AN13" i="23"/>
  <c r="AH13" i="23"/>
  <c r="AB13" i="23"/>
  <c r="W13" i="23"/>
  <c r="AC13" i="23"/>
  <c r="AI13" i="23"/>
  <c r="AO13" i="23"/>
  <c r="AU13" i="23"/>
  <c r="BA13" i="23"/>
  <c r="BG13" i="23"/>
  <c r="BM13" i="23"/>
  <c r="BS13" i="23"/>
  <c r="BY13" i="23"/>
  <c r="CE13" i="23"/>
  <c r="CK13" i="23"/>
  <c r="V13" i="23"/>
  <c r="CY12" i="23"/>
  <c r="CX12" i="23"/>
  <c r="CW12" i="23"/>
  <c r="CV12" i="23"/>
  <c r="CU12" i="23"/>
  <c r="CT12" i="23"/>
  <c r="CS12" i="23"/>
  <c r="CR12" i="23"/>
  <c r="CQ12" i="23"/>
  <c r="CP12" i="23"/>
  <c r="CZ12" i="23"/>
  <c r="CO12" i="23"/>
  <c r="CN12" i="23"/>
  <c r="CJ12" i="23"/>
  <c r="CD12" i="23"/>
  <c r="BX12" i="23"/>
  <c r="BR12" i="23"/>
  <c r="BL12" i="23"/>
  <c r="BF12" i="23"/>
  <c r="AZ12" i="23"/>
  <c r="AT12" i="23"/>
  <c r="AN12" i="23"/>
  <c r="AH12" i="23"/>
  <c r="AB12" i="23"/>
  <c r="W12" i="23"/>
  <c r="AC12" i="23"/>
  <c r="AI12" i="23"/>
  <c r="V12" i="23"/>
  <c r="CY11" i="23"/>
  <c r="CX11" i="23"/>
  <c r="CW11" i="23"/>
  <c r="CV11" i="23"/>
  <c r="CU11" i="23"/>
  <c r="CT11" i="23"/>
  <c r="CS11" i="23"/>
  <c r="CR11" i="23"/>
  <c r="CZ11" i="23"/>
  <c r="CQ11" i="23"/>
  <c r="CP11" i="23"/>
  <c r="CO11" i="23"/>
  <c r="CN11" i="23"/>
  <c r="CJ11" i="23"/>
  <c r="CD11" i="23"/>
  <c r="BX11" i="23"/>
  <c r="BR11" i="23"/>
  <c r="BL11" i="23"/>
  <c r="BF11" i="23"/>
  <c r="AZ11" i="23"/>
  <c r="AT11" i="23"/>
  <c r="AN11" i="23"/>
  <c r="AH11" i="23"/>
  <c r="AC11" i="23"/>
  <c r="AI11" i="23"/>
  <c r="AO11" i="23"/>
  <c r="AU11" i="23"/>
  <c r="BA11" i="23"/>
  <c r="BG11" i="23"/>
  <c r="BM11" i="23"/>
  <c r="BS11" i="23"/>
  <c r="BY11" i="23"/>
  <c r="CE11" i="23"/>
  <c r="CK11" i="23"/>
  <c r="AB11" i="23"/>
  <c r="V11" i="23"/>
  <c r="CY10" i="23"/>
  <c r="CX10" i="23"/>
  <c r="CW10" i="23"/>
  <c r="CV10" i="23"/>
  <c r="CU10" i="23"/>
  <c r="CT10" i="23"/>
  <c r="CS10" i="23"/>
  <c r="CR10" i="23"/>
  <c r="CQ10" i="23"/>
  <c r="CP10" i="23"/>
  <c r="CO10" i="23"/>
  <c r="CN10" i="23"/>
  <c r="CJ10" i="23"/>
  <c r="CD10" i="23"/>
  <c r="BX10" i="23"/>
  <c r="BR10" i="23"/>
  <c r="BL10" i="23"/>
  <c r="BF10" i="23"/>
  <c r="AZ10" i="23"/>
  <c r="AT10" i="23"/>
  <c r="AN10" i="23"/>
  <c r="AH10" i="23"/>
  <c r="AB10" i="23"/>
  <c r="W10" i="23"/>
  <c r="AC10" i="23"/>
  <c r="AI10" i="23"/>
  <c r="AO10" i="23"/>
  <c r="AU10" i="23"/>
  <c r="BA10" i="23"/>
  <c r="BG10" i="23"/>
  <c r="BM10" i="23"/>
  <c r="BS10" i="23"/>
  <c r="BY10" i="23"/>
  <c r="CE10" i="23"/>
  <c r="CK10" i="23"/>
  <c r="V10" i="23"/>
  <c r="BR352" i="2"/>
  <c r="AP340" i="2"/>
  <c r="AP329" i="2"/>
  <c r="AP328" i="2"/>
  <c r="W225" i="23"/>
  <c r="AC225" i="23"/>
  <c r="AI225" i="23"/>
  <c r="AO225" i="23"/>
  <c r="AU225" i="23"/>
  <c r="BA225" i="23"/>
  <c r="BG225" i="23"/>
  <c r="BM225" i="23"/>
  <c r="BS225" i="23"/>
  <c r="BY225" i="23"/>
  <c r="CE225" i="23"/>
  <c r="CK225" i="23"/>
  <c r="W277" i="23"/>
  <c r="AC277" i="23"/>
  <c r="AI277" i="23"/>
  <c r="AO277" i="23"/>
  <c r="AU277" i="23"/>
  <c r="BA277" i="23"/>
  <c r="BG277" i="23"/>
  <c r="BM277" i="23"/>
  <c r="BS277" i="23"/>
  <c r="BY277" i="23"/>
  <c r="CE277" i="23"/>
  <c r="CK277" i="23"/>
  <c r="AC296" i="23"/>
  <c r="AI296" i="23"/>
  <c r="AO296" i="23"/>
  <c r="AU296" i="23"/>
  <c r="BA296" i="23"/>
  <c r="BG296" i="23"/>
  <c r="BM296" i="23"/>
  <c r="BS296" i="23"/>
  <c r="BY296" i="23"/>
  <c r="CE296" i="23"/>
  <c r="CK296" i="23"/>
  <c r="BA130" i="23"/>
  <c r="BG130" i="23"/>
  <c r="BM130" i="23"/>
  <c r="BS130" i="23"/>
  <c r="BY130" i="23"/>
  <c r="CE130" i="23"/>
  <c r="CK130" i="23"/>
  <c r="AC293" i="23"/>
  <c r="AI293" i="23"/>
  <c r="AO293" i="23"/>
  <c r="AU293" i="23"/>
  <c r="BA293" i="23"/>
  <c r="BG293" i="23"/>
  <c r="BM293" i="23"/>
  <c r="BS293" i="23"/>
  <c r="BY293" i="23"/>
  <c r="CE293" i="23"/>
  <c r="CK293" i="23"/>
  <c r="W32" i="23"/>
  <c r="AC32" i="23"/>
  <c r="AI32" i="23"/>
  <c r="AO32" i="23"/>
  <c r="AU32" i="23"/>
  <c r="BA32" i="23"/>
  <c r="BG32" i="23"/>
  <c r="BM32" i="23"/>
  <c r="BS32" i="23"/>
  <c r="BY32" i="23"/>
  <c r="CE32" i="23"/>
  <c r="CK32" i="23"/>
  <c r="W48" i="23"/>
  <c r="AC48" i="23"/>
  <c r="AI48" i="23"/>
  <c r="AO48" i="23"/>
  <c r="AU48" i="23"/>
  <c r="BA48" i="23"/>
  <c r="BG48" i="23"/>
  <c r="BM48" i="23"/>
  <c r="BS48" i="23"/>
  <c r="BY48" i="23"/>
  <c r="CE48" i="23"/>
  <c r="CK48" i="23"/>
  <c r="BA304" i="23"/>
  <c r="BG304" i="23"/>
  <c r="BM304" i="23"/>
  <c r="BS304" i="23"/>
  <c r="BY304" i="23"/>
  <c r="CE304" i="23"/>
  <c r="CK304" i="23"/>
  <c r="W304" i="23"/>
  <c r="AC304" i="23"/>
  <c r="AI304" i="23"/>
  <c r="AO304" i="23"/>
  <c r="AU304" i="23"/>
  <c r="W17" i="23"/>
  <c r="AC17" i="23"/>
  <c r="AI17" i="23"/>
  <c r="AO17" i="23"/>
  <c r="AU17" i="23"/>
  <c r="BA17" i="23"/>
  <c r="BG17" i="23"/>
  <c r="BM17" i="23"/>
  <c r="BS17" i="23"/>
  <c r="BY17" i="23"/>
  <c r="CE17" i="23"/>
  <c r="CK17" i="23"/>
  <c r="AC49" i="23"/>
  <c r="AI49" i="23"/>
  <c r="AO49" i="23"/>
  <c r="AU49" i="23"/>
  <c r="BA49" i="23"/>
  <c r="BG49" i="23"/>
  <c r="BM49" i="23"/>
  <c r="BS49" i="23"/>
  <c r="BY49" i="23"/>
  <c r="CE49" i="23"/>
  <c r="CK49" i="23"/>
  <c r="W49" i="23"/>
  <c r="W65" i="23"/>
  <c r="AC65" i="23"/>
  <c r="AI65" i="23"/>
  <c r="AO65" i="23"/>
  <c r="AU65" i="23"/>
  <c r="BA65" i="23"/>
  <c r="BG65" i="23"/>
  <c r="BM65" i="23"/>
  <c r="BS65" i="23"/>
  <c r="BY65" i="23"/>
  <c r="CE65" i="23"/>
  <c r="CK65" i="23"/>
  <c r="W145" i="23"/>
  <c r="AC145" i="23"/>
  <c r="AI145" i="23"/>
  <c r="AO145" i="23"/>
  <c r="AU145" i="23"/>
  <c r="BA145" i="23"/>
  <c r="BG145" i="23"/>
  <c r="BM145" i="23"/>
  <c r="BS145" i="23"/>
  <c r="BY145" i="23"/>
  <c r="CE145" i="23"/>
  <c r="CK145" i="23"/>
  <c r="W34" i="23"/>
  <c r="AC34" i="23"/>
  <c r="AI34" i="23"/>
  <c r="AO34" i="23"/>
  <c r="AU34" i="23"/>
  <c r="BA34" i="23"/>
  <c r="BG34" i="23"/>
  <c r="BM34" i="23"/>
  <c r="BS34" i="23"/>
  <c r="BY34" i="23"/>
  <c r="CE34" i="23"/>
  <c r="CK34" i="23"/>
  <c r="W82" i="23"/>
  <c r="AC82" i="23"/>
  <c r="AI82" i="23"/>
  <c r="AO82" i="23"/>
  <c r="AU82" i="23"/>
  <c r="BA82" i="23"/>
  <c r="BG82" i="23"/>
  <c r="BM82" i="23"/>
  <c r="BS82" i="23"/>
  <c r="BY82" i="23"/>
  <c r="CE82" i="23"/>
  <c r="CK82" i="23"/>
  <c r="AO226" i="23"/>
  <c r="AU226" i="23"/>
  <c r="BA226" i="23"/>
  <c r="BG226" i="23"/>
  <c r="BM226" i="23"/>
  <c r="BS226" i="23"/>
  <c r="BY226" i="23"/>
  <c r="CE226" i="23"/>
  <c r="CK226" i="23"/>
  <c r="W226" i="23"/>
  <c r="AC226" i="23"/>
  <c r="AI226" i="23"/>
  <c r="AC242" i="23"/>
  <c r="AI242" i="23"/>
  <c r="AO242" i="23"/>
  <c r="AU242" i="23"/>
  <c r="BA242" i="23"/>
  <c r="BG242" i="23"/>
  <c r="BM242" i="23"/>
  <c r="BS242" i="23"/>
  <c r="BY242" i="23"/>
  <c r="CE242" i="23"/>
  <c r="CK242" i="23"/>
  <c r="W242" i="23"/>
  <c r="AC322" i="23"/>
  <c r="AI322" i="23"/>
  <c r="AO322" i="23"/>
  <c r="AU322" i="23"/>
  <c r="BA322" i="23"/>
  <c r="BG322" i="23"/>
  <c r="BM322" i="23"/>
  <c r="BS322" i="23"/>
  <c r="BY322" i="23"/>
  <c r="CE322" i="23"/>
  <c r="CK322" i="23"/>
  <c r="W131" i="23"/>
  <c r="AC131" i="23"/>
  <c r="AI131" i="23"/>
  <c r="AO131" i="23"/>
  <c r="AU131" i="23"/>
  <c r="BA131" i="23"/>
  <c r="BG131" i="23"/>
  <c r="BM131" i="23"/>
  <c r="BS131" i="23"/>
  <c r="BY131" i="23"/>
  <c r="CE131" i="23"/>
  <c r="CK131" i="23"/>
  <c r="W243" i="23"/>
  <c r="AC243" i="23"/>
  <c r="AI243" i="23"/>
  <c r="AO243" i="23"/>
  <c r="AU243" i="23"/>
  <c r="BA243" i="23"/>
  <c r="BG243" i="23"/>
  <c r="BM243" i="23"/>
  <c r="BS243" i="23"/>
  <c r="BY243" i="23"/>
  <c r="CE243" i="23"/>
  <c r="CK243" i="23"/>
  <c r="W53" i="23"/>
  <c r="AC53" i="23"/>
  <c r="AI53" i="23"/>
  <c r="AO53" i="23"/>
  <c r="AU53" i="23"/>
  <c r="BA53" i="23"/>
  <c r="BG53" i="23"/>
  <c r="BM53" i="23"/>
  <c r="BS53" i="23"/>
  <c r="BY53" i="23"/>
  <c r="CE53" i="23"/>
  <c r="CK53" i="23"/>
  <c r="W117" i="23"/>
  <c r="AC117" i="23"/>
  <c r="AI117" i="23"/>
  <c r="AO117" i="23"/>
  <c r="AU117" i="23"/>
  <c r="BA117" i="23"/>
  <c r="BG117" i="23"/>
  <c r="BM117" i="23"/>
  <c r="BS117" i="23"/>
  <c r="BY117" i="23"/>
  <c r="CE117" i="23"/>
  <c r="CK117" i="23"/>
  <c r="W325" i="23"/>
  <c r="AC325" i="23"/>
  <c r="AI325" i="23"/>
  <c r="AO325" i="23"/>
  <c r="AU325" i="23"/>
  <c r="BA325" i="23"/>
  <c r="BG325" i="23"/>
  <c r="BM325" i="23"/>
  <c r="BS325" i="23"/>
  <c r="BY325" i="23"/>
  <c r="CE325" i="23"/>
  <c r="CK325" i="23"/>
  <c r="W96" i="23"/>
  <c r="AC96" i="23"/>
  <c r="AI96" i="23"/>
  <c r="AO96" i="23"/>
  <c r="AU96" i="23"/>
  <c r="BA96" i="23"/>
  <c r="BG96" i="23"/>
  <c r="BM96" i="23"/>
  <c r="BS96" i="23"/>
  <c r="BY96" i="23"/>
  <c r="CE96" i="23"/>
  <c r="CK96" i="23"/>
  <c r="AC208" i="23"/>
  <c r="AI208" i="23"/>
  <c r="AO208" i="23"/>
  <c r="AU208" i="23"/>
  <c r="BA208" i="23"/>
  <c r="BG208" i="23"/>
  <c r="BM208" i="23"/>
  <c r="BS208" i="23"/>
  <c r="BY208" i="23"/>
  <c r="CE208" i="23"/>
  <c r="CK208" i="23"/>
  <c r="AU67" i="23"/>
  <c r="BA67" i="23"/>
  <c r="BG67" i="23"/>
  <c r="BM67" i="23"/>
  <c r="BS67" i="23"/>
  <c r="BY67" i="23"/>
  <c r="CE67" i="23"/>
  <c r="CK67" i="23"/>
  <c r="AI69" i="23"/>
  <c r="AO69" i="23"/>
  <c r="AU69" i="23"/>
  <c r="BA69" i="23"/>
  <c r="BG69" i="23"/>
  <c r="BM69" i="23"/>
  <c r="BS69" i="23"/>
  <c r="BY69" i="23"/>
  <c r="CE69" i="23"/>
  <c r="CK69" i="23"/>
  <c r="W50" i="23"/>
  <c r="AC50" i="23"/>
  <c r="AI50" i="23"/>
  <c r="AO50" i="23"/>
  <c r="AU50" i="23"/>
  <c r="BA50" i="23"/>
  <c r="BG50" i="23"/>
  <c r="BM50" i="23"/>
  <c r="BS50" i="23"/>
  <c r="BY50" i="23"/>
  <c r="CE50" i="23"/>
  <c r="CK50" i="23"/>
  <c r="AO165" i="23"/>
  <c r="AU165" i="23"/>
  <c r="BA165" i="23"/>
  <c r="BG165" i="23"/>
  <c r="BM165" i="23"/>
  <c r="BS165" i="23"/>
  <c r="BY165" i="23"/>
  <c r="CE165" i="23"/>
  <c r="CK165" i="23"/>
  <c r="W288" i="23"/>
  <c r="AC288" i="23"/>
  <c r="AI288" i="23"/>
  <c r="AO288" i="23"/>
  <c r="AU288" i="23"/>
  <c r="BA288" i="23"/>
  <c r="BG288" i="23"/>
  <c r="BM288" i="23"/>
  <c r="BS288" i="23"/>
  <c r="BY288" i="23"/>
  <c r="CE288" i="23"/>
  <c r="CK288" i="23"/>
  <c r="W112" i="23"/>
  <c r="AC112" i="23"/>
  <c r="AI112" i="23"/>
  <c r="AO112" i="23"/>
  <c r="AU112" i="23"/>
  <c r="BA112" i="23"/>
  <c r="BG112" i="23"/>
  <c r="BM112" i="23"/>
  <c r="BS112" i="23"/>
  <c r="BY112" i="23"/>
  <c r="CE112" i="23"/>
  <c r="CK112" i="23"/>
  <c r="W128" i="23"/>
  <c r="AC128" i="23"/>
  <c r="AI128" i="23"/>
  <c r="AO128" i="23"/>
  <c r="AU128" i="23"/>
  <c r="BA128" i="23"/>
  <c r="BG128" i="23"/>
  <c r="BM128" i="23"/>
  <c r="BS128" i="23"/>
  <c r="BY128" i="23"/>
  <c r="CE128" i="23"/>
  <c r="CK128" i="23"/>
  <c r="W160" i="23"/>
  <c r="AC160" i="23"/>
  <c r="AI160" i="23"/>
  <c r="AO160" i="23"/>
  <c r="AU160" i="23"/>
  <c r="BA160" i="23"/>
  <c r="BG160" i="23"/>
  <c r="BM160" i="23"/>
  <c r="BS160" i="23"/>
  <c r="BY160" i="23"/>
  <c r="CE160" i="23"/>
  <c r="CK160" i="23"/>
  <c r="W176" i="23"/>
  <c r="AC176" i="23"/>
  <c r="AI176" i="23"/>
  <c r="AO176" i="23"/>
  <c r="AU176" i="23"/>
  <c r="BA176" i="23"/>
  <c r="BG176" i="23"/>
  <c r="BM176" i="23"/>
  <c r="BS176" i="23"/>
  <c r="BY176" i="23"/>
  <c r="CE176" i="23"/>
  <c r="CK176" i="23"/>
  <c r="W192" i="23"/>
  <c r="AC192" i="23"/>
  <c r="AI192" i="23"/>
  <c r="AO192" i="23"/>
  <c r="AU192" i="23"/>
  <c r="BA192" i="23"/>
  <c r="BG192" i="23"/>
  <c r="BM192" i="23"/>
  <c r="BS192" i="23"/>
  <c r="BY192" i="23"/>
  <c r="CE192" i="23"/>
  <c r="CK192" i="23"/>
  <c r="AC240" i="23"/>
  <c r="AI240" i="23"/>
  <c r="AO240" i="23"/>
  <c r="AU240" i="23"/>
  <c r="BA240" i="23"/>
  <c r="BG240" i="23"/>
  <c r="BM240" i="23"/>
  <c r="BS240" i="23"/>
  <c r="BY240" i="23"/>
  <c r="CE240" i="23"/>
  <c r="CK240" i="23"/>
  <c r="W256" i="23"/>
  <c r="AC256" i="23"/>
  <c r="AI256" i="23"/>
  <c r="AO256" i="23"/>
  <c r="AU256" i="23"/>
  <c r="BA256" i="23"/>
  <c r="BG256" i="23"/>
  <c r="BM256" i="23"/>
  <c r="BS256" i="23"/>
  <c r="BY256" i="23"/>
  <c r="CE256" i="23"/>
  <c r="CK256" i="23"/>
  <c r="W161" i="23"/>
  <c r="AC161" i="23"/>
  <c r="AI161" i="23"/>
  <c r="AO161" i="23"/>
  <c r="AU161" i="23"/>
  <c r="BA161" i="23"/>
  <c r="BG161" i="23"/>
  <c r="BM161" i="23"/>
  <c r="BS161" i="23"/>
  <c r="BY161" i="23"/>
  <c r="CE161" i="23"/>
  <c r="CK161" i="23"/>
  <c r="AU177" i="23"/>
  <c r="BA177" i="23"/>
  <c r="BG177" i="23"/>
  <c r="BM177" i="23"/>
  <c r="BS177" i="23"/>
  <c r="BY177" i="23"/>
  <c r="CE177" i="23"/>
  <c r="CK177" i="23"/>
  <c r="AC193" i="23"/>
  <c r="AI193" i="23"/>
  <c r="AO193" i="23"/>
  <c r="AU193" i="23"/>
  <c r="BA193" i="23"/>
  <c r="BG193" i="23"/>
  <c r="BM193" i="23"/>
  <c r="BS193" i="23"/>
  <c r="BY193" i="23"/>
  <c r="CE193" i="23"/>
  <c r="CK193" i="23"/>
  <c r="W209" i="23"/>
  <c r="AC209" i="23"/>
  <c r="AI209" i="23"/>
  <c r="AO209" i="23"/>
  <c r="AU209" i="23"/>
  <c r="BA209" i="23"/>
  <c r="BG209" i="23"/>
  <c r="BM209" i="23"/>
  <c r="BS209" i="23"/>
  <c r="BY209" i="23"/>
  <c r="CE209" i="23"/>
  <c r="CK209" i="23"/>
  <c r="W321" i="23"/>
  <c r="AC321" i="23"/>
  <c r="AI321" i="23"/>
  <c r="AO321" i="23"/>
  <c r="AU321" i="23"/>
  <c r="BA321" i="23"/>
  <c r="BG321" i="23"/>
  <c r="BM321" i="23"/>
  <c r="BS321" i="23"/>
  <c r="BY321" i="23"/>
  <c r="CE321" i="23"/>
  <c r="CK321" i="23"/>
  <c r="W194" i="23"/>
  <c r="AC194" i="23"/>
  <c r="AI194" i="23"/>
  <c r="AO194" i="23"/>
  <c r="AU194" i="23"/>
  <c r="BA194" i="23"/>
  <c r="BG194" i="23"/>
  <c r="BM194" i="23"/>
  <c r="BS194" i="23"/>
  <c r="BY194" i="23"/>
  <c r="CE194" i="23"/>
  <c r="CK194" i="23"/>
  <c r="BS274" i="23"/>
  <c r="BY274" i="23"/>
  <c r="CE274" i="23"/>
  <c r="CK274" i="23"/>
  <c r="AC290" i="23"/>
  <c r="AI290" i="23"/>
  <c r="AO290" i="23"/>
  <c r="AU290" i="23"/>
  <c r="BA290" i="23"/>
  <c r="BG290" i="23"/>
  <c r="BM290" i="23"/>
  <c r="BS290" i="23"/>
  <c r="BY290" i="23"/>
  <c r="CE290" i="23"/>
  <c r="CK290" i="23"/>
  <c r="W306" i="23"/>
  <c r="AC306" i="23"/>
  <c r="AI306" i="23"/>
  <c r="AO306" i="23"/>
  <c r="AU306" i="23"/>
  <c r="BA306" i="23"/>
  <c r="BG306" i="23"/>
  <c r="BM306" i="23"/>
  <c r="BS306" i="23"/>
  <c r="BY306" i="23"/>
  <c r="CE306" i="23"/>
  <c r="CK306" i="23"/>
  <c r="AI241" i="23"/>
  <c r="AO241" i="23"/>
  <c r="AU241" i="23"/>
  <c r="BA241" i="23"/>
  <c r="BG241" i="23"/>
  <c r="BM241" i="23"/>
  <c r="BS241" i="23"/>
  <c r="BY241" i="23"/>
  <c r="CE241" i="23"/>
  <c r="CK241" i="23"/>
  <c r="W19" i="23"/>
  <c r="AC19" i="23"/>
  <c r="AI19" i="23"/>
  <c r="AO19" i="23"/>
  <c r="AU19" i="23"/>
  <c r="BA19" i="23"/>
  <c r="BG19" i="23"/>
  <c r="BM19" i="23"/>
  <c r="BS19" i="23"/>
  <c r="BY19" i="23"/>
  <c r="CE19" i="23"/>
  <c r="CK19" i="23"/>
  <c r="AO35" i="23"/>
  <c r="AU35" i="23"/>
  <c r="BA35" i="23"/>
  <c r="BG35" i="23"/>
  <c r="BM35" i="23"/>
  <c r="BS35" i="23"/>
  <c r="BY35" i="23"/>
  <c r="CE35" i="23"/>
  <c r="CK35" i="23"/>
  <c r="W99" i="23"/>
  <c r="AC99" i="23"/>
  <c r="AI99" i="23"/>
  <c r="AO99" i="23"/>
  <c r="AU99" i="23"/>
  <c r="BA99" i="23"/>
  <c r="BG99" i="23"/>
  <c r="BM99" i="23"/>
  <c r="BS99" i="23"/>
  <c r="BY99" i="23"/>
  <c r="CE99" i="23"/>
  <c r="CK99" i="23"/>
  <c r="W227" i="23"/>
  <c r="AC227" i="23"/>
  <c r="AI227" i="23"/>
  <c r="AO227" i="23"/>
  <c r="AU227" i="23"/>
  <c r="BA227" i="23"/>
  <c r="BG227" i="23"/>
  <c r="BM227" i="23"/>
  <c r="BS227" i="23"/>
  <c r="BY227" i="23"/>
  <c r="CE227" i="23"/>
  <c r="CK227" i="23"/>
  <c r="W259" i="23"/>
  <c r="AC259" i="23"/>
  <c r="AI259" i="23"/>
  <c r="AO259" i="23"/>
  <c r="AU259" i="23"/>
  <c r="BA259" i="23"/>
  <c r="BG259" i="23"/>
  <c r="BM259" i="23"/>
  <c r="BS259" i="23"/>
  <c r="BY259" i="23"/>
  <c r="CE259" i="23"/>
  <c r="CK259" i="23"/>
  <c r="W275" i="23"/>
  <c r="AC275" i="23"/>
  <c r="AI275" i="23"/>
  <c r="AO275" i="23"/>
  <c r="AU275" i="23"/>
  <c r="BA275" i="23"/>
  <c r="BG275" i="23"/>
  <c r="BM275" i="23"/>
  <c r="BS275" i="23"/>
  <c r="BY275" i="23"/>
  <c r="CE275" i="23"/>
  <c r="CK275" i="23"/>
  <c r="W177" i="23"/>
  <c r="AC177" i="23"/>
  <c r="AI177" i="23"/>
  <c r="AO177" i="23"/>
  <c r="AU211" i="23"/>
  <c r="BA211" i="23"/>
  <c r="BG211" i="23"/>
  <c r="BM211" i="23"/>
  <c r="BS211" i="23"/>
  <c r="BY211" i="23"/>
  <c r="CE211" i="23"/>
  <c r="CK211" i="23"/>
  <c r="AC20" i="23"/>
  <c r="AI20" i="23"/>
  <c r="AO20" i="23"/>
  <c r="AU20" i="23"/>
  <c r="BA20" i="23"/>
  <c r="BG20" i="23"/>
  <c r="BM20" i="23"/>
  <c r="BS20" i="23"/>
  <c r="BY20" i="23"/>
  <c r="CE20" i="23"/>
  <c r="CK20" i="23"/>
  <c r="AC52" i="23"/>
  <c r="AI52" i="23"/>
  <c r="AO52" i="23"/>
  <c r="AU52" i="23"/>
  <c r="BA52" i="23"/>
  <c r="BG52" i="23"/>
  <c r="BM52" i="23"/>
  <c r="BS52" i="23"/>
  <c r="BY52" i="23"/>
  <c r="CE52" i="23"/>
  <c r="CK52" i="23"/>
  <c r="W52" i="23"/>
  <c r="AC68" i="23"/>
  <c r="AI68" i="23"/>
  <c r="AO68" i="23"/>
  <c r="AU68" i="23"/>
  <c r="BA68" i="23"/>
  <c r="BG68" i="23"/>
  <c r="BM68" i="23"/>
  <c r="BS68" i="23"/>
  <c r="BY68" i="23"/>
  <c r="CE68" i="23"/>
  <c r="CK68" i="23"/>
  <c r="W164" i="23"/>
  <c r="AC164" i="23"/>
  <c r="AI164" i="23"/>
  <c r="AO164" i="23"/>
  <c r="AU164" i="23"/>
  <c r="BA164" i="23"/>
  <c r="BG164" i="23"/>
  <c r="BM164" i="23"/>
  <c r="BS164" i="23"/>
  <c r="BY164" i="23"/>
  <c r="CE164" i="23"/>
  <c r="CK164" i="23"/>
  <c r="AC212" i="23"/>
  <c r="AI212" i="23"/>
  <c r="AO212" i="23"/>
  <c r="AU212" i="23"/>
  <c r="BA212" i="23"/>
  <c r="BG212" i="23"/>
  <c r="BM212" i="23"/>
  <c r="BS212" i="23"/>
  <c r="BY212" i="23"/>
  <c r="CE212" i="23"/>
  <c r="CK212" i="23"/>
  <c r="W212" i="23"/>
  <c r="W244" i="23"/>
  <c r="AC244" i="23"/>
  <c r="AI244" i="23"/>
  <c r="AO244" i="23"/>
  <c r="AU244" i="23"/>
  <c r="BA244" i="23"/>
  <c r="BG244" i="23"/>
  <c r="BM244" i="23"/>
  <c r="BS244" i="23"/>
  <c r="BY244" i="23"/>
  <c r="CE244" i="23"/>
  <c r="CK244" i="23"/>
  <c r="W260" i="23"/>
  <c r="AC260" i="23"/>
  <c r="AI260" i="23"/>
  <c r="AO260" i="23"/>
  <c r="AU260" i="23"/>
  <c r="BA260" i="23"/>
  <c r="BG260" i="23"/>
  <c r="BM260" i="23"/>
  <c r="BS260" i="23"/>
  <c r="BY260" i="23"/>
  <c r="CE260" i="23"/>
  <c r="CK260" i="23"/>
  <c r="W292" i="23"/>
  <c r="AC292" i="23"/>
  <c r="AI292" i="23"/>
  <c r="AO292" i="23"/>
  <c r="AU292" i="23"/>
  <c r="BA292" i="23"/>
  <c r="BG292" i="23"/>
  <c r="BM292" i="23"/>
  <c r="BS292" i="23"/>
  <c r="BY292" i="23"/>
  <c r="CE292" i="23"/>
  <c r="CK292" i="23"/>
  <c r="AI324" i="23"/>
  <c r="AO324" i="23"/>
  <c r="AU324" i="23"/>
  <c r="BA324" i="23"/>
  <c r="BG324" i="23"/>
  <c r="BM324" i="23"/>
  <c r="BS324" i="23"/>
  <c r="BY324" i="23"/>
  <c r="CE324" i="23"/>
  <c r="CK324" i="23"/>
  <c r="W324" i="23"/>
  <c r="AC324" i="23"/>
  <c r="AC33" i="23"/>
  <c r="AI33" i="23"/>
  <c r="AO33" i="23"/>
  <c r="AU33" i="23"/>
  <c r="BA33" i="23"/>
  <c r="BG33" i="23"/>
  <c r="BM33" i="23"/>
  <c r="BS33" i="23"/>
  <c r="BY33" i="23"/>
  <c r="CE33" i="23"/>
  <c r="CK33" i="23"/>
  <c r="W35" i="23"/>
  <c r="AC21" i="23"/>
  <c r="AI21" i="23"/>
  <c r="AO21" i="23"/>
  <c r="AU21" i="23"/>
  <c r="BA21" i="23"/>
  <c r="BG21" i="23"/>
  <c r="BM21" i="23"/>
  <c r="BS21" i="23"/>
  <c r="BY21" i="23"/>
  <c r="CE21" i="23"/>
  <c r="CK21" i="23"/>
  <c r="W21" i="23"/>
  <c r="W149" i="23"/>
  <c r="AC149" i="23"/>
  <c r="AI149" i="23"/>
  <c r="AO149" i="23"/>
  <c r="AU149" i="23"/>
  <c r="BA149" i="23"/>
  <c r="BG149" i="23"/>
  <c r="BM149" i="23"/>
  <c r="BS149" i="23"/>
  <c r="BY149" i="23"/>
  <c r="CE149" i="23"/>
  <c r="CK149" i="23"/>
  <c r="W181" i="23"/>
  <c r="AC181" i="23"/>
  <c r="AI181" i="23"/>
  <c r="AO181" i="23"/>
  <c r="AU181" i="23"/>
  <c r="BA181" i="23"/>
  <c r="BG181" i="23"/>
  <c r="BM181" i="23"/>
  <c r="BS181" i="23"/>
  <c r="BY181" i="23"/>
  <c r="CE181" i="23"/>
  <c r="CK181" i="23"/>
  <c r="W197" i="23"/>
  <c r="AC197" i="23"/>
  <c r="AI197" i="23"/>
  <c r="AO197" i="23"/>
  <c r="AU197" i="23"/>
  <c r="BA197" i="23"/>
  <c r="BG197" i="23"/>
  <c r="BM197" i="23"/>
  <c r="BS197" i="23"/>
  <c r="BY197" i="23"/>
  <c r="CE197" i="23"/>
  <c r="CK197" i="23"/>
  <c r="AO229" i="23"/>
  <c r="AU229" i="23"/>
  <c r="BA229" i="23"/>
  <c r="BG229" i="23"/>
  <c r="BM229" i="23"/>
  <c r="BS229" i="23"/>
  <c r="BY229" i="23"/>
  <c r="CE229" i="23"/>
  <c r="CK229" i="23"/>
  <c r="W229" i="23"/>
  <c r="AC229" i="23"/>
  <c r="AI229" i="23"/>
  <c r="AU309" i="23"/>
  <c r="BA309" i="23"/>
  <c r="BG309" i="23"/>
  <c r="BM309" i="23"/>
  <c r="BS309" i="23"/>
  <c r="BY309" i="23"/>
  <c r="CE309" i="23"/>
  <c r="CK309" i="23"/>
  <c r="W309" i="23"/>
  <c r="AC309" i="23"/>
  <c r="AI309" i="23"/>
  <c r="AO309" i="23"/>
  <c r="AC35" i="23"/>
  <c r="AI35" i="23"/>
  <c r="AC69" i="23"/>
  <c r="AC132" i="23"/>
  <c r="AI132" i="23"/>
  <c r="AO132" i="23"/>
  <c r="AU132" i="23"/>
  <c r="BA132" i="23"/>
  <c r="BG132" i="23"/>
  <c r="BM132" i="23"/>
  <c r="BS132" i="23"/>
  <c r="BY132" i="23"/>
  <c r="CE132" i="23"/>
  <c r="CK132" i="23"/>
  <c r="W210" i="23"/>
  <c r="AC210" i="23"/>
  <c r="AI210" i="23"/>
  <c r="AO210" i="23"/>
  <c r="AU210" i="23"/>
  <c r="BA210" i="23"/>
  <c r="BG210" i="23"/>
  <c r="BM210" i="23"/>
  <c r="BS210" i="23"/>
  <c r="BY210" i="23"/>
  <c r="CE210" i="23"/>
  <c r="CK210" i="23"/>
  <c r="BM144" i="23"/>
  <c r="BS144" i="23"/>
  <c r="BY144" i="23"/>
  <c r="CE144" i="23"/>
  <c r="CK144" i="23"/>
  <c r="BG51" i="23"/>
  <c r="BM51" i="23"/>
  <c r="BS51" i="23"/>
  <c r="BY51" i="23"/>
  <c r="CE51" i="23"/>
  <c r="CK51" i="23"/>
  <c r="W257" i="23"/>
  <c r="AC257" i="23"/>
  <c r="AI257" i="23"/>
  <c r="AO257" i="23"/>
  <c r="AU257" i="23"/>
  <c r="BA257" i="23"/>
  <c r="BG257" i="23"/>
  <c r="BM257" i="23"/>
  <c r="BS257" i="23"/>
  <c r="BY257" i="23"/>
  <c r="CE257" i="23"/>
  <c r="CK257" i="23"/>
  <c r="W162" i="23"/>
  <c r="AC162" i="23"/>
  <c r="AI162" i="23"/>
  <c r="AO162" i="23"/>
  <c r="AU162" i="23"/>
  <c r="BA162" i="23"/>
  <c r="BG162" i="23"/>
  <c r="BM162" i="23"/>
  <c r="BS162" i="23"/>
  <c r="BY162" i="23"/>
  <c r="CE162" i="23"/>
  <c r="CK162" i="23"/>
  <c r="W36" i="23"/>
  <c r="AC36" i="23"/>
  <c r="AI36" i="23"/>
  <c r="AO36" i="23"/>
  <c r="AU36" i="23"/>
  <c r="BA36" i="23"/>
  <c r="BG36" i="23"/>
  <c r="BM36" i="23"/>
  <c r="BS36" i="23"/>
  <c r="BY36" i="23"/>
  <c r="CE36" i="23"/>
  <c r="CK36" i="23"/>
  <c r="W200" i="23"/>
  <c r="AC200" i="23"/>
  <c r="AI200" i="23"/>
  <c r="AO200" i="23"/>
  <c r="AU200" i="23"/>
  <c r="BA200" i="23"/>
  <c r="BG200" i="23"/>
  <c r="BM200" i="23"/>
  <c r="BS200" i="23"/>
  <c r="BY200" i="23"/>
  <c r="CE200" i="23"/>
  <c r="CK200" i="23"/>
  <c r="W264" i="23"/>
  <c r="AC264" i="23"/>
  <c r="AI264" i="23"/>
  <c r="AO264" i="23"/>
  <c r="AU264" i="23"/>
  <c r="BA264" i="23"/>
  <c r="BG264" i="23"/>
  <c r="BM264" i="23"/>
  <c r="BS264" i="23"/>
  <c r="BY264" i="23"/>
  <c r="CE264" i="23"/>
  <c r="CK264" i="23"/>
  <c r="AU328" i="23"/>
  <c r="BA328" i="23"/>
  <c r="BG328" i="23"/>
  <c r="BM328" i="23"/>
  <c r="BS328" i="23"/>
  <c r="BY328" i="23"/>
  <c r="CE328" i="23"/>
  <c r="CK328" i="23"/>
  <c r="BA230" i="23"/>
  <c r="BG230" i="23"/>
  <c r="BM230" i="23"/>
  <c r="BS230" i="23"/>
  <c r="BY230" i="23"/>
  <c r="CE230" i="23"/>
  <c r="CK230" i="23"/>
  <c r="AC326" i="23"/>
  <c r="AI326" i="23"/>
  <c r="AO326" i="23"/>
  <c r="AU326" i="23"/>
  <c r="BA326" i="23"/>
  <c r="BG326" i="23"/>
  <c r="BM326" i="23"/>
  <c r="BS326" i="23"/>
  <c r="BY326" i="23"/>
  <c r="CE326" i="23"/>
  <c r="CK326" i="23"/>
  <c r="AO105" i="23"/>
  <c r="AU105" i="23"/>
  <c r="BA105" i="23"/>
  <c r="BG105" i="23"/>
  <c r="BM105" i="23"/>
  <c r="BS105" i="23"/>
  <c r="BY105" i="23"/>
  <c r="CE105" i="23"/>
  <c r="CK105" i="23"/>
  <c r="AU121" i="23"/>
  <c r="BA121" i="23"/>
  <c r="BG121" i="23"/>
  <c r="BM121" i="23"/>
  <c r="BS121" i="23"/>
  <c r="BY121" i="23"/>
  <c r="CE121" i="23"/>
  <c r="CK121" i="23"/>
  <c r="AI249" i="23"/>
  <c r="AO249" i="23"/>
  <c r="AU249" i="23"/>
  <c r="BA249" i="23"/>
  <c r="BG249" i="23"/>
  <c r="BM249" i="23"/>
  <c r="BS249" i="23"/>
  <c r="BY249" i="23"/>
  <c r="CE249" i="23"/>
  <c r="CK249" i="23"/>
  <c r="AC313" i="23"/>
  <c r="AI313" i="23"/>
  <c r="AO313" i="23"/>
  <c r="AU313" i="23"/>
  <c r="BA313" i="23"/>
  <c r="BG313" i="23"/>
  <c r="BM313" i="23"/>
  <c r="BS313" i="23"/>
  <c r="BY313" i="23"/>
  <c r="CE313" i="23"/>
  <c r="CK313" i="23"/>
  <c r="AU22" i="23"/>
  <c r="BA22" i="23"/>
  <c r="BG22" i="23"/>
  <c r="BM22" i="23"/>
  <c r="BS22" i="23"/>
  <c r="BY22" i="23"/>
  <c r="CE22" i="23"/>
  <c r="CK22" i="23"/>
  <c r="W87" i="23"/>
  <c r="AC87" i="23"/>
  <c r="AI87" i="23"/>
  <c r="AO87" i="23"/>
  <c r="AU87" i="23"/>
  <c r="BA87" i="23"/>
  <c r="BG87" i="23"/>
  <c r="BM87" i="23"/>
  <c r="BS87" i="23"/>
  <c r="BY87" i="23"/>
  <c r="CE87" i="23"/>
  <c r="CK87" i="23"/>
  <c r="W328" i="23"/>
  <c r="AC328" i="23"/>
  <c r="AI328" i="23"/>
  <c r="AO328" i="23"/>
  <c r="BG150" i="23"/>
  <c r="BM150" i="23"/>
  <c r="BS150" i="23"/>
  <c r="BY150" i="23"/>
  <c r="CE150" i="23"/>
  <c r="CK150" i="23"/>
  <c r="W278" i="23"/>
  <c r="AC278" i="23"/>
  <c r="AI278" i="23"/>
  <c r="AO278" i="23"/>
  <c r="AU278" i="23"/>
  <c r="BA278" i="23"/>
  <c r="BG278" i="23"/>
  <c r="BM278" i="23"/>
  <c r="BS278" i="23"/>
  <c r="BY278" i="23"/>
  <c r="CE278" i="23"/>
  <c r="CK278" i="23"/>
  <c r="W310" i="23"/>
  <c r="AC310" i="23"/>
  <c r="AI310" i="23"/>
  <c r="AO310" i="23"/>
  <c r="AU310" i="23"/>
  <c r="BA310" i="23"/>
  <c r="BG310" i="23"/>
  <c r="BM310" i="23"/>
  <c r="BS310" i="23"/>
  <c r="BY310" i="23"/>
  <c r="CE310" i="23"/>
  <c r="CK310" i="23"/>
  <c r="W55" i="23"/>
  <c r="AC55" i="23"/>
  <c r="AI55" i="23"/>
  <c r="AO55" i="23"/>
  <c r="AU55" i="23"/>
  <c r="BA55" i="23"/>
  <c r="BG55" i="23"/>
  <c r="BM55" i="23"/>
  <c r="BS55" i="23"/>
  <c r="BY55" i="23"/>
  <c r="CE55" i="23"/>
  <c r="CK55" i="23"/>
  <c r="AI71" i="23"/>
  <c r="AO71" i="23"/>
  <c r="AU71" i="23"/>
  <c r="BA71" i="23"/>
  <c r="BG71" i="23"/>
  <c r="BM71" i="23"/>
  <c r="BS71" i="23"/>
  <c r="BY71" i="23"/>
  <c r="CE71" i="23"/>
  <c r="CK71" i="23"/>
  <c r="AC183" i="23"/>
  <c r="AI183" i="23"/>
  <c r="AO183" i="23"/>
  <c r="AU183" i="23"/>
  <c r="BA183" i="23"/>
  <c r="BG183" i="23"/>
  <c r="BM183" i="23"/>
  <c r="BS183" i="23"/>
  <c r="BY183" i="23"/>
  <c r="CE183" i="23"/>
  <c r="CK183" i="23"/>
  <c r="AO155" i="23"/>
  <c r="AU155" i="23"/>
  <c r="BA155" i="23"/>
  <c r="BG155" i="23"/>
  <c r="BM155" i="23"/>
  <c r="BS155" i="23"/>
  <c r="BY155" i="23"/>
  <c r="CE155" i="23"/>
  <c r="CK155" i="23"/>
  <c r="W296" i="23"/>
  <c r="AO12" i="23"/>
  <c r="AU12" i="23"/>
  <c r="BA12" i="23"/>
  <c r="BG12" i="23"/>
  <c r="BM12" i="23"/>
  <c r="BS12" i="23"/>
  <c r="BY12" i="23"/>
  <c r="CE12" i="23"/>
  <c r="CK12" i="23"/>
  <c r="BS204" i="23"/>
  <c r="BY204" i="23"/>
  <c r="CE204" i="23"/>
  <c r="CK204" i="23"/>
  <c r="AO220" i="23"/>
  <c r="AU220" i="23"/>
  <c r="BA220" i="23"/>
  <c r="BG220" i="23"/>
  <c r="BM220" i="23"/>
  <c r="BS220" i="23"/>
  <c r="BY220" i="23"/>
  <c r="CE220" i="23"/>
  <c r="CK220" i="23"/>
  <c r="W246" i="23"/>
  <c r="AC246" i="23"/>
  <c r="AI246" i="23"/>
  <c r="AO246" i="23"/>
  <c r="AU246" i="23"/>
  <c r="BA246" i="23"/>
  <c r="BG246" i="23"/>
  <c r="BM246" i="23"/>
  <c r="BS246" i="23"/>
  <c r="BY246" i="23"/>
  <c r="CE246" i="23"/>
  <c r="CK246" i="23"/>
  <c r="AU39" i="23"/>
  <c r="BA39" i="23"/>
  <c r="BG39" i="23"/>
  <c r="BM39" i="23"/>
  <c r="BS39" i="23"/>
  <c r="BY39" i="23"/>
  <c r="CE39" i="23"/>
  <c r="CK39" i="23"/>
  <c r="AC216" i="23"/>
  <c r="AI216" i="23"/>
  <c r="AO216" i="23"/>
  <c r="AU216" i="23"/>
  <c r="BA216" i="23"/>
  <c r="BG216" i="23"/>
  <c r="BM216" i="23"/>
  <c r="BS216" i="23"/>
  <c r="BY216" i="23"/>
  <c r="CE216" i="23"/>
  <c r="CK216" i="23"/>
  <c r="W102" i="23"/>
  <c r="AC102" i="23"/>
  <c r="AI102" i="23"/>
  <c r="AO102" i="23"/>
  <c r="AU102" i="23"/>
  <c r="BA102" i="23"/>
  <c r="BG102" i="23"/>
  <c r="BM102" i="23"/>
  <c r="BS102" i="23"/>
  <c r="BY102" i="23"/>
  <c r="CE102" i="23"/>
  <c r="CK102" i="23"/>
  <c r="AO118" i="23"/>
  <c r="AU118" i="23"/>
  <c r="BA118" i="23"/>
  <c r="BG118" i="23"/>
  <c r="BM118" i="23"/>
  <c r="BS118" i="23"/>
  <c r="BY118" i="23"/>
  <c r="CE118" i="23"/>
  <c r="CK118" i="23"/>
  <c r="AC118" i="23"/>
  <c r="AI118" i="23"/>
  <c r="W262" i="23"/>
  <c r="AC262" i="23"/>
  <c r="AI262" i="23"/>
  <c r="AO262" i="23"/>
  <c r="AU262" i="23"/>
  <c r="BA262" i="23"/>
  <c r="BG262" i="23"/>
  <c r="BM262" i="23"/>
  <c r="BS262" i="23"/>
  <c r="BY262" i="23"/>
  <c r="CE262" i="23"/>
  <c r="CK262" i="23"/>
  <c r="W294" i="23"/>
  <c r="AC294" i="23"/>
  <c r="AI294" i="23"/>
  <c r="AO294" i="23"/>
  <c r="AU294" i="23"/>
  <c r="BA294" i="23"/>
  <c r="BG294" i="23"/>
  <c r="BM294" i="23"/>
  <c r="BS294" i="23"/>
  <c r="BY294" i="23"/>
  <c r="CE294" i="23"/>
  <c r="CK294" i="23"/>
  <c r="AI23" i="23"/>
  <c r="AO23" i="23"/>
  <c r="AU23" i="23"/>
  <c r="BA23" i="23"/>
  <c r="BG23" i="23"/>
  <c r="BM23" i="23"/>
  <c r="BS23" i="23"/>
  <c r="BY23" i="23"/>
  <c r="CE23" i="23"/>
  <c r="CK23" i="23"/>
  <c r="BG199" i="23"/>
  <c r="BM199" i="23"/>
  <c r="BS199" i="23"/>
  <c r="BY199" i="23"/>
  <c r="CE199" i="23"/>
  <c r="CK199" i="23"/>
  <c r="W166" i="23"/>
  <c r="AC166" i="23"/>
  <c r="AI166" i="23"/>
  <c r="AO166" i="23"/>
  <c r="AU166" i="23"/>
  <c r="BA166" i="23"/>
  <c r="BG166" i="23"/>
  <c r="BM166" i="23"/>
  <c r="BS166" i="23"/>
  <c r="BY166" i="23"/>
  <c r="CE166" i="23"/>
  <c r="CK166" i="23"/>
  <c r="AI70" i="23"/>
  <c r="AO70" i="23"/>
  <c r="AU70" i="23"/>
  <c r="BA70" i="23"/>
  <c r="BG70" i="23"/>
  <c r="BM70" i="23"/>
  <c r="BS70" i="23"/>
  <c r="BY70" i="23"/>
  <c r="CE70" i="23"/>
  <c r="CK70" i="23"/>
  <c r="W182" i="23"/>
  <c r="AC182" i="23"/>
  <c r="AI182" i="23"/>
  <c r="AO182" i="23"/>
  <c r="AU182" i="23"/>
  <c r="BA182" i="23"/>
  <c r="BG182" i="23"/>
  <c r="BM182" i="23"/>
  <c r="BS182" i="23"/>
  <c r="BY182" i="23"/>
  <c r="CE182" i="23"/>
  <c r="CK182" i="23"/>
  <c r="W263" i="23"/>
  <c r="AC263" i="23"/>
  <c r="AI263" i="23"/>
  <c r="AO263" i="23"/>
  <c r="AU263" i="23"/>
  <c r="BA263" i="23"/>
  <c r="BG263" i="23"/>
  <c r="BM263" i="23"/>
  <c r="BS263" i="23"/>
  <c r="BY263" i="23"/>
  <c r="CE263" i="23"/>
  <c r="CK263" i="23"/>
  <c r="W279" i="23"/>
  <c r="AC279" i="23"/>
  <c r="AI279" i="23"/>
  <c r="AO279" i="23"/>
  <c r="AU279" i="23"/>
  <c r="BA279" i="23"/>
  <c r="BG279" i="23"/>
  <c r="BM279" i="23"/>
  <c r="BS279" i="23"/>
  <c r="BY279" i="23"/>
  <c r="CE279" i="23"/>
  <c r="CK279" i="23"/>
  <c r="W23" i="23"/>
  <c r="AC23" i="23"/>
  <c r="W203" i="23"/>
  <c r="AC203" i="23"/>
  <c r="AI203" i="23"/>
  <c r="AO203" i="23"/>
  <c r="AU203" i="23"/>
  <c r="BA203" i="23"/>
  <c r="BG203" i="23"/>
  <c r="BM203" i="23"/>
  <c r="BS203" i="23"/>
  <c r="BY203" i="23"/>
  <c r="CE203" i="23"/>
  <c r="CK203" i="23"/>
  <c r="W316" i="23"/>
  <c r="AC316" i="23"/>
  <c r="CE329" i="23"/>
  <c r="CK329" i="23"/>
  <c r="W313" i="23"/>
  <c r="W267" i="23"/>
  <c r="AC267" i="23"/>
  <c r="AI267" i="23"/>
  <c r="AO267" i="23"/>
  <c r="AU267" i="23"/>
  <c r="BA267" i="23"/>
  <c r="BG267" i="23"/>
  <c r="BM267" i="23"/>
  <c r="BS267" i="23"/>
  <c r="BY267" i="23"/>
  <c r="CE267" i="23"/>
  <c r="CK267" i="23"/>
  <c r="W123" i="23"/>
  <c r="AC123" i="23"/>
  <c r="AI123" i="23"/>
  <c r="AO123" i="23"/>
  <c r="AU123" i="23"/>
  <c r="BA123" i="23"/>
  <c r="BG123" i="23"/>
  <c r="BM123" i="23"/>
  <c r="BS123" i="23"/>
  <c r="BY123" i="23"/>
  <c r="CE123" i="23"/>
  <c r="CK123" i="23"/>
  <c r="AO187" i="23"/>
  <c r="AU187" i="23"/>
  <c r="BA187" i="23"/>
  <c r="BG187" i="23"/>
  <c r="BM187" i="23"/>
  <c r="BS187" i="23"/>
  <c r="BY187" i="23"/>
  <c r="CE187" i="23"/>
  <c r="CK187" i="23"/>
  <c r="AC283" i="23"/>
  <c r="AI283" i="23"/>
  <c r="AO283" i="23"/>
  <c r="AU283" i="23"/>
  <c r="BA283" i="23"/>
  <c r="BG283" i="23"/>
  <c r="BM283" i="23"/>
  <c r="BS283" i="23"/>
  <c r="BY283" i="23"/>
  <c r="CE283" i="23"/>
  <c r="CK283" i="23"/>
  <c r="AI316" i="23"/>
  <c r="AO316" i="23"/>
  <c r="AU316" i="23"/>
  <c r="BA316" i="23"/>
  <c r="BG316" i="23"/>
  <c r="BM316" i="23"/>
  <c r="BS316" i="23"/>
  <c r="BY316" i="23"/>
  <c r="CE316" i="23"/>
  <c r="CK316" i="23"/>
  <c r="AC107" i="23"/>
  <c r="AI107" i="23"/>
  <c r="AO107" i="23"/>
  <c r="AU107" i="23"/>
  <c r="BA107" i="23"/>
  <c r="BG107" i="23"/>
  <c r="BM107" i="23"/>
  <c r="BS107" i="23"/>
  <c r="BY107" i="23"/>
  <c r="CE107" i="23"/>
  <c r="CK107" i="23"/>
  <c r="AC251" i="23"/>
  <c r="AI251" i="23"/>
  <c r="AO251" i="23"/>
  <c r="AU251" i="23"/>
  <c r="BA251" i="23"/>
  <c r="BG251" i="23"/>
  <c r="BM251" i="23"/>
  <c r="BS251" i="23"/>
  <c r="BY251" i="23"/>
  <c r="CE251" i="23"/>
  <c r="CK251" i="23"/>
  <c r="CZ10" i="23"/>
  <c r="CZ99" i="23"/>
  <c r="CZ105" i="23"/>
  <c r="CZ280" i="23"/>
  <c r="CZ134" i="23"/>
  <c r="CZ166" i="23"/>
  <c r="CZ226" i="23"/>
  <c r="CZ248" i="23"/>
  <c r="CZ272" i="23"/>
  <c r="CZ17" i="23"/>
  <c r="CZ30" i="23"/>
  <c r="CZ221" i="23"/>
  <c r="CZ235" i="23"/>
  <c r="CZ279" i="23"/>
  <c r="CZ104" i="23"/>
  <c r="CZ306" i="23"/>
  <c r="CZ29" i="23"/>
  <c r="CZ38" i="23"/>
  <c r="CZ67" i="23"/>
  <c r="CZ127" i="23"/>
  <c r="CZ229" i="23"/>
  <c r="CZ267" i="23"/>
  <c r="CZ15" i="23"/>
  <c r="CZ131" i="23"/>
  <c r="CZ219" i="23"/>
  <c r="CZ230" i="23"/>
  <c r="CZ243" i="23"/>
  <c r="CZ283" i="23"/>
  <c r="CZ325" i="23"/>
  <c r="CZ113" i="23"/>
  <c r="CZ25" i="23"/>
  <c r="CZ31" i="23"/>
  <c r="CZ54" i="23"/>
  <c r="CZ68" i="23"/>
  <c r="CZ77" i="23"/>
  <c r="CZ97" i="23"/>
  <c r="CZ156" i="23"/>
  <c r="CZ193" i="23"/>
  <c r="CZ234" i="23"/>
  <c r="CZ37" i="23"/>
  <c r="CZ60" i="23"/>
  <c r="CZ207" i="23"/>
  <c r="CZ220" i="23"/>
  <c r="CZ23" i="23"/>
  <c r="CZ211" i="23"/>
  <c r="CZ14" i="23"/>
  <c r="CZ58" i="23"/>
  <c r="CZ95" i="23"/>
  <c r="CZ137" i="23"/>
  <c r="CZ155" i="23"/>
  <c r="CZ160" i="23"/>
  <c r="CZ251" i="23"/>
  <c r="CZ282" i="23"/>
  <c r="CZ298" i="23"/>
  <c r="CZ253" i="23"/>
  <c r="CZ294" i="23"/>
  <c r="CZ324" i="23"/>
  <c r="CZ47" i="23"/>
  <c r="CZ49" i="23"/>
  <c r="CZ123" i="23"/>
  <c r="CZ209" i="23"/>
  <c r="CZ263" i="23"/>
  <c r="CZ278" i="23"/>
  <c r="CZ300" i="23"/>
  <c r="CZ35" i="23"/>
  <c r="CZ43" i="23"/>
  <c r="CZ71" i="23"/>
  <c r="CZ158" i="23"/>
  <c r="CZ225" i="23"/>
  <c r="CZ268" i="23"/>
  <c r="CZ284" i="23"/>
  <c r="CZ34" i="23"/>
  <c r="CZ53" i="23"/>
  <c r="CZ87" i="23"/>
  <c r="CZ94" i="23"/>
  <c r="CZ110" i="23"/>
  <c r="CZ194" i="23"/>
  <c r="CZ252" i="23"/>
  <c r="CZ24" i="23"/>
  <c r="CZ40" i="23"/>
  <c r="CZ128" i="23"/>
  <c r="CZ208" i="23"/>
  <c r="CZ224" i="23"/>
  <c r="CZ247" i="23"/>
  <c r="CZ323" i="23"/>
  <c r="CZ154" i="23"/>
  <c r="CZ255" i="23"/>
  <c r="CZ271" i="23"/>
  <c r="CZ301" i="23"/>
  <c r="CZ331" i="23"/>
  <c r="CZ45" i="23"/>
  <c r="CZ82" i="23"/>
  <c r="CZ102" i="23"/>
  <c r="CZ139" i="23"/>
  <c r="CZ145" i="23"/>
  <c r="CZ183" i="23"/>
  <c r="CZ192" i="23"/>
  <c r="CZ240" i="23"/>
  <c r="CZ317" i="23"/>
  <c r="CZ66" i="23"/>
  <c r="CZ118" i="23"/>
  <c r="CZ146" i="23"/>
  <c r="CZ150" i="23"/>
  <c r="CZ177" i="23"/>
  <c r="CZ182" i="23"/>
  <c r="CZ184" i="23"/>
  <c r="CZ188" i="23"/>
  <c r="CZ239" i="23"/>
  <c r="CZ303" i="23"/>
  <c r="CZ328" i="23"/>
  <c r="CZ52" i="23"/>
  <c r="CZ179" i="23"/>
  <c r="CZ256" i="23"/>
  <c r="CZ262" i="23"/>
  <c r="CZ286" i="23"/>
  <c r="CZ287" i="23"/>
  <c r="CZ302" i="23"/>
  <c r="CZ314" i="23"/>
  <c r="CZ327" i="23"/>
  <c r="CZ39" i="23"/>
  <c r="CZ76" i="23"/>
  <c r="CZ254" i="23"/>
  <c r="CZ313" i="23"/>
  <c r="CZ190" i="23"/>
  <c r="CZ122" i="23"/>
  <c r="CZ216" i="23"/>
  <c r="CZ231" i="23"/>
  <c r="CZ233" i="23"/>
  <c r="CZ42" i="23"/>
  <c r="CZ237" i="23"/>
  <c r="CZ312" i="23"/>
  <c r="CZ198" i="23"/>
  <c r="CZ264" i="23"/>
  <c r="CZ293" i="23"/>
  <c r="CZ310" i="23"/>
  <c r="CZ206" i="23"/>
  <c r="CZ316" i="23"/>
  <c r="D472" i="2"/>
  <c r="E472" i="2"/>
  <c r="F472" i="2"/>
  <c r="D408" i="2"/>
  <c r="E408" i="2"/>
  <c r="F408" i="2"/>
  <c r="D412" i="2"/>
  <c r="E412" i="2"/>
  <c r="F412" i="2"/>
  <c r="D424" i="2"/>
  <c r="E424" i="2"/>
  <c r="F424" i="2"/>
  <c r="D416" i="2"/>
  <c r="E416" i="2"/>
  <c r="F416" i="2"/>
  <c r="D420" i="2"/>
  <c r="E420" i="2"/>
  <c r="F420" i="2"/>
  <c r="D428" i="2"/>
  <c r="E428" i="2"/>
  <c r="F428" i="2"/>
  <c r="D436" i="2"/>
  <c r="E436" i="2"/>
  <c r="F436" i="2"/>
  <c r="D448" i="2"/>
  <c r="E448" i="2"/>
  <c r="F448" i="2"/>
  <c r="D444" i="2"/>
  <c r="E444" i="2"/>
  <c r="F444" i="2"/>
  <c r="D452" i="2"/>
  <c r="E452" i="2"/>
  <c r="F452" i="2"/>
  <c r="D432" i="2"/>
  <c r="E432" i="2"/>
  <c r="F432" i="2"/>
  <c r="D476" i="2"/>
  <c r="E476" i="2"/>
  <c r="F476" i="2"/>
  <c r="D456" i="2"/>
  <c r="E456" i="2"/>
  <c r="F456" i="2"/>
  <c r="D480" i="2"/>
  <c r="E480" i="2"/>
  <c r="F480" i="2"/>
  <c r="D484" i="2"/>
  <c r="E484" i="2"/>
  <c r="F484" i="2"/>
  <c r="D464" i="2"/>
  <c r="E464" i="2"/>
  <c r="F464" i="2"/>
  <c r="D468" i="2"/>
  <c r="E468" i="2"/>
  <c r="F468" i="2"/>
  <c r="D364" i="2"/>
  <c r="E364" i="2"/>
  <c r="F364" i="2"/>
  <c r="D376" i="2"/>
  <c r="E376" i="2"/>
  <c r="F376" i="2"/>
  <c r="D356" i="2"/>
  <c r="E356" i="2"/>
  <c r="F356" i="2"/>
  <c r="D360" i="2"/>
  <c r="E360" i="2"/>
  <c r="F360" i="2"/>
  <c r="D368" i="2"/>
  <c r="E368" i="2"/>
  <c r="F368" i="2"/>
  <c r="D372" i="2"/>
  <c r="E372" i="2"/>
  <c r="F372" i="2"/>
  <c r="D380" i="2"/>
  <c r="E380" i="2"/>
  <c r="F380" i="2"/>
  <c r="D384" i="2"/>
  <c r="E384" i="2"/>
  <c r="F384" i="2"/>
  <c r="D396" i="2"/>
  <c r="E396" i="2"/>
  <c r="F396" i="2"/>
  <c r="D324" i="2"/>
  <c r="E324" i="2"/>
  <c r="F324" i="2"/>
  <c r="D332" i="2"/>
  <c r="E332" i="2"/>
  <c r="F332" i="2"/>
  <c r="D344" i="2"/>
  <c r="E344" i="2"/>
  <c r="F344" i="2"/>
  <c r="D348" i="2"/>
  <c r="E348" i="2"/>
  <c r="F348" i="2"/>
  <c r="D352" i="2"/>
  <c r="E352" i="2"/>
  <c r="F352" i="2"/>
  <c r="D308" i="2"/>
  <c r="E308" i="2"/>
  <c r="F308" i="2"/>
  <c r="D312" i="2"/>
  <c r="E312" i="2"/>
  <c r="F312" i="2"/>
  <c r="D320" i="2"/>
  <c r="E320" i="2"/>
  <c r="F320" i="2"/>
  <c r="D328" i="2"/>
  <c r="E328" i="2"/>
  <c r="F328" i="2"/>
  <c r="D340" i="2"/>
  <c r="E340" i="2"/>
  <c r="F340" i="2"/>
  <c r="D288" i="2"/>
  <c r="E288" i="2"/>
  <c r="F288" i="2"/>
  <c r="D296" i="2"/>
  <c r="E296" i="2"/>
  <c r="F296" i="2"/>
  <c r="D300" i="2"/>
  <c r="E300" i="2"/>
  <c r="F300" i="2"/>
  <c r="D316" i="2"/>
  <c r="E316" i="2"/>
  <c r="F316" i="2"/>
  <c r="D304" i="2"/>
  <c r="E304" i="2"/>
  <c r="F304" i="2"/>
  <c r="D84" i="2"/>
  <c r="E84" i="2"/>
  <c r="F84" i="2"/>
  <c r="D92" i="2"/>
  <c r="E92" i="2"/>
  <c r="F92" i="2"/>
  <c r="D100" i="2"/>
  <c r="E100" i="2"/>
  <c r="F100" i="2"/>
  <c r="D96" i="2"/>
  <c r="E96" i="2"/>
  <c r="F96" i="2"/>
  <c r="D108" i="2"/>
  <c r="E108" i="2"/>
  <c r="F108" i="2"/>
  <c r="D112" i="2"/>
  <c r="E112" i="2"/>
  <c r="F112" i="2"/>
  <c r="D120" i="2"/>
  <c r="E120" i="2"/>
  <c r="F120" i="2"/>
  <c r="D128" i="2"/>
  <c r="E128" i="2"/>
  <c r="F128" i="2"/>
  <c r="D124" i="2"/>
  <c r="E124" i="2"/>
  <c r="F124" i="2"/>
  <c r="D116" i="2"/>
  <c r="E116" i="2"/>
  <c r="F116" i="2"/>
  <c r="D132" i="2"/>
  <c r="E132" i="2"/>
  <c r="F132" i="2"/>
  <c r="D136" i="2"/>
  <c r="E136" i="2"/>
  <c r="F136" i="2"/>
  <c r="D140" i="2"/>
  <c r="E140" i="2"/>
  <c r="F140" i="2"/>
  <c r="D144" i="2"/>
  <c r="E144" i="2"/>
  <c r="F144" i="2"/>
  <c r="D152" i="2"/>
  <c r="E152" i="2"/>
  <c r="F152" i="2"/>
  <c r="D156" i="2"/>
  <c r="E156" i="2"/>
  <c r="F156" i="2"/>
  <c r="D160" i="2"/>
  <c r="E160" i="2"/>
  <c r="F160" i="2"/>
  <c r="D164" i="2"/>
  <c r="E164" i="2"/>
  <c r="F164" i="2"/>
  <c r="D168" i="2"/>
  <c r="E168" i="2"/>
  <c r="F168" i="2"/>
  <c r="D172" i="2"/>
  <c r="E172" i="2"/>
  <c r="F172" i="2"/>
  <c r="D148" i="2"/>
  <c r="E148" i="2"/>
  <c r="F148" i="2"/>
  <c r="D200" i="2"/>
  <c r="E200" i="2"/>
  <c r="F200" i="2"/>
  <c r="D208" i="2"/>
  <c r="E208" i="2"/>
  <c r="F208" i="2"/>
  <c r="D216" i="2"/>
  <c r="E216" i="2"/>
  <c r="F216" i="2"/>
  <c r="D180" i="2"/>
  <c r="E180" i="2"/>
  <c r="F180" i="2"/>
  <c r="D192" i="2"/>
  <c r="E192" i="2"/>
  <c r="F192" i="2"/>
  <c r="D196" i="2"/>
  <c r="E196" i="2"/>
  <c r="F196" i="2"/>
  <c r="D204" i="2"/>
  <c r="E204" i="2"/>
  <c r="F204" i="2"/>
  <c r="D240" i="2"/>
  <c r="E240" i="2"/>
  <c r="F240" i="2"/>
  <c r="D228" i="2"/>
  <c r="E228" i="2"/>
  <c r="F228" i="2"/>
  <c r="D232" i="2"/>
  <c r="E232" i="2"/>
  <c r="F232" i="2"/>
  <c r="D224" i="2"/>
  <c r="E224" i="2"/>
  <c r="F224" i="2"/>
  <c r="D236" i="2"/>
  <c r="E236" i="2"/>
  <c r="F236" i="2"/>
  <c r="D244" i="2"/>
  <c r="E244" i="2"/>
  <c r="F244" i="2"/>
  <c r="D248" i="2"/>
  <c r="E248" i="2"/>
  <c r="F248" i="2"/>
  <c r="D260" i="2"/>
  <c r="E260" i="2"/>
  <c r="F260" i="2"/>
  <c r="D268" i="2"/>
  <c r="E268" i="2"/>
  <c r="F268" i="2"/>
  <c r="D276" i="2"/>
  <c r="E276" i="2"/>
  <c r="F276" i="2"/>
  <c r="D280" i="2"/>
  <c r="E280" i="2"/>
  <c r="F280" i="2"/>
  <c r="D32" i="2"/>
  <c r="E32" i="2"/>
  <c r="F32" i="2"/>
  <c r="D40" i="2"/>
  <c r="E40" i="2"/>
  <c r="F40" i="2"/>
  <c r="D44" i="2"/>
  <c r="E44" i="2"/>
  <c r="F44" i="2"/>
  <c r="D72" i="2"/>
  <c r="E72" i="2"/>
  <c r="F72" i="2"/>
  <c r="D76" i="2"/>
  <c r="E76" i="2"/>
  <c r="F76" i="2"/>
  <c r="F48" i="2"/>
  <c r="E48" i="2"/>
  <c r="D48" i="2"/>
  <c r="F56" i="2"/>
  <c r="E56" i="2"/>
  <c r="D56" i="2"/>
  <c r="D20" i="2"/>
  <c r="E20" i="2"/>
  <c r="F20" i="2"/>
  <c r="D24" i="2"/>
  <c r="E24" i="2"/>
  <c r="F24" i="2"/>
  <c r="D28" i="2"/>
  <c r="E28" i="2"/>
  <c r="F28" i="2"/>
  <c r="D12" i="2"/>
  <c r="E12" i="2"/>
  <c r="F12" i="2"/>
  <c r="D16" i="2"/>
  <c r="E16" i="2"/>
  <c r="F16" i="2"/>
  <c r="D52" i="2"/>
  <c r="E52" i="2"/>
  <c r="F52" i="2"/>
  <c r="F8" i="2"/>
  <c r="D8" i="2"/>
  <c r="AP475" i="2"/>
  <c r="AP474" i="2"/>
  <c r="AP473" i="2"/>
  <c r="CV472" i="2"/>
  <c r="CW475" i="2" s="1"/>
  <c r="CX475" i="2" s="1" a="1"/>
  <c r="AP472" i="2"/>
  <c r="X472" i="2"/>
  <c r="M472" i="2"/>
  <c r="AP471" i="2"/>
  <c r="AP470" i="2"/>
  <c r="AP469" i="2"/>
  <c r="CV468" i="2"/>
  <c r="CW468" i="2" s="1"/>
  <c r="CX468" i="2" s="1" a="1"/>
  <c r="AP468" i="2"/>
  <c r="X468" i="2"/>
  <c r="M468" i="2"/>
  <c r="AP467" i="2"/>
  <c r="AP466" i="2"/>
  <c r="AP465" i="2"/>
  <c r="CV464" i="2"/>
  <c r="CW467" i="2" s="1"/>
  <c r="CX467" i="2" s="1" a="1"/>
  <c r="AP464" i="2"/>
  <c r="X464" i="2"/>
  <c r="M464" i="2"/>
  <c r="AP431" i="2"/>
  <c r="AP430" i="2"/>
  <c r="AP429" i="2"/>
  <c r="CV428" i="2"/>
  <c r="CW431" i="2" s="1"/>
  <c r="CX431" i="2" s="1" a="1"/>
  <c r="AP428" i="2"/>
  <c r="X428" i="2"/>
  <c r="M428" i="2"/>
  <c r="AP423" i="2"/>
  <c r="AP422" i="2"/>
  <c r="AP421" i="2"/>
  <c r="CV420" i="2"/>
  <c r="CW420" i="2" s="1"/>
  <c r="CX420" i="2" s="1" a="1"/>
  <c r="AP420" i="2"/>
  <c r="X420" i="2"/>
  <c r="M420" i="2"/>
  <c r="AP419" i="2"/>
  <c r="AP418" i="2"/>
  <c r="AP417" i="2"/>
  <c r="CV416" i="2"/>
  <c r="CW417" i="2" s="1"/>
  <c r="CX417" i="2" s="1" a="1"/>
  <c r="AP416" i="2"/>
  <c r="X416" i="2"/>
  <c r="M416" i="2"/>
  <c r="AP383" i="2"/>
  <c r="AP382" i="2"/>
  <c r="AP381" i="2"/>
  <c r="CV380" i="2"/>
  <c r="CW382" i="2" s="1"/>
  <c r="CX382" i="2" s="1" a="1"/>
  <c r="AP380" i="2"/>
  <c r="X380" i="2"/>
  <c r="M380" i="2"/>
  <c r="AP375" i="2"/>
  <c r="AP374" i="2"/>
  <c r="AP373" i="2"/>
  <c r="CV372" i="2"/>
  <c r="CW372" i="2" s="1"/>
  <c r="CX372" i="2" s="1" a="1"/>
  <c r="AP372" i="2"/>
  <c r="X372" i="2"/>
  <c r="M372" i="2"/>
  <c r="AP371" i="2"/>
  <c r="AP370" i="2"/>
  <c r="AP369" i="2"/>
  <c r="CV368" i="2"/>
  <c r="CW368" i="2" s="1"/>
  <c r="CX368" i="2" s="1" a="1"/>
  <c r="AP368" i="2"/>
  <c r="X368" i="2"/>
  <c r="M368" i="2"/>
  <c r="AP363" i="2"/>
  <c r="AP362" i="2"/>
  <c r="AP361" i="2"/>
  <c r="CV360" i="2"/>
  <c r="CW363" i="2" s="1"/>
  <c r="CX363" i="2" s="1" a="1"/>
  <c r="AP360" i="2"/>
  <c r="X360" i="2"/>
  <c r="M360" i="2"/>
  <c r="AP359" i="2"/>
  <c r="AP358" i="2"/>
  <c r="AP357" i="2"/>
  <c r="CV356" i="2"/>
  <c r="CW358" i="2" s="1"/>
  <c r="CX358" i="2" s="1" a="1"/>
  <c r="AP356" i="2"/>
  <c r="X356" i="2"/>
  <c r="M356" i="2"/>
  <c r="DC355" i="2"/>
  <c r="DC354" i="2"/>
  <c r="DC353" i="2"/>
  <c r="BR353" i="2"/>
  <c r="DC352" i="2"/>
  <c r="CV352" i="2"/>
  <c r="CW352" i="2" s="1"/>
  <c r="CX352" i="2" s="1" a="1"/>
  <c r="X352" i="2"/>
  <c r="M352" i="2"/>
  <c r="AP351" i="2"/>
  <c r="CV348" i="2"/>
  <c r="X348" i="2"/>
  <c r="M348" i="2"/>
  <c r="AP347" i="2"/>
  <c r="AP346" i="2"/>
  <c r="AP345" i="2"/>
  <c r="CV344" i="2"/>
  <c r="CW347" i="2" s="1"/>
  <c r="CX347" i="2" s="1" a="1"/>
  <c r="AP344" i="2"/>
  <c r="X344" i="2"/>
  <c r="M344" i="2"/>
  <c r="DC335" i="2"/>
  <c r="AP335" i="2"/>
  <c r="DC334" i="2"/>
  <c r="AP334" i="2"/>
  <c r="DC333" i="2"/>
  <c r="AP333" i="2"/>
  <c r="DC332" i="2"/>
  <c r="CV332" i="2"/>
  <c r="CW335" i="2" s="1"/>
  <c r="CX335" i="2" s="1" a="1"/>
  <c r="BR332" i="2"/>
  <c r="AP332" i="2"/>
  <c r="X332" i="2"/>
  <c r="M332" i="2"/>
  <c r="AP327" i="2"/>
  <c r="AP326" i="2"/>
  <c r="AP325" i="2"/>
  <c r="CV324" i="2"/>
  <c r="CW325" i="2" s="1"/>
  <c r="CX325" i="2" s="1" a="1"/>
  <c r="AP324" i="2"/>
  <c r="X324" i="2"/>
  <c r="M324" i="2"/>
  <c r="AP323" i="2"/>
  <c r="AP322" i="2"/>
  <c r="AP321" i="2"/>
  <c r="CV320" i="2"/>
  <c r="CW321" i="2" s="1"/>
  <c r="CX321" i="2" s="1" a="1"/>
  <c r="AP320" i="2"/>
  <c r="X320" i="2"/>
  <c r="M320" i="2"/>
  <c r="AP315" i="2"/>
  <c r="AP314" i="2"/>
  <c r="AP313" i="2"/>
  <c r="CV312" i="2"/>
  <c r="AP312" i="2"/>
  <c r="X312" i="2"/>
  <c r="M312" i="2"/>
  <c r="AP311" i="2"/>
  <c r="AP310" i="2"/>
  <c r="AP309" i="2"/>
  <c r="CV308" i="2"/>
  <c r="CW309" i="2" s="1"/>
  <c r="CX309" i="2" s="1" a="1"/>
  <c r="AP308" i="2"/>
  <c r="X308" i="2"/>
  <c r="M308" i="2"/>
  <c r="AP307" i="2"/>
  <c r="AP306" i="2"/>
  <c r="AP305" i="2"/>
  <c r="CV304" i="2"/>
  <c r="CW306" i="2" s="1"/>
  <c r="CX306" i="2" s="1" a="1"/>
  <c r="AP304" i="2"/>
  <c r="X304" i="2"/>
  <c r="M304" i="2"/>
  <c r="AP251" i="2"/>
  <c r="AP250" i="2"/>
  <c r="AP249" i="2"/>
  <c r="CV248" i="2"/>
  <c r="CW248" i="2" s="1"/>
  <c r="CX248" i="2" s="1" a="1"/>
  <c r="AP248" i="2"/>
  <c r="X248" i="2"/>
  <c r="M248" i="2"/>
  <c r="AP247" i="2"/>
  <c r="AP246" i="2"/>
  <c r="AP245" i="2"/>
  <c r="CV244" i="2"/>
  <c r="CW246" i="2" s="1"/>
  <c r="CX246" i="2" s="1" a="1"/>
  <c r="AP244" i="2"/>
  <c r="X244" i="2"/>
  <c r="M244" i="2"/>
  <c r="AP239" i="2"/>
  <c r="AP238" i="2"/>
  <c r="AP237" i="2"/>
  <c r="CV236" i="2"/>
  <c r="CW239" i="2" s="1"/>
  <c r="CX239" i="2" s="1" a="1"/>
  <c r="AP236" i="2"/>
  <c r="X236" i="2"/>
  <c r="M236" i="2"/>
  <c r="AP227" i="2"/>
  <c r="AP226" i="2"/>
  <c r="AP225" i="2"/>
  <c r="CV224" i="2"/>
  <c r="CW225" i="2" s="1"/>
  <c r="CX225" i="2" s="1" a="1"/>
  <c r="AP224" i="2"/>
  <c r="X224" i="2"/>
  <c r="M224" i="2"/>
  <c r="DC207" i="2"/>
  <c r="DC206" i="2"/>
  <c r="DC205" i="2"/>
  <c r="DC204" i="2"/>
  <c r="CV204" i="2"/>
  <c r="DC151" i="2"/>
  <c r="AP151" i="2"/>
  <c r="DC150" i="2"/>
  <c r="AP150" i="2"/>
  <c r="DC149" i="2"/>
  <c r="BR149" i="2"/>
  <c r="AP149" i="2"/>
  <c r="DC148" i="2"/>
  <c r="CV148" i="2"/>
  <c r="BR148" i="2"/>
  <c r="AP148" i="2"/>
  <c r="X148" i="2"/>
  <c r="M148" i="2"/>
  <c r="DC175" i="2"/>
  <c r="AP175" i="2"/>
  <c r="DC174" i="2"/>
  <c r="BR174" i="2"/>
  <c r="AP174" i="2"/>
  <c r="DC173" i="2"/>
  <c r="BR173" i="2"/>
  <c r="AP173" i="2"/>
  <c r="DC172" i="2"/>
  <c r="CV172" i="2"/>
  <c r="CW174" i="2" s="1"/>
  <c r="CX174" i="2" s="1" a="1"/>
  <c r="BR172" i="2"/>
  <c r="AP172" i="2"/>
  <c r="X172" i="2"/>
  <c r="M172" i="2"/>
  <c r="AP143" i="2"/>
  <c r="AP142" i="2"/>
  <c r="AP141" i="2"/>
  <c r="CV140" i="2"/>
  <c r="AP140" i="2"/>
  <c r="X140" i="2"/>
  <c r="M140" i="2"/>
  <c r="AP139" i="2"/>
  <c r="AP138" i="2"/>
  <c r="AP137" i="2"/>
  <c r="CV136" i="2"/>
  <c r="CW138" i="2" s="1"/>
  <c r="CX138" i="2" s="1" a="1"/>
  <c r="AP136" i="2"/>
  <c r="X136" i="2"/>
  <c r="M136" i="2"/>
  <c r="AP135" i="2"/>
  <c r="AP134" i="2"/>
  <c r="AP133" i="2"/>
  <c r="CV132" i="2"/>
  <c r="CW132" i="2" s="1"/>
  <c r="CX132" i="2" s="1" a="1"/>
  <c r="AP132" i="2"/>
  <c r="X132" i="2"/>
  <c r="M132" i="2"/>
  <c r="E8" i="2"/>
  <c r="DC59" i="2"/>
  <c r="DC126" i="2"/>
  <c r="DC125" i="2"/>
  <c r="DC124" i="2"/>
  <c r="DC131" i="2"/>
  <c r="DC130" i="2"/>
  <c r="DC129" i="2"/>
  <c r="DC128" i="2"/>
  <c r="DC123" i="2"/>
  <c r="DC122" i="2"/>
  <c r="DC121" i="2"/>
  <c r="DC120" i="2"/>
  <c r="DC115" i="2"/>
  <c r="DC114" i="2"/>
  <c r="DC113" i="2"/>
  <c r="DC112" i="2"/>
  <c r="F7" i="8" s="1"/>
  <c r="DC103" i="2"/>
  <c r="DC102" i="2"/>
  <c r="DC101" i="2"/>
  <c r="DC100" i="2"/>
  <c r="DC95" i="2"/>
  <c r="DC94" i="2"/>
  <c r="DC93" i="2"/>
  <c r="DC92" i="2"/>
  <c r="DC87" i="2"/>
  <c r="DC86" i="2"/>
  <c r="DC85" i="2"/>
  <c r="DC84" i="2"/>
  <c r="DC79" i="2"/>
  <c r="DC78" i="2"/>
  <c r="DC77" i="2"/>
  <c r="DC76" i="2"/>
  <c r="DC75" i="2"/>
  <c r="DC74" i="2"/>
  <c r="DC73" i="2"/>
  <c r="DC72" i="2"/>
  <c r="AP119" i="2"/>
  <c r="AP118" i="2"/>
  <c r="AP117" i="2"/>
  <c r="CV116" i="2"/>
  <c r="CW118" i="2" s="1"/>
  <c r="CX118" i="2" s="1" a="1"/>
  <c r="AP116" i="2"/>
  <c r="X116" i="2"/>
  <c r="M116" i="2"/>
  <c r="AP99" i="2"/>
  <c r="AP98" i="2"/>
  <c r="AP97" i="2"/>
  <c r="CV96" i="2"/>
  <c r="AP96" i="2"/>
  <c r="X96" i="2"/>
  <c r="M96" i="2"/>
  <c r="AP111" i="2"/>
  <c r="AP110" i="2"/>
  <c r="AP109" i="2"/>
  <c r="CV108" i="2"/>
  <c r="AP108" i="2"/>
  <c r="X108" i="2"/>
  <c r="M108" i="2"/>
  <c r="AP47" i="2"/>
  <c r="AP46" i="2"/>
  <c r="AP45" i="2"/>
  <c r="CV44" i="2"/>
  <c r="AP44" i="2"/>
  <c r="M44" i="2"/>
  <c r="AP43" i="2"/>
  <c r="AP42" i="2"/>
  <c r="AP41" i="2"/>
  <c r="CV40" i="2"/>
  <c r="AP40" i="2"/>
  <c r="M40" i="2"/>
  <c r="AP19" i="2"/>
  <c r="AP18" i="2"/>
  <c r="AP17" i="2"/>
  <c r="CV16" i="2"/>
  <c r="CW19" i="2" s="1"/>
  <c r="CX19" i="2" s="1" a="1"/>
  <c r="AP16" i="2"/>
  <c r="M16" i="2"/>
  <c r="AP15" i="2"/>
  <c r="AP14" i="2"/>
  <c r="AP13" i="2"/>
  <c r="AP12" i="2"/>
  <c r="CV12" i="2"/>
  <c r="CW12" i="2" s="1"/>
  <c r="CX12" i="2" s="1" a="1"/>
  <c r="M12" i="2"/>
  <c r="DC427" i="2"/>
  <c r="DC426" i="2"/>
  <c r="DC425" i="2"/>
  <c r="DC424" i="2"/>
  <c r="DC415" i="2"/>
  <c r="DC414" i="2"/>
  <c r="DC413" i="2"/>
  <c r="DC412" i="2"/>
  <c r="DC411" i="2"/>
  <c r="DC410" i="2"/>
  <c r="DC409" i="2"/>
  <c r="DC408" i="2"/>
  <c r="F16" i="8" s="1"/>
  <c r="CV408" i="2"/>
  <c r="CW410" i="2" s="1"/>
  <c r="CX410" i="2" s="1" a="1"/>
  <c r="DC319" i="2"/>
  <c r="DC318" i="2"/>
  <c r="DC317" i="2"/>
  <c r="DC316" i="2"/>
  <c r="CV316" i="2"/>
  <c r="DC291" i="2"/>
  <c r="DC290" i="2"/>
  <c r="DC289" i="2"/>
  <c r="DC288" i="2"/>
  <c r="CV288" i="2"/>
  <c r="CW291" i="2" s="1"/>
  <c r="CX291" i="2" s="1" a="1"/>
  <c r="DC283" i="2"/>
  <c r="DC282" i="2"/>
  <c r="DC281" i="2"/>
  <c r="DC280" i="2"/>
  <c r="CV280" i="2"/>
  <c r="CW282" i="2" s="1"/>
  <c r="CX282" i="2" s="1" a="1"/>
  <c r="DC279" i="2"/>
  <c r="DC278" i="2"/>
  <c r="DC277" i="2"/>
  <c r="DC276" i="2"/>
  <c r="CV276" i="2"/>
  <c r="CW276" i="2" s="1"/>
  <c r="CX276" i="2" s="1" a="1"/>
  <c r="CV232" i="2"/>
  <c r="CW232" i="2" s="1"/>
  <c r="CX232" i="2" s="1" a="1"/>
  <c r="CV228" i="2"/>
  <c r="CV240" i="2"/>
  <c r="CW240" i="2" s="1"/>
  <c r="CX240" i="2" s="1" a="1"/>
  <c r="DC199" i="2"/>
  <c r="DC198" i="2"/>
  <c r="DC197" i="2"/>
  <c r="DC196" i="2"/>
  <c r="CV196" i="2"/>
  <c r="CW199" i="2" s="1"/>
  <c r="CX199" i="2" s="1" a="1"/>
  <c r="DC195" i="2"/>
  <c r="DC194" i="2"/>
  <c r="DC193" i="2"/>
  <c r="DC192" i="2"/>
  <c r="CV192" i="2"/>
  <c r="DC183" i="2"/>
  <c r="DC182" i="2"/>
  <c r="DC181" i="2"/>
  <c r="DC180" i="2"/>
  <c r="CV180" i="2"/>
  <c r="CW181" i="2" s="1"/>
  <c r="CX181" i="2" s="1" a="1"/>
  <c r="CV216" i="2"/>
  <c r="CW216" i="2" s="1"/>
  <c r="CX216" i="2" s="1" a="1"/>
  <c r="DC211" i="2"/>
  <c r="DC210" i="2"/>
  <c r="DC209" i="2"/>
  <c r="DC208" i="2"/>
  <c r="CV208" i="2"/>
  <c r="CW210" i="2" s="1"/>
  <c r="CX210" i="2" s="1" a="1"/>
  <c r="CV200" i="2"/>
  <c r="CW200" i="2" s="1"/>
  <c r="CX200" i="2" s="1" a="1"/>
  <c r="CV168" i="2"/>
  <c r="CW170" i="2" s="1"/>
  <c r="CX170" i="2" s="1" a="1"/>
  <c r="DC167" i="2"/>
  <c r="DC166" i="2"/>
  <c r="DC165" i="2"/>
  <c r="DC164" i="2"/>
  <c r="CV164" i="2"/>
  <c r="CW165" i="2" s="1"/>
  <c r="CX165" i="2" s="1" a="1"/>
  <c r="DC163" i="2"/>
  <c r="DC162" i="2"/>
  <c r="DC161" i="2"/>
  <c r="DC160" i="2"/>
  <c r="CV160" i="2"/>
  <c r="CW162" i="2" s="1"/>
  <c r="CX162" i="2" s="1" a="1"/>
  <c r="DC159" i="2"/>
  <c r="DC158" i="2"/>
  <c r="DC157" i="2"/>
  <c r="DC156" i="2"/>
  <c r="CV156" i="2"/>
  <c r="CW159" i="2" s="1"/>
  <c r="CX159" i="2" s="1" a="1"/>
  <c r="DC155" i="2"/>
  <c r="DC154" i="2"/>
  <c r="DC153" i="2"/>
  <c r="DC152" i="2"/>
  <c r="CV152" i="2"/>
  <c r="CW152" i="2" s="1"/>
  <c r="CX152" i="2" s="1" a="1"/>
  <c r="DC147" i="2"/>
  <c r="DC146" i="2"/>
  <c r="DC145" i="2"/>
  <c r="DC144" i="2"/>
  <c r="CV144" i="2"/>
  <c r="DC127" i="2"/>
  <c r="CV124" i="2"/>
  <c r="CV128" i="2"/>
  <c r="CW128" i="2" s="1"/>
  <c r="CX128" i="2" s="1" a="1"/>
  <c r="CV120" i="2"/>
  <c r="CW122" i="2" s="1"/>
  <c r="CX122" i="2" s="1" a="1"/>
  <c r="CV112" i="2"/>
  <c r="CV100" i="2"/>
  <c r="CW100" i="2" s="1"/>
  <c r="CX100" i="2" s="1" a="1"/>
  <c r="DC35" i="2"/>
  <c r="DC34" i="2"/>
  <c r="DC33" i="2"/>
  <c r="DC32" i="2"/>
  <c r="DC51" i="2"/>
  <c r="DC50" i="2"/>
  <c r="DC49" i="2"/>
  <c r="DC48" i="2"/>
  <c r="CV48" i="2"/>
  <c r="CW51" i="2" s="1"/>
  <c r="CX51" i="2" s="1" a="1"/>
  <c r="M32" i="2"/>
  <c r="AP35" i="2"/>
  <c r="AP34" i="2"/>
  <c r="AP33" i="2"/>
  <c r="BR32" i="2"/>
  <c r="AP32" i="2"/>
  <c r="CV32" i="2"/>
  <c r="CW32" i="2" s="1"/>
  <c r="CX32" i="2" s="1" a="1"/>
  <c r="AP235" i="2"/>
  <c r="AP234" i="2"/>
  <c r="AP233" i="2"/>
  <c r="AP232" i="2"/>
  <c r="X232" i="2"/>
  <c r="M232" i="2"/>
  <c r="AP231" i="2"/>
  <c r="AP230" i="2"/>
  <c r="AP229" i="2"/>
  <c r="AP228" i="2"/>
  <c r="X228" i="2"/>
  <c r="M228" i="2"/>
  <c r="AP199" i="2"/>
  <c r="AP198" i="2"/>
  <c r="AP197" i="2"/>
  <c r="BR196" i="2"/>
  <c r="AP196" i="2"/>
  <c r="X196" i="2"/>
  <c r="M196" i="2"/>
  <c r="AP195" i="2"/>
  <c r="AP194" i="2"/>
  <c r="AP193" i="2"/>
  <c r="BR192" i="2"/>
  <c r="AP192" i="2"/>
  <c r="X192" i="2"/>
  <c r="M192" i="2"/>
  <c r="AP183" i="2"/>
  <c r="AP182" i="2"/>
  <c r="AP181" i="2"/>
  <c r="BR180" i="2"/>
  <c r="AP180" i="2"/>
  <c r="X180" i="2"/>
  <c r="M180" i="2"/>
  <c r="AP243" i="2"/>
  <c r="AP242" i="2"/>
  <c r="AP241" i="2"/>
  <c r="AP240" i="2"/>
  <c r="X240" i="2"/>
  <c r="M240" i="2"/>
  <c r="AP219" i="2"/>
  <c r="AP218" i="2"/>
  <c r="AP217" i="2"/>
  <c r="AP216" i="2"/>
  <c r="X216" i="2"/>
  <c r="M216" i="2"/>
  <c r="AP203" i="2"/>
  <c r="AP202" i="2"/>
  <c r="AP201" i="2"/>
  <c r="AP200" i="2"/>
  <c r="X200" i="2"/>
  <c r="M200" i="2"/>
  <c r="AP171" i="2"/>
  <c r="AP170" i="2"/>
  <c r="AP169" i="2"/>
  <c r="AP168" i="2"/>
  <c r="X168" i="2"/>
  <c r="M168" i="2"/>
  <c r="AP283" i="2"/>
  <c r="AP282" i="2"/>
  <c r="BR281" i="2"/>
  <c r="AP281" i="2"/>
  <c r="BR280" i="2"/>
  <c r="AP280" i="2"/>
  <c r="X280" i="2"/>
  <c r="M280" i="2"/>
  <c r="AP279" i="2"/>
  <c r="AP278" i="2"/>
  <c r="BR277" i="2"/>
  <c r="AP277" i="2"/>
  <c r="BR276" i="2"/>
  <c r="AP276" i="2"/>
  <c r="X276" i="2"/>
  <c r="M276" i="2"/>
  <c r="AP127" i="2"/>
  <c r="AP126" i="2"/>
  <c r="AP125" i="2"/>
  <c r="BR124" i="2"/>
  <c r="AP124" i="2"/>
  <c r="X124" i="2"/>
  <c r="M124" i="2"/>
  <c r="AP131" i="2"/>
  <c r="AP130" i="2"/>
  <c r="AP129" i="2"/>
  <c r="BR128" i="2"/>
  <c r="AP128" i="2"/>
  <c r="X128" i="2"/>
  <c r="M128" i="2"/>
  <c r="AP123" i="2"/>
  <c r="AP122" i="2"/>
  <c r="BR121" i="2"/>
  <c r="AP121" i="2"/>
  <c r="BR120" i="2"/>
  <c r="AP120" i="2"/>
  <c r="X120" i="2"/>
  <c r="M120" i="2"/>
  <c r="AP115" i="2"/>
  <c r="AP114" i="2"/>
  <c r="BR113" i="2"/>
  <c r="AP113" i="2"/>
  <c r="BR112" i="2"/>
  <c r="AP112" i="2"/>
  <c r="X112" i="2"/>
  <c r="M112" i="2"/>
  <c r="AP87" i="2"/>
  <c r="AP86" i="2"/>
  <c r="AP85" i="2"/>
  <c r="BR84" i="2"/>
  <c r="AP84" i="2"/>
  <c r="X84" i="2"/>
  <c r="M84" i="2"/>
  <c r="AP51" i="2"/>
  <c r="AP50" i="2"/>
  <c r="BR49" i="2"/>
  <c r="AP49" i="2"/>
  <c r="BR48" i="2"/>
  <c r="AP48" i="2"/>
  <c r="X48" i="2"/>
  <c r="M48" i="2"/>
  <c r="AP427" i="2"/>
  <c r="AP426" i="2"/>
  <c r="AP425" i="2"/>
  <c r="BR424" i="2"/>
  <c r="AP424" i="2"/>
  <c r="X424" i="2"/>
  <c r="M424" i="2"/>
  <c r="AP415" i="2"/>
  <c r="AP414" i="2"/>
  <c r="AP413" i="2"/>
  <c r="BR412" i="2"/>
  <c r="AP412" i="2"/>
  <c r="X412" i="2"/>
  <c r="M412" i="2"/>
  <c r="AP411" i="2"/>
  <c r="AP410" i="2"/>
  <c r="AP409" i="2"/>
  <c r="BR408" i="2"/>
  <c r="AP408" i="2"/>
  <c r="X408" i="2"/>
  <c r="M408" i="2"/>
  <c r="AP319" i="2"/>
  <c r="AP318" i="2"/>
  <c r="AP317" i="2"/>
  <c r="BR316" i="2"/>
  <c r="AP316" i="2"/>
  <c r="X316" i="2"/>
  <c r="M316" i="2"/>
  <c r="CV412" i="2"/>
  <c r="CW415" i="2" s="1"/>
  <c r="CX415" i="2" s="1" a="1"/>
  <c r="CV424" i="2"/>
  <c r="CW427" i="2" s="1"/>
  <c r="CX427" i="2" s="1" a="1"/>
  <c r="AP167" i="2"/>
  <c r="AP166" i="2"/>
  <c r="BR165" i="2"/>
  <c r="AP165" i="2"/>
  <c r="BR164" i="2"/>
  <c r="AP164" i="2"/>
  <c r="X164" i="2"/>
  <c r="M164" i="2"/>
  <c r="AP163" i="2"/>
  <c r="AP162" i="2"/>
  <c r="BR161" i="2"/>
  <c r="AP161" i="2"/>
  <c r="BR160" i="2"/>
  <c r="AP160" i="2"/>
  <c r="X160" i="2"/>
  <c r="M160" i="2"/>
  <c r="AP159" i="2"/>
  <c r="AP158" i="2"/>
  <c r="AP157" i="2"/>
  <c r="BR156" i="2"/>
  <c r="AP156" i="2"/>
  <c r="X156" i="2"/>
  <c r="M156" i="2"/>
  <c r="AP155" i="2"/>
  <c r="AP154" i="2"/>
  <c r="BR152" i="2"/>
  <c r="AP152" i="2"/>
  <c r="X152" i="2"/>
  <c r="M152" i="2"/>
  <c r="AP147" i="2"/>
  <c r="BR146" i="2"/>
  <c r="AP146" i="2"/>
  <c r="BR145" i="2"/>
  <c r="AP145" i="2"/>
  <c r="BR144" i="2"/>
  <c r="AP144" i="2"/>
  <c r="X144" i="2"/>
  <c r="M144" i="2"/>
  <c r="AP103" i="2"/>
  <c r="AP102" i="2"/>
  <c r="AP101" i="2"/>
  <c r="BR100" i="2"/>
  <c r="AP100" i="2"/>
  <c r="X100" i="2"/>
  <c r="M100" i="2"/>
  <c r="AP487" i="2"/>
  <c r="AP486" i="2"/>
  <c r="AP485" i="2"/>
  <c r="CV484" i="2"/>
  <c r="CW487" i="2" s="1"/>
  <c r="CX487" i="2" s="1" a="1"/>
  <c r="AP484" i="2"/>
  <c r="X484" i="2"/>
  <c r="M484" i="2"/>
  <c r="DC435" i="2"/>
  <c r="AP435" i="2"/>
  <c r="DC434" i="2"/>
  <c r="DC433" i="2"/>
  <c r="DC432" i="2"/>
  <c r="CV432" i="2"/>
  <c r="CW434" i="2" s="1"/>
  <c r="CX434" i="2" s="1" a="1"/>
  <c r="BR432" i="2"/>
  <c r="X432" i="2"/>
  <c r="M432" i="2"/>
  <c r="AP79" i="2"/>
  <c r="BR77" i="2"/>
  <c r="AP77" i="2"/>
  <c r="BR76" i="2"/>
  <c r="AP76" i="2"/>
  <c r="X76" i="2"/>
  <c r="M76" i="2"/>
  <c r="DC31" i="2"/>
  <c r="AP31" i="2"/>
  <c r="DC30" i="2"/>
  <c r="AP30" i="2"/>
  <c r="DC29" i="2"/>
  <c r="AP29" i="2"/>
  <c r="DC28" i="2"/>
  <c r="BR28" i="2"/>
  <c r="AP28" i="2"/>
  <c r="M28" i="2"/>
  <c r="DC27" i="2"/>
  <c r="AP27" i="2"/>
  <c r="DC26" i="2"/>
  <c r="AP26" i="2"/>
  <c r="DC25" i="2"/>
  <c r="AP25" i="2"/>
  <c r="DC24" i="2"/>
  <c r="CV24" i="2"/>
  <c r="CW27" i="2" s="1"/>
  <c r="CX27" i="2" s="1" a="1"/>
  <c r="BR24" i="2"/>
  <c r="AP24" i="2"/>
  <c r="M24" i="2"/>
  <c r="DC23" i="2"/>
  <c r="DC22" i="2"/>
  <c r="DC21" i="2"/>
  <c r="DC20" i="2"/>
  <c r="CV20" i="2"/>
  <c r="M20" i="2"/>
  <c r="DC11" i="2"/>
  <c r="AP11" i="2"/>
  <c r="DC10" i="2"/>
  <c r="AP10" i="2"/>
  <c r="DC9" i="2"/>
  <c r="AP9" i="2"/>
  <c r="DC8" i="2"/>
  <c r="F3" i="8" s="1"/>
  <c r="BR8" i="2"/>
  <c r="AT8" i="2"/>
  <c r="AR8" i="2"/>
  <c r="AP8" i="2"/>
  <c r="CV8" i="2"/>
  <c r="CW9" i="2" s="1"/>
  <c r="CX9" i="2" s="1" a="1"/>
  <c r="X8" i="2"/>
  <c r="M8" i="2"/>
  <c r="CV76" i="2"/>
  <c r="AE8" i="2"/>
  <c r="AF8" i="2" s="1"/>
  <c r="AP483" i="2"/>
  <c r="AP482" i="2"/>
  <c r="AP481" i="2"/>
  <c r="CV480" i="2"/>
  <c r="AP480" i="2"/>
  <c r="X480" i="2"/>
  <c r="M480" i="2"/>
  <c r="DC459" i="2"/>
  <c r="AP459" i="2"/>
  <c r="DC458" i="2"/>
  <c r="AP458" i="2"/>
  <c r="DC457" i="2"/>
  <c r="BR457" i="2"/>
  <c r="AP457" i="2"/>
  <c r="DC456" i="2"/>
  <c r="F17" i="8" s="1"/>
  <c r="CV456" i="2"/>
  <c r="BR456" i="2"/>
  <c r="AP456" i="2"/>
  <c r="X456" i="2"/>
  <c r="M456" i="2"/>
  <c r="AP59" i="2"/>
  <c r="DC58" i="2"/>
  <c r="AP58" i="2"/>
  <c r="DC57" i="2"/>
  <c r="AP57" i="2"/>
  <c r="DC56" i="2"/>
  <c r="CV56" i="2"/>
  <c r="BR56" i="2"/>
  <c r="AP56" i="2"/>
  <c r="X56" i="2"/>
  <c r="M56" i="2"/>
  <c r="AP341" i="2"/>
  <c r="AP342" i="2"/>
  <c r="M448" i="2"/>
  <c r="X448" i="2"/>
  <c r="BR448" i="2"/>
  <c r="CV448" i="2"/>
  <c r="DC448" i="2"/>
  <c r="DC449" i="2"/>
  <c r="AP450" i="2"/>
  <c r="DC450" i="2"/>
  <c r="AP451" i="2"/>
  <c r="DC451" i="2"/>
  <c r="AP364" i="2"/>
  <c r="AP365" i="2"/>
  <c r="AP366" i="2"/>
  <c r="AP367" i="2"/>
  <c r="X364" i="2"/>
  <c r="BR288" i="2"/>
  <c r="AP288" i="2"/>
  <c r="AP73" i="2"/>
  <c r="AP479" i="2"/>
  <c r="AP478" i="2"/>
  <c r="AP477" i="2"/>
  <c r="CV476" i="2"/>
  <c r="CW476" i="2" s="1"/>
  <c r="CX476" i="2" s="1" a="1"/>
  <c r="AP476" i="2"/>
  <c r="X476" i="2"/>
  <c r="M476" i="2"/>
  <c r="AP455" i="2"/>
  <c r="AP454" i="2"/>
  <c r="AP453" i="2"/>
  <c r="CV452" i="2"/>
  <c r="CW455" i="2" s="1"/>
  <c r="CX455" i="2" s="1" a="1"/>
  <c r="AP452" i="2"/>
  <c r="X452" i="2"/>
  <c r="M452" i="2"/>
  <c r="DC447" i="2"/>
  <c r="AP447" i="2"/>
  <c r="DC446" i="2"/>
  <c r="AP446" i="2"/>
  <c r="DC445" i="2"/>
  <c r="AP445" i="2"/>
  <c r="DC444" i="2"/>
  <c r="CV444" i="2"/>
  <c r="CW444" i="2" s="1"/>
  <c r="CX444" i="2" s="1" a="1"/>
  <c r="BR444" i="2"/>
  <c r="AP444" i="2"/>
  <c r="X444" i="2"/>
  <c r="M444" i="2"/>
  <c r="AP379" i="2"/>
  <c r="AP378" i="2"/>
  <c r="AP377" i="2"/>
  <c r="CV376" i="2"/>
  <c r="CW378" i="2" s="1"/>
  <c r="CX378" i="2" s="1" a="1"/>
  <c r="AP376" i="2"/>
  <c r="X376" i="2"/>
  <c r="M376" i="2"/>
  <c r="CV364" i="2"/>
  <c r="M364" i="2"/>
  <c r="DC343" i="2"/>
  <c r="AP343" i="2"/>
  <c r="DC342" i="2"/>
  <c r="DC341" i="2"/>
  <c r="DC340" i="2"/>
  <c r="CV340" i="2"/>
  <c r="CW341" i="2" s="1"/>
  <c r="CX341" i="2" s="1" a="1"/>
  <c r="BR340" i="2"/>
  <c r="X340" i="2"/>
  <c r="M340" i="2"/>
  <c r="DC331" i="2"/>
  <c r="AP331" i="2"/>
  <c r="DC330" i="2"/>
  <c r="AP330" i="2"/>
  <c r="DC329" i="2"/>
  <c r="DC328" i="2"/>
  <c r="CV328" i="2"/>
  <c r="CW328" i="2" s="1"/>
  <c r="CX328" i="2" s="1" a="1"/>
  <c r="BR328" i="2"/>
  <c r="X328" i="2"/>
  <c r="M328" i="2"/>
  <c r="BR385" i="2"/>
  <c r="BR260" i="2"/>
  <c r="BR268" i="2"/>
  <c r="BR72" i="2"/>
  <c r="BR296" i="2"/>
  <c r="BR300" i="2"/>
  <c r="BR396" i="2"/>
  <c r="BR397" i="2"/>
  <c r="BR436" i="2"/>
  <c r="BR437" i="2"/>
  <c r="AP95" i="2"/>
  <c r="BR93" i="2"/>
  <c r="AP94" i="2"/>
  <c r="CV92" i="2"/>
  <c r="CW92" i="2" s="1"/>
  <c r="CX92" i="2" s="1" a="1"/>
  <c r="BR92" i="2"/>
  <c r="AP93" i="2"/>
  <c r="X92" i="2"/>
  <c r="M92" i="2"/>
  <c r="DC439" i="2"/>
  <c r="AP439" i="2"/>
  <c r="DC438" i="2"/>
  <c r="AP438" i="2"/>
  <c r="DC437" i="2"/>
  <c r="AP437" i="2"/>
  <c r="DC436" i="2"/>
  <c r="CV436" i="2"/>
  <c r="CW438" i="2" s="1"/>
  <c r="CX438" i="2" s="1" a="1"/>
  <c r="AP436" i="2"/>
  <c r="X436" i="2"/>
  <c r="M436" i="2"/>
  <c r="AP55" i="2"/>
  <c r="AP54" i="2"/>
  <c r="AP53" i="2"/>
  <c r="CV52" i="2"/>
  <c r="AP52" i="2"/>
  <c r="X52" i="2"/>
  <c r="M52" i="2"/>
  <c r="X260" i="2"/>
  <c r="X268" i="2"/>
  <c r="X72" i="2"/>
  <c r="X288" i="2"/>
  <c r="X296" i="2"/>
  <c r="X300" i="2"/>
  <c r="X396" i="2"/>
  <c r="X384" i="2"/>
  <c r="DC399" i="2"/>
  <c r="AP399" i="2"/>
  <c r="DC398" i="2"/>
  <c r="AP398" i="2"/>
  <c r="DC397" i="2"/>
  <c r="DC396" i="2"/>
  <c r="CV396" i="2"/>
  <c r="CW396" i="2" s="1"/>
  <c r="CX396" i="2" s="1" a="1"/>
  <c r="AP396" i="2"/>
  <c r="M396" i="2"/>
  <c r="DC303" i="2"/>
  <c r="AP303" i="2"/>
  <c r="DC302" i="2"/>
  <c r="AP302" i="2"/>
  <c r="DC301" i="2"/>
  <c r="AP301" i="2"/>
  <c r="DC300" i="2"/>
  <c r="CV300" i="2"/>
  <c r="CW300" i="2" s="1"/>
  <c r="CX300" i="2" s="1" a="1"/>
  <c r="AP300" i="2"/>
  <c r="M300" i="2"/>
  <c r="DC299" i="2"/>
  <c r="AP299" i="2"/>
  <c r="DC298" i="2"/>
  <c r="AP298" i="2"/>
  <c r="DC297" i="2"/>
  <c r="AP297" i="2"/>
  <c r="DC296" i="2"/>
  <c r="CV296" i="2"/>
  <c r="CW298" i="2" s="1"/>
  <c r="CX298" i="2" s="1" a="1"/>
  <c r="AP296" i="2"/>
  <c r="M296" i="2"/>
  <c r="AP291" i="2"/>
  <c r="AP290" i="2"/>
  <c r="AP289" i="2"/>
  <c r="M288" i="2"/>
  <c r="CJ8" i="23"/>
  <c r="CJ9" i="23"/>
  <c r="CD8" i="23"/>
  <c r="CD9" i="23"/>
  <c r="BX8" i="23"/>
  <c r="BX9" i="23"/>
  <c r="BR8" i="23"/>
  <c r="BR9" i="23"/>
  <c r="BL8" i="23"/>
  <c r="BL9" i="23"/>
  <c r="BF8" i="23"/>
  <c r="BF9" i="23"/>
  <c r="AZ8" i="23"/>
  <c r="AZ9" i="23"/>
  <c r="AT8" i="23"/>
  <c r="AT9" i="23"/>
  <c r="AN8" i="23"/>
  <c r="AN9" i="23"/>
  <c r="CV384" i="2"/>
  <c r="CW384" i="2" s="1"/>
  <c r="CX384" i="2" s="1" a="1"/>
  <c r="CV72" i="2"/>
  <c r="CV260" i="2"/>
  <c r="CW260" i="2" s="1"/>
  <c r="CX260" i="2" s="1" a="1"/>
  <c r="CV268" i="2"/>
  <c r="CW268" i="2" s="1"/>
  <c r="CX268" i="2" s="1" a="1"/>
  <c r="AP75" i="2"/>
  <c r="AP74" i="2"/>
  <c r="AP72" i="2"/>
  <c r="AP271" i="2"/>
  <c r="AP270" i="2"/>
  <c r="AP269" i="2"/>
  <c r="AP268" i="2"/>
  <c r="AP263" i="2"/>
  <c r="AP262" i="2"/>
  <c r="AP261" i="2"/>
  <c r="AP260" i="2"/>
  <c r="AP387" i="2"/>
  <c r="AP386" i="2"/>
  <c r="AP385" i="2"/>
  <c r="AP384" i="2"/>
  <c r="DC385" i="2"/>
  <c r="DC386" i="2"/>
  <c r="DC387" i="2"/>
  <c r="DC260" i="2"/>
  <c r="F11" i="8" s="1"/>
  <c r="DC261" i="2"/>
  <c r="DC262" i="2"/>
  <c r="DC263" i="2"/>
  <c r="DC268" i="2"/>
  <c r="DC269" i="2"/>
  <c r="DC270" i="2"/>
  <c r="DC271" i="2"/>
  <c r="DC384" i="2"/>
  <c r="L8" i="24"/>
  <c r="L9" i="24"/>
  <c r="L10" i="24"/>
  <c r="L11" i="24"/>
  <c r="L12" i="24"/>
  <c r="L13" i="24"/>
  <c r="L14" i="24"/>
  <c r="L15" i="24"/>
  <c r="L16" i="24"/>
  <c r="L17" i="24"/>
  <c r="L18" i="24"/>
  <c r="L19" i="24"/>
  <c r="L20" i="24"/>
  <c r="L21" i="24"/>
  <c r="L22" i="24"/>
  <c r="L23" i="24"/>
  <c r="L24" i="24"/>
  <c r="L25" i="24"/>
  <c r="L26" i="24"/>
  <c r="L27" i="24"/>
  <c r="L28" i="24"/>
  <c r="L29" i="24"/>
  <c r="L30" i="24"/>
  <c r="L7" i="24"/>
  <c r="F31" i="25"/>
  <c r="F30" i="25"/>
  <c r="F29" i="25"/>
  <c r="F28" i="25"/>
  <c r="F27" i="25"/>
  <c r="F26" i="25"/>
  <c r="F25" i="25"/>
  <c r="F24" i="25"/>
  <c r="F23" i="25"/>
  <c r="F22" i="25"/>
  <c r="F21" i="25"/>
  <c r="F20" i="25"/>
  <c r="F19" i="25"/>
  <c r="F18" i="25"/>
  <c r="F17" i="25"/>
  <c r="F16" i="25"/>
  <c r="F15" i="25"/>
  <c r="F14" i="25"/>
  <c r="F13" i="25"/>
  <c r="F12" i="25"/>
  <c r="F11" i="25"/>
  <c r="F10" i="25"/>
  <c r="F9" i="25"/>
  <c r="F8" i="25"/>
  <c r="F8" i="24"/>
  <c r="F9" i="24"/>
  <c r="F10" i="24"/>
  <c r="F11" i="24"/>
  <c r="F12" i="24"/>
  <c r="G12" i="24" a="1"/>
  <c r="F13" i="24"/>
  <c r="G13" i="24" a="1"/>
  <c r="F14" i="24"/>
  <c r="F15" i="24"/>
  <c r="G15" i="24" a="1"/>
  <c r="F16" i="24"/>
  <c r="G16" i="24" a="1"/>
  <c r="F17" i="24"/>
  <c r="G17" i="24" a="1"/>
  <c r="F18" i="24"/>
  <c r="G18" i="24" a="1"/>
  <c r="F19" i="24"/>
  <c r="G19" i="24" a="1"/>
  <c r="F20" i="24"/>
  <c r="G20" i="24" a="1"/>
  <c r="F21" i="24"/>
  <c r="G21" i="24" a="1"/>
  <c r="F22" i="24"/>
  <c r="G22" i="24" a="1"/>
  <c r="F23" i="24"/>
  <c r="G23" i="24" a="1"/>
  <c r="F24" i="24"/>
  <c r="F25" i="24"/>
  <c r="F26" i="24"/>
  <c r="F27" i="24"/>
  <c r="F28" i="24"/>
  <c r="G28" i="24" a="1"/>
  <c r="F29" i="24"/>
  <c r="G29" i="24" a="1"/>
  <c r="F30" i="24"/>
  <c r="G30" i="24" a="1"/>
  <c r="F7" i="24"/>
  <c r="G7" i="24" a="1"/>
  <c r="G14" i="24" a="1"/>
  <c r="G24" i="24" a="1"/>
  <c r="G25" i="24" a="1"/>
  <c r="G26" i="24" a="1"/>
  <c r="G27" i="24" a="1"/>
  <c r="G11" i="24" a="1"/>
  <c r="G10" i="24" a="1"/>
  <c r="G9" i="24" a="1"/>
  <c r="G8" i="24" a="1"/>
  <c r="CN8" i="23"/>
  <c r="CO8" i="23"/>
  <c r="CP8" i="23"/>
  <c r="CQ8" i="23"/>
  <c r="CR8" i="23"/>
  <c r="CS8" i="23"/>
  <c r="CT8" i="23"/>
  <c r="CU8" i="23"/>
  <c r="CV8" i="23"/>
  <c r="CW8" i="23"/>
  <c r="CX8" i="23"/>
  <c r="CY8" i="23"/>
  <c r="CN9" i="23"/>
  <c r="CO9" i="23"/>
  <c r="CP9" i="23"/>
  <c r="CQ9" i="23"/>
  <c r="CR9" i="23"/>
  <c r="CS9" i="23"/>
  <c r="CT9" i="23"/>
  <c r="CU9" i="23"/>
  <c r="CV9" i="23"/>
  <c r="CW9" i="23"/>
  <c r="CX9" i="23"/>
  <c r="CY9" i="23"/>
  <c r="CY7" i="23"/>
  <c r="CX7" i="23"/>
  <c r="CW7" i="23"/>
  <c r="CV7" i="23"/>
  <c r="CU7" i="23"/>
  <c r="CT7" i="23"/>
  <c r="CS7" i="23"/>
  <c r="CR7" i="23"/>
  <c r="CQ7" i="23"/>
  <c r="CP7" i="23"/>
  <c r="CO7" i="23"/>
  <c r="CN7" i="23"/>
  <c r="CJ7" i="23"/>
  <c r="CD7" i="23"/>
  <c r="BX7" i="23"/>
  <c r="BR7" i="23"/>
  <c r="BL7" i="23"/>
  <c r="BF7" i="23"/>
  <c r="AZ7" i="23"/>
  <c r="AT7" i="23"/>
  <c r="AN7" i="23"/>
  <c r="AH8" i="23"/>
  <c r="AH9" i="23"/>
  <c r="AH7" i="23"/>
  <c r="AB8" i="23"/>
  <c r="AB9" i="23"/>
  <c r="AB7" i="23"/>
  <c r="W7" i="23"/>
  <c r="AC7" i="23"/>
  <c r="AI7" i="23"/>
  <c r="AO7" i="23"/>
  <c r="AU7" i="23"/>
  <c r="BA7" i="23"/>
  <c r="BG7" i="23"/>
  <c r="BM7" i="23"/>
  <c r="BS7" i="23"/>
  <c r="BY7" i="23"/>
  <c r="CE7" i="23"/>
  <c r="CK7" i="23"/>
  <c r="W8" i="23"/>
  <c r="AC8" i="23"/>
  <c r="AI8" i="23"/>
  <c r="AO8" i="23"/>
  <c r="AU8" i="23"/>
  <c r="BA8" i="23"/>
  <c r="BG8" i="23"/>
  <c r="BM8" i="23"/>
  <c r="BS8" i="23"/>
  <c r="BY8" i="23"/>
  <c r="CE8" i="23"/>
  <c r="CK8" i="23"/>
  <c r="W9" i="23"/>
  <c r="V8" i="23"/>
  <c r="V9" i="23"/>
  <c r="V7" i="23"/>
  <c r="CZ8" i="23"/>
  <c r="CZ9" i="23"/>
  <c r="AC9" i="23"/>
  <c r="AI9" i="23"/>
  <c r="AO9" i="23"/>
  <c r="AU9" i="23"/>
  <c r="BA9" i="23"/>
  <c r="BG9" i="23"/>
  <c r="BM9" i="23"/>
  <c r="BS9" i="23"/>
  <c r="BY9" i="23"/>
  <c r="CE9" i="23"/>
  <c r="CK9" i="23"/>
  <c r="CZ7" i="23"/>
  <c r="M72" i="2"/>
  <c r="M268" i="2"/>
  <c r="M260" i="2"/>
  <c r="M384" i="2"/>
  <c r="BR384" i="2"/>
  <c r="F6" i="8" l="1"/>
  <c r="F14" i="8"/>
  <c r="F9" i="8"/>
  <c r="F8" i="8"/>
  <c r="F15" i="8"/>
  <c r="F13" i="8"/>
  <c r="F12" i="8"/>
  <c r="F4" i="8"/>
  <c r="S60" i="2"/>
  <c r="T60" i="2" s="1" a="1"/>
  <c r="AG60" i="2" s="1"/>
  <c r="AH60" i="2" s="1" a="1"/>
  <c r="C8" i="8"/>
  <c r="C13" i="8"/>
  <c r="C16" i="8"/>
  <c r="C4" i="8"/>
  <c r="C7" i="8"/>
  <c r="S92" i="2"/>
  <c r="T92" i="2" s="1" a="1"/>
  <c r="AG92" i="2" s="1"/>
  <c r="AH92" i="2" s="1" a="1"/>
  <c r="C12" i="8"/>
  <c r="C17" i="8"/>
  <c r="C9" i="8"/>
  <c r="C6" i="8"/>
  <c r="C14" i="8"/>
  <c r="C5" i="8"/>
  <c r="C10" i="8"/>
  <c r="S384" i="2"/>
  <c r="T384" i="2" s="1" a="1"/>
  <c r="AG384" i="2" s="1"/>
  <c r="AH384" i="2" s="1" a="1"/>
  <c r="S396" i="2"/>
  <c r="T396" i="2" s="1" a="1"/>
  <c r="AG396" i="2" s="1"/>
  <c r="AH396" i="2" s="1" a="1"/>
  <c r="S436" i="2"/>
  <c r="T436" i="2" s="1" a="1"/>
  <c r="AG436" i="2" s="1"/>
  <c r="AH436" i="2" s="1" a="1"/>
  <c r="S444" i="2"/>
  <c r="T444" i="2" s="1" a="1"/>
  <c r="AG444" i="2" s="1"/>
  <c r="AH444" i="2" s="1" a="1"/>
  <c r="S448" i="2"/>
  <c r="T448" i="2" s="1" a="1"/>
  <c r="AG448" i="2" s="1"/>
  <c r="AH448" i="2" s="1" a="1"/>
  <c r="S316" i="2"/>
  <c r="T316" i="2" s="1" a="1"/>
  <c r="AG316" i="2" s="1"/>
  <c r="AH316" i="2" s="1" a="1"/>
  <c r="S408" i="2"/>
  <c r="T408" i="2" s="1" a="1"/>
  <c r="AG408" i="2" s="1"/>
  <c r="AH408" i="2" s="1" a="1"/>
  <c r="AL319" i="2"/>
  <c r="AL318" i="2"/>
  <c r="AL317" i="2"/>
  <c r="AL316" i="2"/>
  <c r="AL399" i="2"/>
  <c r="AL398" i="2"/>
  <c r="AL397" i="2"/>
  <c r="AL396" i="2"/>
  <c r="AL331" i="2"/>
  <c r="AL330" i="2"/>
  <c r="AL328" i="2"/>
  <c r="AL329" i="2"/>
  <c r="AL90" i="2"/>
  <c r="AL91" i="2"/>
  <c r="AL89" i="2"/>
  <c r="AL88" i="2"/>
  <c r="AL95" i="2"/>
  <c r="AL94" i="2"/>
  <c r="AL92" i="2"/>
  <c r="AL93" i="2"/>
  <c r="AL423" i="2"/>
  <c r="AL422" i="2"/>
  <c r="AL421" i="2"/>
  <c r="AL420" i="2"/>
  <c r="AL27" i="2"/>
  <c r="AL26" i="2"/>
  <c r="AL25" i="2"/>
  <c r="AL24" i="2"/>
  <c r="AL167" i="2"/>
  <c r="AL166" i="2"/>
  <c r="AL164" i="2"/>
  <c r="AL165" i="2"/>
  <c r="AL425" i="2"/>
  <c r="AL424" i="2"/>
  <c r="AL427" i="2"/>
  <c r="AL426" i="2"/>
  <c r="AL279" i="2"/>
  <c r="AL277" i="2"/>
  <c r="AL278" i="2"/>
  <c r="AL276" i="2"/>
  <c r="AL282" i="2"/>
  <c r="AL283" i="2"/>
  <c r="AL280" i="2"/>
  <c r="AL281" i="2"/>
  <c r="AL439" i="2"/>
  <c r="AL438" i="2"/>
  <c r="AL437" i="2"/>
  <c r="AL436" i="2"/>
  <c r="AL211" i="2"/>
  <c r="AL210" i="2"/>
  <c r="AL209" i="2"/>
  <c r="AL208" i="2"/>
  <c r="AL289" i="2"/>
  <c r="AL288" i="2"/>
  <c r="AL291" i="2"/>
  <c r="AL290" i="2"/>
  <c r="AL122" i="2"/>
  <c r="AL123" i="2"/>
  <c r="AL121" i="2"/>
  <c r="AL120" i="2"/>
  <c r="AL451" i="2"/>
  <c r="AL449" i="2"/>
  <c r="AL450" i="2"/>
  <c r="AL448" i="2"/>
  <c r="S68" i="2"/>
  <c r="T68" i="2" s="1" a="1"/>
  <c r="AG68" i="2" s="1"/>
  <c r="AH68" i="2" s="1" a="1"/>
  <c r="AL54" i="2"/>
  <c r="AL55" i="2"/>
  <c r="AL52" i="2"/>
  <c r="AL53" i="2"/>
  <c r="AL127" i="2"/>
  <c r="AL126" i="2"/>
  <c r="AL124" i="2"/>
  <c r="AL125" i="2"/>
  <c r="AL203" i="2"/>
  <c r="AL202" i="2"/>
  <c r="AL201" i="2"/>
  <c r="AL200" i="2"/>
  <c r="AL303" i="2"/>
  <c r="AL302" i="2"/>
  <c r="AL301" i="2"/>
  <c r="AL300" i="2"/>
  <c r="AL369" i="2"/>
  <c r="AL370" i="2"/>
  <c r="AL371" i="2"/>
  <c r="AL368" i="2"/>
  <c r="AL454" i="2"/>
  <c r="AL455" i="2"/>
  <c r="AL452" i="2"/>
  <c r="AL453" i="2"/>
  <c r="AL39" i="2"/>
  <c r="AL38" i="2"/>
  <c r="AL37" i="2"/>
  <c r="AL36" i="2"/>
  <c r="AL255" i="2"/>
  <c r="AL254" i="2"/>
  <c r="AL253" i="2"/>
  <c r="AL252" i="2"/>
  <c r="AL229" i="2"/>
  <c r="AL230" i="2"/>
  <c r="AL228" i="2"/>
  <c r="AL231" i="2"/>
  <c r="AL475" i="2"/>
  <c r="AL474" i="2"/>
  <c r="AL473" i="2"/>
  <c r="AL472" i="2"/>
  <c r="AL79" i="2"/>
  <c r="AL78" i="2"/>
  <c r="AL77" i="2"/>
  <c r="AL76" i="2"/>
  <c r="AL235" i="2"/>
  <c r="AL234" i="2"/>
  <c r="AL232" i="2"/>
  <c r="AL233" i="2"/>
  <c r="AL478" i="2"/>
  <c r="AL477" i="2"/>
  <c r="AL479" i="2"/>
  <c r="AL476" i="2"/>
  <c r="AL83" i="2"/>
  <c r="AL80" i="2"/>
  <c r="AL82" i="2"/>
  <c r="AL81" i="2"/>
  <c r="AL239" i="2"/>
  <c r="AL238" i="2"/>
  <c r="AL237" i="2"/>
  <c r="AL236" i="2"/>
  <c r="AL409" i="2"/>
  <c r="AL410" i="2"/>
  <c r="AL408" i="2"/>
  <c r="AL411" i="2"/>
  <c r="AL15" i="2"/>
  <c r="AL14" i="2"/>
  <c r="AL13" i="2"/>
  <c r="AL12" i="2"/>
  <c r="AL246" i="2"/>
  <c r="AL247" i="2"/>
  <c r="AL245" i="2"/>
  <c r="AL244" i="2"/>
  <c r="AL491" i="2"/>
  <c r="AL490" i="2"/>
  <c r="AL489" i="2"/>
  <c r="AL488" i="2"/>
  <c r="AL250" i="2"/>
  <c r="AL251" i="2"/>
  <c r="AL249" i="2"/>
  <c r="AL248" i="2"/>
  <c r="AL261" i="2"/>
  <c r="AL260" i="2"/>
  <c r="AL263" i="2"/>
  <c r="AL262" i="2"/>
  <c r="AL31" i="2"/>
  <c r="AL30" i="2"/>
  <c r="AL28" i="2"/>
  <c r="AL29" i="2"/>
  <c r="AL271" i="2"/>
  <c r="AL270" i="2"/>
  <c r="AL269" i="2"/>
  <c r="AL268" i="2"/>
  <c r="AL431" i="2"/>
  <c r="AL430" i="2"/>
  <c r="AL429" i="2"/>
  <c r="AL428" i="2"/>
  <c r="AL111" i="2"/>
  <c r="AL110" i="2"/>
  <c r="AL109" i="2"/>
  <c r="AL108" i="2"/>
  <c r="AL43" i="2"/>
  <c r="AL42" i="2"/>
  <c r="AL40" i="2"/>
  <c r="AL41" i="2"/>
  <c r="AL47" i="2"/>
  <c r="AL46" i="2"/>
  <c r="AL45" i="2"/>
  <c r="AL44" i="2"/>
  <c r="AL447" i="2"/>
  <c r="AL446" i="2"/>
  <c r="AL444" i="2"/>
  <c r="AL445" i="2"/>
  <c r="AL58" i="2"/>
  <c r="AL59" i="2"/>
  <c r="AL56" i="2"/>
  <c r="AL57" i="2"/>
  <c r="AL129" i="2"/>
  <c r="AL131" i="2"/>
  <c r="AL130" i="2"/>
  <c r="AL128" i="2"/>
  <c r="AL214" i="2"/>
  <c r="AL215" i="2"/>
  <c r="AL213" i="2"/>
  <c r="AL212" i="2"/>
  <c r="AL307" i="2"/>
  <c r="AL306" i="2"/>
  <c r="AL305" i="2"/>
  <c r="AL304" i="2"/>
  <c r="AL374" i="2"/>
  <c r="AL373" i="2"/>
  <c r="AL375" i="2"/>
  <c r="AL372" i="2"/>
  <c r="AL459" i="2"/>
  <c r="AL458" i="2"/>
  <c r="AL457" i="2"/>
  <c r="AL456" i="2"/>
  <c r="AL75" i="2"/>
  <c r="AL74" i="2"/>
  <c r="AL73" i="2"/>
  <c r="AL72" i="2"/>
  <c r="AL387" i="2"/>
  <c r="AL385" i="2"/>
  <c r="AL384" i="2"/>
  <c r="AL386" i="2"/>
  <c r="AL146" i="2"/>
  <c r="AL145" i="2"/>
  <c r="AL144" i="2"/>
  <c r="AL147" i="2"/>
  <c r="AL150" i="2"/>
  <c r="AL149" i="2"/>
  <c r="AL148" i="2"/>
  <c r="AL151" i="2"/>
  <c r="AL483" i="2"/>
  <c r="AL481" i="2"/>
  <c r="AL482" i="2"/>
  <c r="AL480" i="2"/>
  <c r="AL155" i="2"/>
  <c r="AL154" i="2"/>
  <c r="AL152" i="2"/>
  <c r="AL153" i="2"/>
  <c r="AL415" i="2"/>
  <c r="AL412" i="2"/>
  <c r="AL413" i="2"/>
  <c r="AL414" i="2"/>
  <c r="AL187" i="2"/>
  <c r="AL186" i="2"/>
  <c r="AL184" i="2"/>
  <c r="AL185" i="2"/>
  <c r="AL335" i="2"/>
  <c r="AL334" i="2"/>
  <c r="AL333" i="2"/>
  <c r="AL332" i="2"/>
  <c r="AL18" i="2"/>
  <c r="AL17" i="2"/>
  <c r="AL16" i="2"/>
  <c r="AL19" i="2"/>
  <c r="AL340" i="2"/>
  <c r="AL343" i="2"/>
  <c r="AL342" i="2"/>
  <c r="AL341" i="2"/>
  <c r="AL20" i="2"/>
  <c r="AL23" i="2"/>
  <c r="AL22" i="2"/>
  <c r="AL21" i="2"/>
  <c r="AL96" i="2"/>
  <c r="AL99" i="2"/>
  <c r="AL98" i="2"/>
  <c r="AL97" i="2"/>
  <c r="AL346" i="2"/>
  <c r="AL347" i="2"/>
  <c r="AL345" i="2"/>
  <c r="AL344" i="2"/>
  <c r="AL171" i="2"/>
  <c r="AL170" i="2"/>
  <c r="AL168" i="2"/>
  <c r="AL169" i="2"/>
  <c r="AL351" i="2"/>
  <c r="AL350" i="2"/>
  <c r="AL349" i="2"/>
  <c r="AL348" i="2"/>
  <c r="AL175" i="2"/>
  <c r="AL174" i="2"/>
  <c r="AL172" i="2"/>
  <c r="AL173" i="2"/>
  <c r="AL352" i="2"/>
  <c r="AL355" i="2"/>
  <c r="AL354" i="2"/>
  <c r="AL353" i="2"/>
  <c r="CV28" i="2"/>
  <c r="CW28" i="2" s="1"/>
  <c r="CX28" i="2" s="1" a="1"/>
  <c r="AL112" i="2"/>
  <c r="AL114" i="2"/>
  <c r="AL115" i="2"/>
  <c r="AL113" i="2"/>
  <c r="AL357" i="2"/>
  <c r="AL356" i="2"/>
  <c r="AL358" i="2"/>
  <c r="AL359" i="2"/>
  <c r="AL207" i="2"/>
  <c r="AL206" i="2"/>
  <c r="AL205" i="2"/>
  <c r="AL204" i="2"/>
  <c r="AL195" i="2"/>
  <c r="AL194" i="2"/>
  <c r="AL193" i="2"/>
  <c r="AL192" i="2"/>
  <c r="AL258" i="2"/>
  <c r="AL257" i="2"/>
  <c r="AL256" i="2"/>
  <c r="AL259" i="2"/>
  <c r="AL50" i="2"/>
  <c r="AL51" i="2"/>
  <c r="AL49" i="2"/>
  <c r="AL48" i="2"/>
  <c r="AL299" i="2"/>
  <c r="AL298" i="2"/>
  <c r="AL296" i="2"/>
  <c r="AL297" i="2"/>
  <c r="S72" i="2"/>
  <c r="T72" i="2" s="1" a="1"/>
  <c r="AG72" i="2" s="1"/>
  <c r="AH72" i="2" s="1" a="1"/>
  <c r="AL63" i="2"/>
  <c r="AL62" i="2"/>
  <c r="AL60" i="2"/>
  <c r="AL61" i="2"/>
  <c r="AL132" i="2"/>
  <c r="AL133" i="2"/>
  <c r="AL135" i="2"/>
  <c r="AL134" i="2"/>
  <c r="AL219" i="2"/>
  <c r="AL218" i="2"/>
  <c r="AL217" i="2"/>
  <c r="AL216" i="2"/>
  <c r="AL311" i="2"/>
  <c r="AL310" i="2"/>
  <c r="AL309" i="2"/>
  <c r="AL308" i="2"/>
  <c r="AL378" i="2"/>
  <c r="AL379" i="2"/>
  <c r="AL376" i="2"/>
  <c r="AL377" i="2"/>
  <c r="AL467" i="2"/>
  <c r="AL466" i="2"/>
  <c r="AL465" i="2"/>
  <c r="AL464" i="2"/>
  <c r="AL179" i="2"/>
  <c r="AL178" i="2"/>
  <c r="AL177" i="2"/>
  <c r="AL176" i="2"/>
  <c r="AL191" i="2"/>
  <c r="AL190" i="2"/>
  <c r="AL189" i="2"/>
  <c r="AL188" i="2"/>
  <c r="AL223" i="2"/>
  <c r="AL222" i="2"/>
  <c r="AL221" i="2"/>
  <c r="AL220" i="2"/>
  <c r="AL143" i="2"/>
  <c r="AL142" i="2"/>
  <c r="AL141" i="2"/>
  <c r="AL140" i="2"/>
  <c r="AL323" i="2"/>
  <c r="AL322" i="2"/>
  <c r="AL320" i="2"/>
  <c r="AL321" i="2"/>
  <c r="AL324" i="2"/>
  <c r="AL327" i="2"/>
  <c r="AL325" i="2"/>
  <c r="AL326" i="2"/>
  <c r="AL107" i="2"/>
  <c r="AL106" i="2"/>
  <c r="AL105" i="2"/>
  <c r="AL104" i="2"/>
  <c r="AL87" i="2"/>
  <c r="AL86" i="2"/>
  <c r="AL85" i="2"/>
  <c r="AL84" i="2"/>
  <c r="AL243" i="2"/>
  <c r="AL242" i="2"/>
  <c r="AL241" i="2"/>
  <c r="AL240" i="2"/>
  <c r="AL486" i="2"/>
  <c r="AL487" i="2"/>
  <c r="AL485" i="2"/>
  <c r="AL484" i="2"/>
  <c r="AL159" i="2"/>
  <c r="AL158" i="2"/>
  <c r="AL157" i="2"/>
  <c r="AL156" i="2"/>
  <c r="AL419" i="2"/>
  <c r="AL418" i="2"/>
  <c r="AL417" i="2"/>
  <c r="AL416" i="2"/>
  <c r="AL336" i="2"/>
  <c r="AL339" i="2"/>
  <c r="AL338" i="2"/>
  <c r="AL337" i="2"/>
  <c r="AL162" i="2"/>
  <c r="AL161" i="2"/>
  <c r="AL160" i="2"/>
  <c r="AL163" i="2"/>
  <c r="AL102" i="2"/>
  <c r="AL101" i="2"/>
  <c r="AL100" i="2"/>
  <c r="AL103" i="2"/>
  <c r="AL35" i="2"/>
  <c r="AL33" i="2"/>
  <c r="AL34" i="2"/>
  <c r="AL32" i="2"/>
  <c r="AL434" i="2"/>
  <c r="AL435" i="2"/>
  <c r="AL433" i="2"/>
  <c r="AL432" i="2"/>
  <c r="AL180" i="2"/>
  <c r="AL182" i="2"/>
  <c r="AL181" i="2"/>
  <c r="AL183" i="2"/>
  <c r="AL118" i="2"/>
  <c r="AL117" i="2"/>
  <c r="AL116" i="2"/>
  <c r="AL119" i="2"/>
  <c r="AL363" i="2"/>
  <c r="AL362" i="2"/>
  <c r="AL361" i="2"/>
  <c r="AL360" i="2"/>
  <c r="AL196" i="2"/>
  <c r="AL199" i="2"/>
  <c r="AL198" i="2"/>
  <c r="AL197" i="2"/>
  <c r="AL367" i="2"/>
  <c r="AL366" i="2"/>
  <c r="AL365" i="2"/>
  <c r="AL364" i="2"/>
  <c r="AL68" i="2"/>
  <c r="AL71" i="2"/>
  <c r="AL70" i="2"/>
  <c r="AL69" i="2"/>
  <c r="AL138" i="2"/>
  <c r="AL139" i="2"/>
  <c r="AL137" i="2"/>
  <c r="AL136" i="2"/>
  <c r="AL224" i="2"/>
  <c r="AL227" i="2"/>
  <c r="AL225" i="2"/>
  <c r="AL226" i="2"/>
  <c r="AL314" i="2"/>
  <c r="AL315" i="2"/>
  <c r="AL313" i="2"/>
  <c r="AL312" i="2"/>
  <c r="AL383" i="2"/>
  <c r="AL382" i="2"/>
  <c r="AL380" i="2"/>
  <c r="AL381" i="2"/>
  <c r="AL471" i="2"/>
  <c r="AL470" i="2"/>
  <c r="AL468" i="2"/>
  <c r="AL469" i="2"/>
  <c r="AL295" i="2"/>
  <c r="AL294" i="2"/>
  <c r="AL293" i="2"/>
  <c r="AL292" i="2"/>
  <c r="BN241" i="2"/>
  <c r="BN240" i="2"/>
  <c r="BN242" i="2"/>
  <c r="BN243" i="2"/>
  <c r="BN89" i="2"/>
  <c r="BN91" i="2"/>
  <c r="BN90" i="2"/>
  <c r="BN88" i="2"/>
  <c r="BN335" i="2"/>
  <c r="BN333" i="2"/>
  <c r="BN334" i="2"/>
  <c r="BN332" i="2"/>
  <c r="BN161" i="2"/>
  <c r="BN163" i="2"/>
  <c r="BN162" i="2"/>
  <c r="BN160" i="2"/>
  <c r="BN167" i="2"/>
  <c r="BN166" i="2"/>
  <c r="BN164" i="2"/>
  <c r="BN165" i="2"/>
  <c r="BN424" i="2"/>
  <c r="BN427" i="2"/>
  <c r="BN426" i="2"/>
  <c r="BN425" i="2"/>
  <c r="BN170" i="2"/>
  <c r="BN171" i="2"/>
  <c r="BN169" i="2"/>
  <c r="BN168" i="2"/>
  <c r="BN279" i="2"/>
  <c r="BN278" i="2"/>
  <c r="BN276" i="2"/>
  <c r="BN277" i="2"/>
  <c r="BN183" i="2"/>
  <c r="BN180" i="2"/>
  <c r="BN182" i="2"/>
  <c r="BN181" i="2"/>
  <c r="BN288" i="2"/>
  <c r="BN291" i="2"/>
  <c r="BN289" i="2"/>
  <c r="BN290" i="2"/>
  <c r="BN123" i="2"/>
  <c r="BN122" i="2"/>
  <c r="BN121" i="2"/>
  <c r="BN120" i="2"/>
  <c r="BN296" i="2"/>
  <c r="BN297" i="2"/>
  <c r="BN299" i="2"/>
  <c r="BN298" i="2"/>
  <c r="BN451" i="2"/>
  <c r="BN450" i="2"/>
  <c r="BN448" i="2"/>
  <c r="BN449" i="2"/>
  <c r="BN55" i="2"/>
  <c r="BN54" i="2"/>
  <c r="BN53" i="2"/>
  <c r="BN52" i="2"/>
  <c r="BN370" i="2"/>
  <c r="BN369" i="2"/>
  <c r="BN368" i="2"/>
  <c r="BN371" i="2"/>
  <c r="BN59" i="2"/>
  <c r="BN58" i="2"/>
  <c r="BN57" i="2"/>
  <c r="BN56" i="2"/>
  <c r="BN375" i="2"/>
  <c r="BN374" i="2"/>
  <c r="BN373" i="2"/>
  <c r="BN372" i="2"/>
  <c r="BN69" i="2"/>
  <c r="BN71" i="2"/>
  <c r="BN70" i="2"/>
  <c r="BN68" i="2"/>
  <c r="BN138" i="2"/>
  <c r="BN137" i="2"/>
  <c r="BN139" i="2"/>
  <c r="BN136" i="2"/>
  <c r="BN227" i="2"/>
  <c r="BN226" i="2"/>
  <c r="BN224" i="2"/>
  <c r="BN225" i="2"/>
  <c r="BN313" i="2"/>
  <c r="BN315" i="2"/>
  <c r="BN314" i="2"/>
  <c r="BN312" i="2"/>
  <c r="BN383" i="2"/>
  <c r="BN381" i="2"/>
  <c r="BN382" i="2"/>
  <c r="BN380" i="2"/>
  <c r="BN468" i="2"/>
  <c r="BN470" i="2"/>
  <c r="BN471" i="2"/>
  <c r="BN469" i="2"/>
  <c r="BN255" i="2"/>
  <c r="BN253" i="2"/>
  <c r="BN254" i="2"/>
  <c r="BN252" i="2"/>
  <c r="BN153" i="2"/>
  <c r="BN155" i="2"/>
  <c r="BN154" i="2"/>
  <c r="BN152" i="2"/>
  <c r="BN415" i="2"/>
  <c r="BN414" i="2"/>
  <c r="BN412" i="2"/>
  <c r="BN413" i="2"/>
  <c r="BN15" i="2"/>
  <c r="BN14" i="2"/>
  <c r="BN13" i="2"/>
  <c r="BN12" i="2"/>
  <c r="BN247" i="2"/>
  <c r="BN246" i="2"/>
  <c r="BN245" i="2"/>
  <c r="BN244" i="2"/>
  <c r="BN491" i="2"/>
  <c r="BN489" i="2"/>
  <c r="BN490" i="2"/>
  <c r="BN488" i="2"/>
  <c r="BN19" i="2"/>
  <c r="BN17" i="2"/>
  <c r="BN18" i="2"/>
  <c r="BN16" i="2"/>
  <c r="BN343" i="2"/>
  <c r="BN342" i="2"/>
  <c r="BN340" i="2"/>
  <c r="BN341" i="2"/>
  <c r="BN25" i="2"/>
  <c r="BN27" i="2"/>
  <c r="BN26" i="2"/>
  <c r="BN24" i="2"/>
  <c r="BN263" i="2"/>
  <c r="BN261" i="2"/>
  <c r="BN262" i="2"/>
  <c r="BN260" i="2"/>
  <c r="BN185" i="2"/>
  <c r="BN187" i="2"/>
  <c r="BN186" i="2"/>
  <c r="BN184" i="2"/>
  <c r="BN31" i="2"/>
  <c r="BN29" i="2"/>
  <c r="BN30" i="2"/>
  <c r="BN28" i="2"/>
  <c r="BN271" i="2"/>
  <c r="BN269" i="2"/>
  <c r="BN270" i="2"/>
  <c r="BN268" i="2"/>
  <c r="BN351" i="2"/>
  <c r="BN349" i="2"/>
  <c r="BN350" i="2"/>
  <c r="BN348" i="2"/>
  <c r="BN430" i="2"/>
  <c r="BN431" i="2"/>
  <c r="BN429" i="2"/>
  <c r="BN428" i="2"/>
  <c r="BN111" i="2"/>
  <c r="BN109" i="2"/>
  <c r="BN110" i="2"/>
  <c r="BN108" i="2"/>
  <c r="BN352" i="2"/>
  <c r="BN355" i="2"/>
  <c r="BN353" i="2"/>
  <c r="BN354" i="2"/>
  <c r="BN115" i="2"/>
  <c r="BN114" i="2"/>
  <c r="BN113" i="2"/>
  <c r="BN112" i="2"/>
  <c r="BN209" i="2"/>
  <c r="BN208" i="2"/>
  <c r="BN211" i="2"/>
  <c r="BN210" i="2"/>
  <c r="BN47" i="2"/>
  <c r="BN45" i="2"/>
  <c r="BN46" i="2"/>
  <c r="BN44" i="2"/>
  <c r="BN127" i="2"/>
  <c r="BN126" i="2"/>
  <c r="BN125" i="2"/>
  <c r="BN124" i="2"/>
  <c r="BN215" i="2"/>
  <c r="BN214" i="2"/>
  <c r="BN213" i="2"/>
  <c r="BN212" i="2"/>
  <c r="BN459" i="2"/>
  <c r="BN457" i="2"/>
  <c r="BN458" i="2"/>
  <c r="BN456" i="2"/>
  <c r="BN133" i="2"/>
  <c r="BN132" i="2"/>
  <c r="BN135" i="2"/>
  <c r="BN134" i="2"/>
  <c r="BN378" i="2"/>
  <c r="BN377" i="2"/>
  <c r="BN379" i="2"/>
  <c r="BN376" i="2"/>
  <c r="BN74" i="2"/>
  <c r="BN75" i="2"/>
  <c r="BN73" i="2"/>
  <c r="BN72" i="2"/>
  <c r="BN143" i="2"/>
  <c r="BN141" i="2"/>
  <c r="BN142" i="2"/>
  <c r="BN140" i="2"/>
  <c r="BN228" i="2"/>
  <c r="BN231" i="2"/>
  <c r="BN230" i="2"/>
  <c r="BN229" i="2"/>
  <c r="BN319" i="2"/>
  <c r="BN317" i="2"/>
  <c r="BN318" i="2"/>
  <c r="BN316" i="2"/>
  <c r="BN384" i="2"/>
  <c r="BN385" i="2"/>
  <c r="BN387" i="2"/>
  <c r="BN386" i="2"/>
  <c r="BN475" i="2"/>
  <c r="BN474" i="2"/>
  <c r="BN473" i="2"/>
  <c r="BN472" i="2"/>
  <c r="BN95" i="2"/>
  <c r="BN93" i="2"/>
  <c r="BN94" i="2"/>
  <c r="BN92" i="2"/>
  <c r="BN423" i="2"/>
  <c r="BN421" i="2"/>
  <c r="BN422" i="2"/>
  <c r="BN420" i="2"/>
  <c r="BN97" i="2"/>
  <c r="BN99" i="2"/>
  <c r="BN98" i="2"/>
  <c r="BN96" i="2"/>
  <c r="BN346" i="2"/>
  <c r="BN345" i="2"/>
  <c r="BN347" i="2"/>
  <c r="BN344" i="2"/>
  <c r="BN32" i="2"/>
  <c r="BN34" i="2"/>
  <c r="BN33" i="2"/>
  <c r="BN35" i="2"/>
  <c r="BN434" i="2"/>
  <c r="BN432" i="2"/>
  <c r="BN433" i="2"/>
  <c r="BN435" i="2"/>
  <c r="BN23" i="2"/>
  <c r="BN21" i="2"/>
  <c r="BN22" i="2"/>
  <c r="BN20" i="2"/>
  <c r="BN282" i="2"/>
  <c r="BN281" i="2"/>
  <c r="BN283" i="2"/>
  <c r="BN280" i="2"/>
  <c r="BN195" i="2"/>
  <c r="BN194" i="2"/>
  <c r="BN193" i="2"/>
  <c r="BN192" i="2"/>
  <c r="BN447" i="2"/>
  <c r="BN444" i="2"/>
  <c r="BN446" i="2"/>
  <c r="BN445" i="2"/>
  <c r="BN50" i="2"/>
  <c r="BN49" i="2"/>
  <c r="BN51" i="2"/>
  <c r="BN48" i="2"/>
  <c r="BN303" i="2"/>
  <c r="BN301" i="2"/>
  <c r="BN302" i="2"/>
  <c r="BN300" i="2"/>
  <c r="BN39" i="2"/>
  <c r="BN38" i="2"/>
  <c r="BN37" i="2"/>
  <c r="BN36" i="2"/>
  <c r="BN306" i="2"/>
  <c r="BN307" i="2"/>
  <c r="BN305" i="2"/>
  <c r="BN304" i="2"/>
  <c r="BN217" i="2"/>
  <c r="BN219" i="2"/>
  <c r="BN218" i="2"/>
  <c r="BN216" i="2"/>
  <c r="BN465" i="2"/>
  <c r="BN466" i="2"/>
  <c r="BN464" i="2"/>
  <c r="BN467" i="2"/>
  <c r="BN79" i="2"/>
  <c r="BN77" i="2"/>
  <c r="BN78" i="2"/>
  <c r="BN76" i="2"/>
  <c r="BN145" i="2"/>
  <c r="BN144" i="2"/>
  <c r="BN146" i="2"/>
  <c r="BN147" i="2"/>
  <c r="BN234" i="2"/>
  <c r="BN235" i="2"/>
  <c r="BN233" i="2"/>
  <c r="BN232" i="2"/>
  <c r="BN320" i="2"/>
  <c r="BN322" i="2"/>
  <c r="BN323" i="2"/>
  <c r="BN321" i="2"/>
  <c r="BN399" i="2"/>
  <c r="BN397" i="2"/>
  <c r="BN396" i="2"/>
  <c r="BN398" i="2"/>
  <c r="BN477" i="2"/>
  <c r="BN476" i="2"/>
  <c r="BN479" i="2"/>
  <c r="BN478" i="2"/>
  <c r="BN179" i="2"/>
  <c r="BN178" i="2"/>
  <c r="BN177" i="2"/>
  <c r="BN176" i="2"/>
  <c r="BN191" i="2"/>
  <c r="BN189" i="2"/>
  <c r="BN190" i="2"/>
  <c r="BN188" i="2"/>
  <c r="BN223" i="2"/>
  <c r="BN221" i="2"/>
  <c r="BN222" i="2"/>
  <c r="BN220" i="2"/>
  <c r="BN85" i="2"/>
  <c r="BN84" i="2"/>
  <c r="BN87" i="2"/>
  <c r="BN86" i="2"/>
  <c r="BN330" i="2"/>
  <c r="BN328" i="2"/>
  <c r="BN329" i="2"/>
  <c r="BN331" i="2"/>
  <c r="BN486" i="2"/>
  <c r="BN485" i="2"/>
  <c r="BN487" i="2"/>
  <c r="BN484" i="2"/>
  <c r="BN159" i="2"/>
  <c r="BN157" i="2"/>
  <c r="BN158" i="2"/>
  <c r="BN156" i="2"/>
  <c r="BN418" i="2"/>
  <c r="BN417" i="2"/>
  <c r="BN419" i="2"/>
  <c r="BN416" i="2"/>
  <c r="BN250" i="2"/>
  <c r="BN249" i="2"/>
  <c r="BN251" i="2"/>
  <c r="BN248" i="2"/>
  <c r="BN106" i="2"/>
  <c r="BN105" i="2"/>
  <c r="BN107" i="2"/>
  <c r="BN104" i="2"/>
  <c r="BN103" i="2"/>
  <c r="BN101" i="2"/>
  <c r="BN100" i="2"/>
  <c r="BN102" i="2"/>
  <c r="BN339" i="2"/>
  <c r="BN338" i="2"/>
  <c r="BN336" i="2"/>
  <c r="BN337" i="2"/>
  <c r="BN175" i="2"/>
  <c r="BN173" i="2"/>
  <c r="BN174" i="2"/>
  <c r="BN172" i="2"/>
  <c r="BN42" i="2"/>
  <c r="BN43" i="2"/>
  <c r="BN41" i="2"/>
  <c r="BN40" i="2"/>
  <c r="BN359" i="2"/>
  <c r="BN357" i="2"/>
  <c r="BN356" i="2"/>
  <c r="BN358" i="2"/>
  <c r="BN439" i="2"/>
  <c r="BN437" i="2"/>
  <c r="BN438" i="2"/>
  <c r="BN436" i="2"/>
  <c r="BN207" i="2"/>
  <c r="BN205" i="2"/>
  <c r="BN206" i="2"/>
  <c r="BN204" i="2"/>
  <c r="BN118" i="2"/>
  <c r="BN117" i="2"/>
  <c r="BN116" i="2"/>
  <c r="BN119" i="2"/>
  <c r="BN360" i="2"/>
  <c r="BN361" i="2"/>
  <c r="BN363" i="2"/>
  <c r="BN362" i="2"/>
  <c r="BN198" i="2"/>
  <c r="BN197" i="2"/>
  <c r="BN199" i="2"/>
  <c r="BN196" i="2"/>
  <c r="BN367" i="2"/>
  <c r="BN365" i="2"/>
  <c r="BN366" i="2"/>
  <c r="BN364" i="2"/>
  <c r="BN202" i="2"/>
  <c r="BN201" i="2"/>
  <c r="BN203" i="2"/>
  <c r="BN200" i="2"/>
  <c r="BN453" i="2"/>
  <c r="BN455" i="2"/>
  <c r="BN454" i="2"/>
  <c r="BN452" i="2"/>
  <c r="BN128" i="2"/>
  <c r="BN130" i="2"/>
  <c r="BN131" i="2"/>
  <c r="BN129" i="2"/>
  <c r="BN258" i="2"/>
  <c r="BN257" i="2"/>
  <c r="BN259" i="2"/>
  <c r="BN256" i="2"/>
  <c r="BN63" i="2"/>
  <c r="BN61" i="2"/>
  <c r="BN62" i="2"/>
  <c r="BN60" i="2"/>
  <c r="BN311" i="2"/>
  <c r="BN310" i="2"/>
  <c r="BN309" i="2"/>
  <c r="BN308" i="2"/>
  <c r="BN83" i="2"/>
  <c r="BN81" i="2"/>
  <c r="BN82" i="2"/>
  <c r="BN80" i="2"/>
  <c r="BN150" i="2"/>
  <c r="BN151" i="2"/>
  <c r="BN148" i="2"/>
  <c r="BN149" i="2"/>
  <c r="BN239" i="2"/>
  <c r="BN237" i="2"/>
  <c r="BN238" i="2"/>
  <c r="BN236" i="2"/>
  <c r="BN327" i="2"/>
  <c r="BN325" i="2"/>
  <c r="BN326" i="2"/>
  <c r="BN324" i="2"/>
  <c r="BN409" i="2"/>
  <c r="BN408" i="2"/>
  <c r="BN411" i="2"/>
  <c r="BN410" i="2"/>
  <c r="BN483" i="2"/>
  <c r="BN482" i="2"/>
  <c r="BN481" i="2"/>
  <c r="BN480" i="2"/>
  <c r="BN293" i="2"/>
  <c r="BN294" i="2"/>
  <c r="BN295" i="2"/>
  <c r="BN292" i="2"/>
  <c r="S76" i="2"/>
  <c r="T76" i="2" s="1" a="1"/>
  <c r="AG76" i="2" s="1"/>
  <c r="AH76" i="2" s="1" a="1"/>
  <c r="S280" i="2"/>
  <c r="T280" i="2" s="1" a="1"/>
  <c r="AG280" i="2" s="1"/>
  <c r="AH280" i="2" s="1" a="1"/>
  <c r="T320" i="2" a="1"/>
  <c r="AG320" i="2" s="1"/>
  <c r="AH320" i="2" s="1" a="1"/>
  <c r="AI320" i="2" s="1"/>
  <c r="AZ320" i="2" s="1"/>
  <c r="S412" i="2"/>
  <c r="T412" i="2" s="1" a="1"/>
  <c r="AG412" i="2" s="1"/>
  <c r="AH412" i="2" s="1" a="1"/>
  <c r="CW259" i="2"/>
  <c r="CX259" i="2" s="1" a="1"/>
  <c r="T372" i="2" a="1"/>
  <c r="AG372" i="2" s="1"/>
  <c r="AH372" i="2" s="1" a="1"/>
  <c r="AI372" i="2" s="1"/>
  <c r="AZ372" i="2" s="1"/>
  <c r="S456" i="2"/>
  <c r="T456" i="2" s="1" a="1"/>
  <c r="AG456" i="2" s="1"/>
  <c r="AH456" i="2" s="1" a="1"/>
  <c r="S424" i="2"/>
  <c r="T424" i="2" s="1" a="1"/>
  <c r="AG424" i="2" s="1"/>
  <c r="AH424" i="2" s="1" a="1"/>
  <c r="S252" i="2"/>
  <c r="T252" i="2" s="1" a="1"/>
  <c r="AG252" i="2" s="1"/>
  <c r="AH252" i="2" s="1" a="1"/>
  <c r="AI252" i="2" s="1"/>
  <c r="AZ252" i="2" s="1"/>
  <c r="AX336" i="2"/>
  <c r="AY336" i="2" s="1"/>
  <c r="AX212" i="2"/>
  <c r="AY212" i="2" s="1"/>
  <c r="AX348" i="2"/>
  <c r="AY348" i="2" s="1"/>
  <c r="AX112" i="2"/>
  <c r="AX144" i="2"/>
  <c r="AX164" i="2"/>
  <c r="AY164" i="2" s="1"/>
  <c r="AX200" i="2"/>
  <c r="AX228" i="2"/>
  <c r="AY228" i="2" s="1"/>
  <c r="AX244" i="2"/>
  <c r="AX288" i="2"/>
  <c r="AY288" i="2" s="1"/>
  <c r="AX328" i="2"/>
  <c r="AX324" i="2"/>
  <c r="AX352" i="2"/>
  <c r="AY352" i="2" s="1"/>
  <c r="AX372" i="2"/>
  <c r="AX436" i="2"/>
  <c r="AX80" i="2"/>
  <c r="AY80" i="2" s="1"/>
  <c r="AX20" i="2"/>
  <c r="AY20" i="2" s="1"/>
  <c r="AX176" i="2"/>
  <c r="AY176" i="2" s="1"/>
  <c r="AX184" i="2"/>
  <c r="AY184" i="2" s="1"/>
  <c r="AX72" i="2"/>
  <c r="AY72" i="2" s="1"/>
  <c r="AX108" i="2"/>
  <c r="AY108" i="2" s="1"/>
  <c r="AX140" i="2"/>
  <c r="AX148" i="2"/>
  <c r="AX240" i="2"/>
  <c r="AX268" i="2"/>
  <c r="AY268" i="2" s="1"/>
  <c r="AX316" i="2"/>
  <c r="AX320" i="2"/>
  <c r="AY320" i="2" s="1"/>
  <c r="AX204" i="2"/>
  <c r="AY204" i="2" s="1"/>
  <c r="AX384" i="2"/>
  <c r="AY384" i="2" s="1"/>
  <c r="AX364" i="2"/>
  <c r="AY364" i="2" s="1"/>
  <c r="AX356" i="2"/>
  <c r="AX368" i="2"/>
  <c r="AY368" i="2" s="1"/>
  <c r="AX380" i="2"/>
  <c r="AY380" i="2" s="1"/>
  <c r="AX412" i="2"/>
  <c r="AX416" i="2"/>
  <c r="AY416" i="2" s="1"/>
  <c r="AX428" i="2"/>
  <c r="AX448" i="2"/>
  <c r="AX452" i="2"/>
  <c r="AX476" i="2"/>
  <c r="AX480" i="2"/>
  <c r="AY480" i="2" s="1"/>
  <c r="AX464" i="2"/>
  <c r="AY464" i="2" s="1"/>
  <c r="AX472" i="2"/>
  <c r="AX252" i="2"/>
  <c r="AY252" i="2" s="1"/>
  <c r="AZ65" i="2"/>
  <c r="BA64" i="2"/>
  <c r="AX292" i="2"/>
  <c r="AY292" i="2" s="1"/>
  <c r="AX56" i="2"/>
  <c r="AY56" i="2" s="1"/>
  <c r="AX44" i="2"/>
  <c r="AX96" i="2"/>
  <c r="AX116" i="2"/>
  <c r="AY116" i="2" s="1"/>
  <c r="AX172" i="2"/>
  <c r="AX196" i="2"/>
  <c r="AY196" i="2" s="1"/>
  <c r="AX260" i="2"/>
  <c r="AY260" i="2" s="1"/>
  <c r="AX300" i="2"/>
  <c r="AY300" i="2" s="1"/>
  <c r="AX304" i="2"/>
  <c r="AX104" i="2"/>
  <c r="AX376" i="2"/>
  <c r="AX424" i="2"/>
  <c r="AY424" i="2" s="1"/>
  <c r="AX444" i="2"/>
  <c r="AX456" i="2"/>
  <c r="AY456" i="2" s="1"/>
  <c r="AX468" i="2"/>
  <c r="AX88" i="2"/>
  <c r="AY88" i="2" s="1"/>
  <c r="AX32" i="2"/>
  <c r="AX188" i="2"/>
  <c r="AY188" i="2" s="1"/>
  <c r="AX12" i="2"/>
  <c r="AX51" i="2"/>
  <c r="AY51" i="2" s="1"/>
  <c r="AX84" i="2"/>
  <c r="AY84" i="2" s="1"/>
  <c r="AX124" i="2"/>
  <c r="AX160" i="2"/>
  <c r="AY160" i="2" s="1"/>
  <c r="AX216" i="2"/>
  <c r="AX236" i="2"/>
  <c r="AX280" i="2"/>
  <c r="AX308" i="2"/>
  <c r="AX332" i="2"/>
  <c r="AX60" i="2"/>
  <c r="AX220" i="2"/>
  <c r="AX488" i="2"/>
  <c r="AY488" i="2" s="1"/>
  <c r="AX28" i="2"/>
  <c r="AY28" i="2" s="1"/>
  <c r="AX16" i="2"/>
  <c r="AX208" i="2"/>
  <c r="AY208" i="2" s="1"/>
  <c r="AX76" i="2"/>
  <c r="AX92" i="2"/>
  <c r="AY92" i="2" s="1"/>
  <c r="AX128" i="2"/>
  <c r="AY128" i="2" s="1"/>
  <c r="AX136" i="2"/>
  <c r="AY136" i="2" s="1"/>
  <c r="AX156" i="2"/>
  <c r="AY156" i="2" s="1"/>
  <c r="AX180" i="2"/>
  <c r="AY180" i="2" s="1"/>
  <c r="AX224" i="2"/>
  <c r="AY224" i="2" s="1"/>
  <c r="AX276" i="2"/>
  <c r="AY276" i="2" s="1"/>
  <c r="AX312" i="2"/>
  <c r="AX396" i="2"/>
  <c r="AY396" i="2" s="1"/>
  <c r="AX360" i="2"/>
  <c r="AY360" i="2" s="1"/>
  <c r="AX408" i="2"/>
  <c r="AX420" i="2"/>
  <c r="AX432" i="2"/>
  <c r="AY432" i="2" s="1"/>
  <c r="AX484" i="2"/>
  <c r="AX24" i="2"/>
  <c r="AY24" i="2" s="1"/>
  <c r="AX52" i="2"/>
  <c r="AY52" i="2" s="1"/>
  <c r="AX68" i="2"/>
  <c r="AY68" i="2" s="1"/>
  <c r="AX40" i="2"/>
  <c r="AX100" i="2"/>
  <c r="AX120" i="2"/>
  <c r="AY120" i="2" s="1"/>
  <c r="AX132" i="2"/>
  <c r="AX152" i="2"/>
  <c r="AY152" i="2" s="1"/>
  <c r="AX168" i="2"/>
  <c r="AY168" i="2" s="1"/>
  <c r="AX192" i="2"/>
  <c r="AX232" i="2"/>
  <c r="AY232" i="2" s="1"/>
  <c r="AX248" i="2"/>
  <c r="AY248" i="2" s="1"/>
  <c r="AX296" i="2"/>
  <c r="AX340" i="2"/>
  <c r="AY340" i="2" s="1"/>
  <c r="AX36" i="2"/>
  <c r="S56" i="2"/>
  <c r="T56" i="2" s="1" a="1"/>
  <c r="AG56" i="2" s="1"/>
  <c r="AH56" i="2" s="1" a="1"/>
  <c r="S336" i="2"/>
  <c r="T336" i="2" s="1" a="1"/>
  <c r="AG336" i="2" s="1"/>
  <c r="AH336" i="2" s="1" a="1"/>
  <c r="AX344" i="2"/>
  <c r="AY344" i="2" s="1"/>
  <c r="AX256" i="2"/>
  <c r="AY65" i="2"/>
  <c r="AX66" i="2"/>
  <c r="S80" i="2"/>
  <c r="T80" i="2" s="1" a="1"/>
  <c r="AG80" i="2" s="1"/>
  <c r="AH80" i="2" s="1" a="1"/>
  <c r="T52" i="2" a="1"/>
  <c r="AG52" i="2" s="1"/>
  <c r="AH52" i="2" s="1" a="1"/>
  <c r="S88" i="2"/>
  <c r="T88" i="2" s="1" a="1"/>
  <c r="AG88" i="2" s="1"/>
  <c r="AH88" i="2" s="1" a="1"/>
  <c r="S124" i="2"/>
  <c r="T124" i="2" s="1" a="1"/>
  <c r="AG124" i="2" s="1"/>
  <c r="AH124" i="2" s="1" a="1"/>
  <c r="CW186" i="2"/>
  <c r="CX186" i="2" s="1" a="1"/>
  <c r="S152" i="2"/>
  <c r="T152" i="2" s="1" a="1"/>
  <c r="AG152" i="2" s="1"/>
  <c r="AH152" i="2" s="1" a="1"/>
  <c r="T16" i="2" a="1"/>
  <c r="AG16" i="2" s="1"/>
  <c r="AH16" i="2" s="1" a="1"/>
  <c r="S340" i="2"/>
  <c r="T340" i="2" s="1" a="1"/>
  <c r="AG340" i="2" s="1"/>
  <c r="AH340" i="2" s="1" a="1"/>
  <c r="CW426" i="2"/>
  <c r="CX426" i="2" s="1" a="1"/>
  <c r="CW223" i="2"/>
  <c r="CX223" i="2" s="1" a="1"/>
  <c r="S260" i="2"/>
  <c r="T260" i="2" s="1" a="1"/>
  <c r="AG260" i="2" s="1"/>
  <c r="AH260" i="2" s="1" a="1"/>
  <c r="S268" i="2"/>
  <c r="T268" i="2" s="1" a="1"/>
  <c r="AG268" i="2" s="1"/>
  <c r="AH268" i="2" s="1" a="1"/>
  <c r="S276" i="2"/>
  <c r="T276" i="2" s="1" a="1"/>
  <c r="AG276" i="2" s="1"/>
  <c r="AH276" i="2" s="1" a="1"/>
  <c r="T480" i="2" a="1"/>
  <c r="AG480" i="2" s="1"/>
  <c r="AH480" i="2" s="1" a="1"/>
  <c r="CW453" i="2"/>
  <c r="CX453" i="2" s="1" a="1"/>
  <c r="S24" i="2"/>
  <c r="T24" i="2" s="1" a="1"/>
  <c r="AG24" i="2" s="1"/>
  <c r="AH24" i="2" s="1" a="1"/>
  <c r="T96" i="2" a="1"/>
  <c r="AG96" i="2" s="1"/>
  <c r="AH96" i="2" s="1" a="1"/>
  <c r="CW14" i="2"/>
  <c r="CX14" i="2" s="1" a="1"/>
  <c r="T136" i="2" a="1"/>
  <c r="AG136" i="2" s="1"/>
  <c r="AH136" i="2" s="1" a="1"/>
  <c r="T476" i="2" a="1"/>
  <c r="AG476" i="2" s="1"/>
  <c r="AH476" i="2" s="1" a="1"/>
  <c r="S184" i="2"/>
  <c r="T184" i="2" s="1" a="1"/>
  <c r="AG184" i="2" s="1"/>
  <c r="AH184" i="2" s="1" a="1"/>
  <c r="CW360" i="2"/>
  <c r="CX360" i="2" s="1" a="1"/>
  <c r="S144" i="2"/>
  <c r="T144" i="2" s="1" a="1"/>
  <c r="AG144" i="2" s="1"/>
  <c r="AH144" i="2" s="1" a="1"/>
  <c r="CW163" i="2"/>
  <c r="CX163" i="2" s="1" a="1"/>
  <c r="CW182" i="2"/>
  <c r="CX182" i="2" s="1" a="1"/>
  <c r="CW302" i="2"/>
  <c r="CX302" i="2" s="1" a="1"/>
  <c r="CW292" i="2"/>
  <c r="CX292" i="2" s="1" a="1"/>
  <c r="CW362" i="2"/>
  <c r="CX362" i="2" s="1" a="1"/>
  <c r="T484" i="2" a="1"/>
  <c r="AG484" i="2" s="1"/>
  <c r="AH484" i="2" s="1" a="1"/>
  <c r="CW414" i="2"/>
  <c r="CX414" i="2" s="1" a="1"/>
  <c r="CW161" i="2"/>
  <c r="CX161" i="2" s="1" a="1"/>
  <c r="S196" i="2"/>
  <c r="T196" i="2" s="1" a="1"/>
  <c r="AG196" i="2" s="1"/>
  <c r="AH196" i="2" s="1" a="1"/>
  <c r="T452" i="2" a="1"/>
  <c r="AG452" i="2" s="1"/>
  <c r="AH452" i="2" s="1" a="1"/>
  <c r="CW301" i="2"/>
  <c r="CX301" i="2" s="1" a="1"/>
  <c r="BN8" i="2"/>
  <c r="CW136" i="2"/>
  <c r="CX136" i="2" s="1" a="1"/>
  <c r="CW137" i="2"/>
  <c r="CX137" i="2" s="1" a="1"/>
  <c r="T464" i="2" a="1"/>
  <c r="AG464" i="2" s="1"/>
  <c r="AH464" i="2" s="1" a="1"/>
  <c r="CW454" i="2"/>
  <c r="CX454" i="2" s="1" a="1"/>
  <c r="CW281" i="2"/>
  <c r="CX281" i="2" s="1" a="1"/>
  <c r="CW369" i="2"/>
  <c r="CX369" i="2" s="1" a="1"/>
  <c r="CW370" i="2"/>
  <c r="CX370" i="2" s="1" a="1"/>
  <c r="T168" i="2" a="1"/>
  <c r="AG168" i="2" s="1"/>
  <c r="AH168" i="2" s="1" a="1"/>
  <c r="T472" i="2" a="1"/>
  <c r="AG472" i="2" s="1"/>
  <c r="AH472" i="2" s="1" a="1"/>
  <c r="CW491" i="2"/>
  <c r="CX491" i="2" s="1" a="1"/>
  <c r="CW490" i="2"/>
  <c r="CX490" i="2" s="1" a="1"/>
  <c r="CW452" i="2"/>
  <c r="CX452" i="2" s="1" a="1"/>
  <c r="CW419" i="2"/>
  <c r="CX419" i="2" s="1" a="1"/>
  <c r="S180" i="2"/>
  <c r="T180" i="2" s="1" a="1"/>
  <c r="AG180" i="2" s="1"/>
  <c r="AH180" i="2" s="1" a="1"/>
  <c r="CW212" i="2"/>
  <c r="CX212" i="2" s="1" a="1"/>
  <c r="CW489" i="2"/>
  <c r="CX489" i="2" s="1" a="1"/>
  <c r="CW303" i="2"/>
  <c r="CX303" i="2" s="1" a="1"/>
  <c r="CW408" i="2"/>
  <c r="CX408" i="2" s="1" a="1"/>
  <c r="S8" i="2"/>
  <c r="T8" i="2" s="1" a="1"/>
  <c r="AG8" i="2" s="1"/>
  <c r="AH8" i="2" s="1" a="1"/>
  <c r="AJ8" i="2" s="1"/>
  <c r="S148" i="2"/>
  <c r="T148" i="2" s="1" a="1"/>
  <c r="AG148" i="2" s="1"/>
  <c r="AH148" i="2" s="1" a="1"/>
  <c r="CW139" i="2"/>
  <c r="CX139" i="2" s="1" a="1"/>
  <c r="CW236" i="2"/>
  <c r="CX236" i="2" s="1" a="1"/>
  <c r="S84" i="2"/>
  <c r="T84" i="2" s="1" a="1"/>
  <c r="AG84" i="2" s="1"/>
  <c r="AH84" i="2" s="1" a="1"/>
  <c r="CW418" i="2"/>
  <c r="CX418" i="2" s="1" a="1"/>
  <c r="S160" i="2"/>
  <c r="T160" i="2" s="1" a="1"/>
  <c r="AG160" i="2" s="1"/>
  <c r="AH160" i="2" s="1" a="1"/>
  <c r="T248" i="2" a="1"/>
  <c r="AG248" i="2" s="1"/>
  <c r="AH248" i="2" s="1" a="1"/>
  <c r="T376" i="2" a="1"/>
  <c r="AG376" i="2" s="1"/>
  <c r="AH376" i="2" s="1" a="1"/>
  <c r="T420" i="2" a="1"/>
  <c r="AG420" i="2" s="1"/>
  <c r="AH420" i="2" s="1" a="1"/>
  <c r="T488" i="2" a="1"/>
  <c r="AG488" i="2" s="1"/>
  <c r="AH488" i="2" s="1" a="1"/>
  <c r="CW416" i="2"/>
  <c r="CX416" i="2" s="1" a="1"/>
  <c r="CW446" i="2"/>
  <c r="CX446" i="2" s="1" a="1"/>
  <c r="CW371" i="2"/>
  <c r="CX371" i="2" s="1" a="1"/>
  <c r="CW198" i="2"/>
  <c r="CX198" i="2" s="1" a="1"/>
  <c r="CW288" i="2"/>
  <c r="CX288" i="2" s="1" a="1"/>
  <c r="CW175" i="2"/>
  <c r="CX175" i="2" s="1" a="1"/>
  <c r="T216" i="2" a="1"/>
  <c r="AG216" i="2" s="1"/>
  <c r="AH216" i="2" s="1" a="1"/>
  <c r="S256" i="2"/>
  <c r="T256" i="2" s="1" a="1"/>
  <c r="AG256" i="2" s="1"/>
  <c r="AH256" i="2" s="1" a="1"/>
  <c r="CW323" i="2"/>
  <c r="CX323" i="2" s="1" a="1"/>
  <c r="CW445" i="2"/>
  <c r="CX445" i="2" s="1" a="1"/>
  <c r="CW295" i="2"/>
  <c r="CX295" i="2" s="1" a="1"/>
  <c r="T312" i="2" a="1"/>
  <c r="AG312" i="2" s="1"/>
  <c r="AH312" i="2" s="1" a="1"/>
  <c r="T428" i="2" a="1"/>
  <c r="AG428" i="2" s="1"/>
  <c r="AH428" i="2" s="1" a="1"/>
  <c r="S220" i="2"/>
  <c r="T220" i="2" s="1" a="1"/>
  <c r="AG220" i="2" s="1"/>
  <c r="AH220" i="2" s="1" a="1"/>
  <c r="CW353" i="2"/>
  <c r="CX353" i="2" s="1" a="1"/>
  <c r="S32" i="2"/>
  <c r="T32" i="2" s="1" a="1"/>
  <c r="AG32" i="2" s="1"/>
  <c r="AH32" i="2" s="1" a="1"/>
  <c r="CW25" i="2"/>
  <c r="CX25" i="2" s="1" a="1"/>
  <c r="CW135" i="2"/>
  <c r="CX135" i="2" s="1" a="1"/>
  <c r="CW48" i="2"/>
  <c r="CX48" i="2" s="1" a="1"/>
  <c r="BN11" i="2"/>
  <c r="CW432" i="2"/>
  <c r="CX432" i="2" s="1" a="1"/>
  <c r="T416" i="2" a="1"/>
  <c r="AG416" i="2" s="1"/>
  <c r="AH416" i="2" s="1" a="1"/>
  <c r="S20" i="2"/>
  <c r="T20" i="2" s="1" a="1"/>
  <c r="AG20" i="2" s="1"/>
  <c r="AH20" i="2" s="1" a="1"/>
  <c r="T228" i="2" a="1"/>
  <c r="AG228" i="2" s="1"/>
  <c r="AH228" i="2" s="1" a="1"/>
  <c r="CW249" i="2"/>
  <c r="CX249" i="2" s="1" a="1"/>
  <c r="T344" i="2" a="1"/>
  <c r="AG344" i="2" s="1"/>
  <c r="AH344" i="2" s="1" a="1"/>
  <c r="T468" i="2" a="1"/>
  <c r="AG468" i="2" s="1"/>
  <c r="AH468" i="2" s="1" a="1"/>
  <c r="S208" i="2"/>
  <c r="T208" i="2" s="1" a="1"/>
  <c r="AG208" i="2" s="1"/>
  <c r="AH208" i="2" s="1" a="1"/>
  <c r="AL9" i="2"/>
  <c r="CW247" i="2"/>
  <c r="CX247" i="2" s="1" a="1"/>
  <c r="S120" i="2"/>
  <c r="T120" i="2" s="1" a="1"/>
  <c r="AG120" i="2" s="1"/>
  <c r="AH120" i="2" s="1" a="1"/>
  <c r="S432" i="2"/>
  <c r="T432" i="2" s="1" a="1"/>
  <c r="AG432" i="2" s="1"/>
  <c r="AH432" i="2" s="1" a="1"/>
  <c r="AL8" i="2"/>
  <c r="CW172" i="2"/>
  <c r="CX172" i="2" s="1" a="1"/>
  <c r="CW50" i="2"/>
  <c r="CX50" i="2" s="1" a="1"/>
  <c r="CW294" i="2"/>
  <c r="CX294" i="2" s="1" a="1"/>
  <c r="T224" i="2" a="1"/>
  <c r="AG224" i="2" s="1"/>
  <c r="AH224" i="2" s="1" a="1"/>
  <c r="T380" i="2" a="1"/>
  <c r="AG380" i="2" s="1"/>
  <c r="AH380" i="2" s="1" a="1"/>
  <c r="CW327" i="2"/>
  <c r="CX327" i="2" s="1" a="1"/>
  <c r="T348" i="2" a="1"/>
  <c r="AG348" i="2" s="1"/>
  <c r="AH348" i="2" s="1" a="1"/>
  <c r="CW322" i="2"/>
  <c r="CX322" i="2" s="1" a="1"/>
  <c r="CW345" i="2"/>
  <c r="CX345" i="2" s="1" a="1"/>
  <c r="CW49" i="2"/>
  <c r="CX49" i="2" s="1" a="1"/>
  <c r="CW173" i="2"/>
  <c r="CX173" i="2" s="1" a="1"/>
  <c r="CW320" i="2"/>
  <c r="CX320" i="2" s="1" a="1"/>
  <c r="CW361" i="2"/>
  <c r="CX361" i="2" s="1" a="1"/>
  <c r="CW224" i="2"/>
  <c r="CX224" i="2" s="1" a="1"/>
  <c r="CW466" i="2"/>
  <c r="CX466" i="2" s="1" a="1"/>
  <c r="T140" i="2" a="1"/>
  <c r="AG140" i="2" s="1"/>
  <c r="AH140" i="2" s="1" a="1"/>
  <c r="CW43" i="2"/>
  <c r="CX43" i="2" s="1" a="1"/>
  <c r="CW42" i="2"/>
  <c r="CX42" i="2" s="1" a="1"/>
  <c r="CW184" i="2"/>
  <c r="CX184" i="2" s="1" a="1"/>
  <c r="CW185" i="2"/>
  <c r="CX185" i="2" s="1" a="1"/>
  <c r="CW21" i="2"/>
  <c r="CX21" i="2" s="1" a="1"/>
  <c r="CW20" i="2"/>
  <c r="CX20" i="2" s="1" a="1"/>
  <c r="T308" i="2" a="1"/>
  <c r="AG308" i="2" s="1"/>
  <c r="AH308" i="2" s="1" a="1"/>
  <c r="CW346" i="2"/>
  <c r="CX346" i="2" s="1" a="1"/>
  <c r="CW263" i="2"/>
  <c r="CX263" i="2" s="1" a="1"/>
  <c r="CW478" i="2"/>
  <c r="CX478" i="2" s="1" a="1"/>
  <c r="CW477" i="2"/>
  <c r="CX477" i="2" s="1" a="1"/>
  <c r="CW479" i="2"/>
  <c r="CX479" i="2" s="1" a="1"/>
  <c r="S332" i="2"/>
  <c r="T332" i="2" s="1" a="1"/>
  <c r="AG332" i="2" s="1"/>
  <c r="AH332" i="2" s="1" a="1"/>
  <c r="C3" i="8"/>
  <c r="T368" i="2" a="1"/>
  <c r="AG368" i="2" s="1"/>
  <c r="AH368" i="2" s="1" a="1"/>
  <c r="CW299" i="2"/>
  <c r="CX299" i="2" s="1" a="1"/>
  <c r="CW296" i="2"/>
  <c r="CX296" i="2" s="1" a="1"/>
  <c r="CW80" i="2"/>
  <c r="CX80" i="2" s="1" a="1"/>
  <c r="CW81" i="2"/>
  <c r="CX81" i="2" s="1" a="1"/>
  <c r="CW486" i="2"/>
  <c r="CX486" i="2" s="1" a="1"/>
  <c r="CW484" i="2"/>
  <c r="CX484" i="2" s="1" a="1"/>
  <c r="CW485" i="2"/>
  <c r="CX485" i="2" s="1" a="1"/>
  <c r="CW332" i="2"/>
  <c r="CX332" i="2" s="1" a="1"/>
  <c r="CW334" i="2"/>
  <c r="CX334" i="2" s="1" a="1"/>
  <c r="CW333" i="2"/>
  <c r="CX333" i="2" s="1" a="1"/>
  <c r="CW180" i="2"/>
  <c r="CX180" i="2" s="1" a="1"/>
  <c r="CW183" i="2"/>
  <c r="CX183" i="2" s="1" a="1"/>
  <c r="CW262" i="2"/>
  <c r="CX262" i="2" s="1" a="1"/>
  <c r="CW344" i="2"/>
  <c r="CX344" i="2" s="1" a="1"/>
  <c r="CW241" i="2"/>
  <c r="CX241" i="2" s="1" a="1"/>
  <c r="CW243" i="2"/>
  <c r="CX243" i="2" s="1" a="1"/>
  <c r="CW242" i="2"/>
  <c r="CX242" i="2" s="1" a="1"/>
  <c r="CW316" i="2"/>
  <c r="CX316" i="2" s="1" a="1"/>
  <c r="CW319" i="2"/>
  <c r="CX319" i="2" s="1" a="1"/>
  <c r="CW140" i="2"/>
  <c r="CX140" i="2" s="1" a="1"/>
  <c r="CW142" i="2"/>
  <c r="CX142" i="2" s="1" a="1"/>
  <c r="CW117" i="2"/>
  <c r="CX117" i="2" s="1" a="1"/>
  <c r="CW116" i="2"/>
  <c r="CX116" i="2" s="1" a="1"/>
  <c r="CW119" i="2"/>
  <c r="CX119" i="2" s="1" a="1"/>
  <c r="S36" i="2"/>
  <c r="T36" i="2" s="1" a="1"/>
  <c r="AG36" i="2" s="1"/>
  <c r="AH36" i="2" s="1" a="1"/>
  <c r="T356" i="2" a="1"/>
  <c r="AG356" i="2" s="1"/>
  <c r="AH356" i="2" s="1" a="1"/>
  <c r="CW245" i="2"/>
  <c r="CX245" i="2" s="1" a="1"/>
  <c r="CW158" i="2"/>
  <c r="CX158" i="2" s="1" a="1"/>
  <c r="CW447" i="2"/>
  <c r="CX447" i="2" s="1" a="1"/>
  <c r="CW412" i="2"/>
  <c r="CX412" i="2" s="1" a="1"/>
  <c r="S204" i="2"/>
  <c r="T204" i="2" s="1" a="1"/>
  <c r="AG204" i="2" s="1"/>
  <c r="AH204" i="2" s="1" a="1"/>
  <c r="CW177" i="2"/>
  <c r="CX177" i="2" s="1" a="1"/>
  <c r="S212" i="2"/>
  <c r="T212" i="2" s="1" a="1"/>
  <c r="AG212" i="2" s="1"/>
  <c r="AH212" i="2" s="1" a="1"/>
  <c r="T360" i="2" a="1"/>
  <c r="AG360" i="2" s="1"/>
  <c r="AH360" i="2" s="1" a="1"/>
  <c r="S100" i="2"/>
  <c r="T100" i="2" s="1" a="1"/>
  <c r="AG100" i="2" s="1"/>
  <c r="AH100" i="2" s="1" a="1"/>
  <c r="CW115" i="2"/>
  <c r="CX115" i="2" s="1" a="1"/>
  <c r="CW113" i="2"/>
  <c r="CX113" i="2" s="1" a="1"/>
  <c r="CW171" i="2"/>
  <c r="CX171" i="2" s="1" a="1"/>
  <c r="CW169" i="2"/>
  <c r="CX169" i="2" s="1" a="1"/>
  <c r="CW168" i="2"/>
  <c r="CX168" i="2" s="1" a="1"/>
  <c r="CW196" i="2"/>
  <c r="CX196" i="2" s="1" a="1"/>
  <c r="CW197" i="2"/>
  <c r="CX197" i="2" s="1" a="1"/>
  <c r="CW310" i="2"/>
  <c r="CX310" i="2" s="1" a="1"/>
  <c r="CW311" i="2"/>
  <c r="CX311" i="2" s="1" a="1"/>
  <c r="CW124" i="2"/>
  <c r="CX124" i="2" s="1" a="1"/>
  <c r="CW127" i="2"/>
  <c r="CX127" i="2" s="1" a="1"/>
  <c r="CW125" i="2"/>
  <c r="CX125" i="2" s="1" a="1"/>
  <c r="CW351" i="2"/>
  <c r="CX351" i="2" s="1" a="1"/>
  <c r="CW348" i="2"/>
  <c r="CX348" i="2" s="1" a="1"/>
  <c r="CW349" i="2"/>
  <c r="CX349" i="2" s="1" a="1"/>
  <c r="CW350" i="2"/>
  <c r="CX350" i="2" s="1" a="1"/>
  <c r="T324" i="2" a="1"/>
  <c r="AG324" i="2" s="1"/>
  <c r="AH324" i="2" s="1" a="1"/>
  <c r="T364" i="2" a="1"/>
  <c r="AG364" i="2" s="1"/>
  <c r="AH364" i="2" s="1" a="1"/>
  <c r="CW357" i="2"/>
  <c r="CX357" i="2" s="1" a="1"/>
  <c r="CW356" i="2"/>
  <c r="CX356" i="2" s="1" a="1"/>
  <c r="CW365" i="2"/>
  <c r="CX365" i="2" s="1" a="1"/>
  <c r="CW366" i="2"/>
  <c r="CX366" i="2" s="1" a="1"/>
  <c r="CW226" i="2"/>
  <c r="CX226" i="2" s="1" a="1"/>
  <c r="CW45" i="2"/>
  <c r="CX45" i="2" s="1" a="1"/>
  <c r="CW47" i="2"/>
  <c r="CX47" i="2" s="1" a="1"/>
  <c r="CW44" i="2"/>
  <c r="CX44" i="2" s="1" a="1"/>
  <c r="CW46" i="2"/>
  <c r="CX46" i="2" s="1" a="1"/>
  <c r="CW307" i="2"/>
  <c r="CX307" i="2" s="1" a="1"/>
  <c r="CW227" i="2"/>
  <c r="CX227" i="2" s="1" a="1"/>
  <c r="CW37" i="2"/>
  <c r="CX37" i="2" s="1" a="1"/>
  <c r="CW38" i="2"/>
  <c r="CX38" i="2" s="1" a="1"/>
  <c r="CW39" i="2"/>
  <c r="CX39" i="2" s="1" a="1"/>
  <c r="CW36" i="2"/>
  <c r="CX36" i="2" s="1" a="1"/>
  <c r="S192" i="2"/>
  <c r="T192" i="2" s="1" a="1"/>
  <c r="AG192" i="2" s="1"/>
  <c r="AH192" i="2" s="1" a="1"/>
  <c r="CW109" i="2"/>
  <c r="CX109" i="2" s="1" a="1"/>
  <c r="CW110" i="2"/>
  <c r="CX110" i="2" s="1" a="1"/>
  <c r="CW111" i="2"/>
  <c r="CX111" i="2" s="1" a="1"/>
  <c r="CW312" i="2"/>
  <c r="CX312" i="2" s="1" a="1"/>
  <c r="CW314" i="2"/>
  <c r="CX314" i="2" s="1" a="1"/>
  <c r="CW112" i="2"/>
  <c r="CX112" i="2" s="1" a="1"/>
  <c r="CW108" i="2"/>
  <c r="CX108" i="2" s="1" a="1"/>
  <c r="CW244" i="2"/>
  <c r="CX244" i="2" s="1" a="1"/>
  <c r="T304" i="2" a="1"/>
  <c r="AG304" i="2" s="1"/>
  <c r="AH304" i="2" s="1" a="1"/>
  <c r="CW256" i="2"/>
  <c r="CX256" i="2" s="1" a="1"/>
  <c r="CW258" i="2"/>
  <c r="CX258" i="2" s="1" a="1"/>
  <c r="T236" i="2" a="1"/>
  <c r="AG236" i="2" s="1"/>
  <c r="AH236" i="2" s="1" a="1"/>
  <c r="CW355" i="2"/>
  <c r="CX355" i="2" s="1" a="1"/>
  <c r="CW354" i="2"/>
  <c r="CX354" i="2" s="1" a="1"/>
  <c r="CW289" i="2"/>
  <c r="CX289" i="2" s="1" a="1"/>
  <c r="CW290" i="2"/>
  <c r="CX290" i="2" s="1" a="1"/>
  <c r="CW40" i="2"/>
  <c r="CX40" i="2" s="1" a="1"/>
  <c r="CW41" i="2"/>
  <c r="CX41" i="2" s="1" a="1"/>
  <c r="CW206" i="2"/>
  <c r="CX206" i="2" s="1" a="1"/>
  <c r="CW205" i="2"/>
  <c r="CX205" i="2" s="1" a="1"/>
  <c r="CW207" i="2"/>
  <c r="CX207" i="2" s="1" a="1"/>
  <c r="CW204" i="2"/>
  <c r="CX204" i="2" s="1" a="1"/>
  <c r="CW359" i="2"/>
  <c r="CX359" i="2" s="1" a="1"/>
  <c r="CW234" i="2"/>
  <c r="CX234" i="2" s="1" a="1"/>
  <c r="CW482" i="2"/>
  <c r="CX482" i="2" s="1" a="1"/>
  <c r="CW480" i="2"/>
  <c r="CX480" i="2" s="1" a="1"/>
  <c r="CW423" i="2"/>
  <c r="CX423" i="2" s="1" a="1"/>
  <c r="CW421" i="2"/>
  <c r="CX421" i="2" s="1" a="1"/>
  <c r="CW422" i="2"/>
  <c r="CX422" i="2" s="1" a="1"/>
  <c r="CW74" i="2"/>
  <c r="CX74" i="2" s="1" a="1"/>
  <c r="CW75" i="2"/>
  <c r="CX75" i="2" s="1" a="1"/>
  <c r="CW214" i="2"/>
  <c r="CX214" i="2" s="1" a="1"/>
  <c r="CW213" i="2"/>
  <c r="CX213" i="2" s="1" a="1"/>
  <c r="S288" i="2"/>
  <c r="T288" i="2" s="1" a="1"/>
  <c r="AG288" i="2" s="1"/>
  <c r="AH288" i="2" s="1" a="1"/>
  <c r="CW141" i="2"/>
  <c r="CX141" i="2" s="1" a="1"/>
  <c r="CW143" i="2"/>
  <c r="CX143" i="2" s="1" a="1"/>
  <c r="CW145" i="2"/>
  <c r="CX145" i="2" s="1" a="1"/>
  <c r="CW146" i="2"/>
  <c r="CX146" i="2" s="1" a="1"/>
  <c r="CW429" i="2"/>
  <c r="CX429" i="2" s="1" a="1"/>
  <c r="CW430" i="2"/>
  <c r="CX430" i="2" s="1" a="1"/>
  <c r="CW261" i="2"/>
  <c r="CX261" i="2" s="1" a="1"/>
  <c r="CW317" i="2"/>
  <c r="CX317" i="2" s="1" a="1"/>
  <c r="CW318" i="2"/>
  <c r="CX318" i="2" s="1" a="1"/>
  <c r="S188" i="2"/>
  <c r="T188" i="2" s="1" a="1"/>
  <c r="AG188" i="2" s="1"/>
  <c r="AH188" i="2" s="1" a="1"/>
  <c r="CW22" i="2"/>
  <c r="CX22" i="2" s="1" a="1"/>
  <c r="CW23" i="2"/>
  <c r="CX23" i="2" s="1" a="1"/>
  <c r="CW481" i="2"/>
  <c r="CX481" i="2" s="1" a="1"/>
  <c r="CW8" i="2"/>
  <c r="CX8" i="2" s="1" a="1"/>
  <c r="S28" i="2"/>
  <c r="T28" i="2" s="1" a="1"/>
  <c r="AG28" i="2" s="1"/>
  <c r="AH28" i="2" s="1" a="1"/>
  <c r="CW11" i="2"/>
  <c r="CX11" i="2" s="1" a="1"/>
  <c r="CW483" i="2"/>
  <c r="CX483" i="2" s="1" a="1"/>
  <c r="CW10" i="2"/>
  <c r="CX10" i="2" s="1" a="1"/>
  <c r="CW72" i="2"/>
  <c r="CX72" i="2" s="1" a="1"/>
  <c r="CW425" i="2"/>
  <c r="CX425" i="2" s="1" a="1"/>
  <c r="CW424" i="2"/>
  <c r="CX424" i="2" s="1" a="1"/>
  <c r="CW283" i="2"/>
  <c r="CX283" i="2" s="1" a="1"/>
  <c r="CW280" i="2"/>
  <c r="CX280" i="2" s="1" a="1"/>
  <c r="CW411" i="2"/>
  <c r="CX411" i="2" s="1" a="1"/>
  <c r="CW409" i="2"/>
  <c r="CX409" i="2" s="1" a="1"/>
  <c r="CW13" i="2"/>
  <c r="CX13" i="2" s="1" a="1"/>
  <c r="CW15" i="2"/>
  <c r="CX15" i="2" s="1" a="1"/>
  <c r="T40" i="2" a="1"/>
  <c r="AG40" i="2" s="1"/>
  <c r="AH40" i="2" s="1" a="1"/>
  <c r="CW202" i="2"/>
  <c r="CX202" i="2" s="1" a="1"/>
  <c r="CW201" i="2"/>
  <c r="CX201" i="2" s="1" a="1"/>
  <c r="CW203" i="2"/>
  <c r="CX203" i="2" s="1" a="1"/>
  <c r="CW167" i="2"/>
  <c r="CX167" i="2" s="1" a="1"/>
  <c r="CW164" i="2"/>
  <c r="CX164" i="2" s="1" a="1"/>
  <c r="CW166" i="2"/>
  <c r="CX166" i="2" s="1" a="1"/>
  <c r="CW428" i="2"/>
  <c r="CX428" i="2" s="1" a="1"/>
  <c r="CW153" i="2"/>
  <c r="CX153" i="2" s="1" a="1"/>
  <c r="CW155" i="2"/>
  <c r="CX155" i="2" s="1" a="1"/>
  <c r="CW154" i="2"/>
  <c r="CX154" i="2" s="1" a="1"/>
  <c r="CW82" i="2"/>
  <c r="CX82" i="2" s="1" a="1"/>
  <c r="CW83" i="2"/>
  <c r="CX83" i="2" s="1" a="1"/>
  <c r="S112" i="2"/>
  <c r="T112" i="2" s="1" a="1"/>
  <c r="AG112" i="2" s="1"/>
  <c r="AH112" i="2" s="1" a="1"/>
  <c r="AL10" i="2"/>
  <c r="AL11" i="2"/>
  <c r="BN10" i="2"/>
  <c r="CW133" i="2"/>
  <c r="CX133" i="2" s="1" a="1"/>
  <c r="CW134" i="2"/>
  <c r="CX134" i="2" s="1" a="1"/>
  <c r="CW326" i="2"/>
  <c r="CX326" i="2" s="1" a="1"/>
  <c r="CW324" i="2"/>
  <c r="CX324" i="2" s="1" a="1"/>
  <c r="T240" i="2" a="1"/>
  <c r="AG240" i="2" s="1"/>
  <c r="AH240" i="2" s="1" a="1"/>
  <c r="CW329" i="2"/>
  <c r="CX329" i="2" s="1" a="1"/>
  <c r="CW330" i="2"/>
  <c r="CX330" i="2" s="1" a="1"/>
  <c r="CW331" i="2"/>
  <c r="CX331" i="2" s="1" a="1"/>
  <c r="CW464" i="2"/>
  <c r="CX464" i="2" s="1" a="1"/>
  <c r="CW465" i="2"/>
  <c r="CX465" i="2" s="1" a="1"/>
  <c r="S128" i="2"/>
  <c r="T128" i="2" s="1" a="1"/>
  <c r="AG128" i="2" s="1"/>
  <c r="AH128" i="2" s="1" a="1"/>
  <c r="S156" i="2"/>
  <c r="T156" i="2" s="1" a="1"/>
  <c r="AG156" i="2" s="1"/>
  <c r="AH156" i="2" s="1" a="1"/>
  <c r="T200" i="2" a="1"/>
  <c r="AG200" i="2" s="1"/>
  <c r="AH200" i="2" s="1" a="1"/>
  <c r="AX8" i="2"/>
  <c r="S296" i="2"/>
  <c r="T296" i="2" s="1" a="1"/>
  <c r="AG296" i="2" s="1"/>
  <c r="AH296" i="2" s="1" a="1"/>
  <c r="S352" i="2"/>
  <c r="T352" i="2" s="1" a="1"/>
  <c r="AG352" i="2" s="1"/>
  <c r="AH352" i="2" s="1" a="1"/>
  <c r="CW176" i="2"/>
  <c r="CX176" i="2" s="1" a="1"/>
  <c r="CW178" i="2"/>
  <c r="CX178" i="2" s="1" a="1"/>
  <c r="CW436" i="2"/>
  <c r="CX436" i="2" s="1" a="1"/>
  <c r="CW437" i="2"/>
  <c r="CX437" i="2" s="1" a="1"/>
  <c r="CW439" i="2"/>
  <c r="CX439" i="2" s="1" a="1"/>
  <c r="T12" i="2" a="1"/>
  <c r="AG12" i="2" s="1"/>
  <c r="AH12" i="2" s="1" a="1"/>
  <c r="T232" i="2" a="1"/>
  <c r="AG232" i="2" s="1"/>
  <c r="AH232" i="2" s="1" a="1"/>
  <c r="S300" i="2"/>
  <c r="T300" i="2" s="1" a="1"/>
  <c r="AG300" i="2" s="1"/>
  <c r="AH300" i="2" s="1" a="1"/>
  <c r="S176" i="2"/>
  <c r="T176" i="2" s="1" a="1"/>
  <c r="AG176" i="2" s="1"/>
  <c r="AH176" i="2" s="1" a="1"/>
  <c r="S164" i="2"/>
  <c r="T164" i="2" s="1" a="1"/>
  <c r="AG164" i="2" s="1"/>
  <c r="AH164" i="2" s="1" a="1"/>
  <c r="S172" i="2"/>
  <c r="T172" i="2" s="1" a="1"/>
  <c r="AG172" i="2" s="1"/>
  <c r="AH172" i="2" s="1" a="1"/>
  <c r="S48" i="2"/>
  <c r="T48" i="2" s="1" a="1"/>
  <c r="AG48" i="2" s="1"/>
  <c r="AH48" i="2" s="1" a="1"/>
  <c r="T244" i="2" a="1"/>
  <c r="AG244" i="2" s="1"/>
  <c r="AH244" i="2" s="1" a="1"/>
  <c r="CW126" i="2"/>
  <c r="CX126" i="2" s="1" a="1"/>
  <c r="CW130" i="2"/>
  <c r="CX130" i="2" s="1" a="1"/>
  <c r="CW114" i="2"/>
  <c r="CX114" i="2" s="1" a="1"/>
  <c r="CW106" i="2"/>
  <c r="CX106" i="2" s="1" a="1"/>
  <c r="CW107" i="2"/>
  <c r="CX107" i="2" s="1" a="1"/>
  <c r="CW104" i="2"/>
  <c r="CX104" i="2" s="1" a="1"/>
  <c r="S104" i="2"/>
  <c r="T104" i="2" s="1" a="1"/>
  <c r="AG104" i="2" s="1"/>
  <c r="AH104" i="2" s="1" a="1"/>
  <c r="CW96" i="2"/>
  <c r="CX96" i="2" s="1" a="1"/>
  <c r="CW97" i="2"/>
  <c r="CX97" i="2" s="1" a="1"/>
  <c r="CW98" i="2"/>
  <c r="CX98" i="2" s="1" a="1"/>
  <c r="CW99" i="2"/>
  <c r="CX99" i="2" s="1" a="1"/>
  <c r="CW148" i="2"/>
  <c r="CX148" i="2" s="1" a="1"/>
  <c r="CW149" i="2"/>
  <c r="CX149" i="2" s="1" a="1"/>
  <c r="CW151" i="2"/>
  <c r="CX151" i="2" s="1" a="1"/>
  <c r="CW339" i="2"/>
  <c r="CX339" i="2" s="1" a="1"/>
  <c r="CW374" i="2"/>
  <c r="CX374" i="2" s="1" a="1"/>
  <c r="CW78" i="2"/>
  <c r="CX78" i="2" s="1" a="1"/>
  <c r="CW79" i="2"/>
  <c r="CX79" i="2" s="1" a="1"/>
  <c r="CW77" i="2"/>
  <c r="CX77" i="2" s="1" a="1"/>
  <c r="CW76" i="2"/>
  <c r="CX76" i="2" s="1" a="1"/>
  <c r="CW397" i="2"/>
  <c r="CX397" i="2" s="1" a="1"/>
  <c r="CW398" i="2"/>
  <c r="CX398" i="2" s="1" a="1"/>
  <c r="CW56" i="2"/>
  <c r="CX56" i="2" s="1" a="1"/>
  <c r="CW58" i="2"/>
  <c r="CX58" i="2" s="1" a="1"/>
  <c r="CW57" i="2"/>
  <c r="CX57" i="2" s="1" a="1"/>
  <c r="CW399" i="2"/>
  <c r="CX399" i="2" s="1" a="1"/>
  <c r="CW338" i="2"/>
  <c r="CX338" i="2" s="1" a="1"/>
  <c r="CW69" i="2"/>
  <c r="CX69" i="2" s="1" a="1"/>
  <c r="CW68" i="2"/>
  <c r="CX68" i="2" s="1" a="1"/>
  <c r="CW70" i="2"/>
  <c r="CX70" i="2" s="1" a="1"/>
  <c r="CW61" i="2"/>
  <c r="CX61" i="2" s="1" a="1"/>
  <c r="CW62" i="2"/>
  <c r="CX62" i="2" s="1" a="1"/>
  <c r="CW60" i="2"/>
  <c r="CX60" i="2" s="1" a="1"/>
  <c r="CW337" i="2"/>
  <c r="CX337" i="2" s="1" a="1"/>
  <c r="CW150" i="2"/>
  <c r="CX150" i="2" s="1" a="1"/>
  <c r="CW95" i="2"/>
  <c r="CX95" i="2" s="1" a="1"/>
  <c r="CW93" i="2"/>
  <c r="CX93" i="2" s="1" a="1"/>
  <c r="CW94" i="2"/>
  <c r="CX94" i="2" s="1" a="1"/>
  <c r="CW379" i="2"/>
  <c r="CX379" i="2" s="1" a="1"/>
  <c r="CW376" i="2"/>
  <c r="CX376" i="2" s="1" a="1"/>
  <c r="CW377" i="2"/>
  <c r="CX377" i="2" s="1" a="1"/>
  <c r="CW103" i="2"/>
  <c r="CX103" i="2" s="1" a="1"/>
  <c r="CW101" i="2"/>
  <c r="CX101" i="2" s="1" a="1"/>
  <c r="CW102" i="2"/>
  <c r="CX102" i="2" s="1" a="1"/>
  <c r="CW228" i="2"/>
  <c r="CX228" i="2" s="1" a="1"/>
  <c r="CW231" i="2"/>
  <c r="CX231" i="2" s="1" a="1"/>
  <c r="CW230" i="2"/>
  <c r="CX230" i="2" s="1" a="1"/>
  <c r="CW229" i="2"/>
  <c r="CX229" i="2" s="1" a="1"/>
  <c r="CV88" i="2"/>
  <c r="CW474" i="2"/>
  <c r="CX474" i="2" s="1" a="1"/>
  <c r="CW472" i="2"/>
  <c r="CX472" i="2" s="1" a="1"/>
  <c r="CW473" i="2"/>
  <c r="CX473" i="2" s="1" a="1"/>
  <c r="CW313" i="2"/>
  <c r="CX313" i="2" s="1" a="1"/>
  <c r="CW315" i="2"/>
  <c r="CX315" i="2" s="1" a="1"/>
  <c r="CW277" i="2"/>
  <c r="CX277" i="2" s="1" a="1"/>
  <c r="CW278" i="2"/>
  <c r="CX278" i="2" s="1" a="1"/>
  <c r="CW279" i="2"/>
  <c r="CX279" i="2" s="1" a="1"/>
  <c r="CW373" i="2"/>
  <c r="CX373" i="2" s="1" a="1"/>
  <c r="CW375" i="2"/>
  <c r="CX375" i="2" s="1" a="1"/>
  <c r="CW383" i="2"/>
  <c r="CX383" i="2" s="1" a="1"/>
  <c r="CW381" i="2"/>
  <c r="CX381" i="2" s="1" a="1"/>
  <c r="CW380" i="2"/>
  <c r="CX380" i="2" s="1" a="1"/>
  <c r="CW208" i="2"/>
  <c r="CX208" i="2" s="1" a="1"/>
  <c r="CW209" i="2"/>
  <c r="CX209" i="2" s="1" a="1"/>
  <c r="CW211" i="2"/>
  <c r="CX211" i="2" s="1" a="1"/>
  <c r="CW192" i="2"/>
  <c r="CX192" i="2" s="1" a="1"/>
  <c r="CW194" i="2"/>
  <c r="CX194" i="2" s="1" a="1"/>
  <c r="CW195" i="2"/>
  <c r="CX195" i="2" s="1" a="1"/>
  <c r="CW193" i="2"/>
  <c r="CX193" i="2" s="1" a="1"/>
  <c r="CW451" i="2"/>
  <c r="CX451" i="2" s="1" a="1"/>
  <c r="CW449" i="2"/>
  <c r="CX449" i="2" s="1" a="1"/>
  <c r="CW450" i="2"/>
  <c r="CX450" i="2" s="1" a="1"/>
  <c r="CW448" i="2"/>
  <c r="CX448" i="2" s="1" a="1"/>
  <c r="CW458" i="2"/>
  <c r="CX458" i="2" s="1" a="1"/>
  <c r="CW459" i="2"/>
  <c r="CX459" i="2" s="1" a="1"/>
  <c r="CW456" i="2"/>
  <c r="CX456" i="2" s="1" a="1"/>
  <c r="CW457" i="2"/>
  <c r="CX457" i="2" s="1" a="1"/>
  <c r="CW252" i="2"/>
  <c r="CX252" i="2" s="1" a="1"/>
  <c r="CW254" i="2"/>
  <c r="CX254" i="2" s="1" a="1"/>
  <c r="CW255" i="2"/>
  <c r="CX255" i="2" s="1" a="1"/>
  <c r="CW253" i="2"/>
  <c r="CX253" i="2" s="1" a="1"/>
  <c r="CW71" i="2"/>
  <c r="CX71" i="2" s="1" a="1"/>
  <c r="CW188" i="2"/>
  <c r="CX188" i="2" s="1" a="1"/>
  <c r="CW191" i="2"/>
  <c r="CX191" i="2" s="1" a="1"/>
  <c r="CW190" i="2"/>
  <c r="CX190" i="2" s="1" a="1"/>
  <c r="CW189" i="2"/>
  <c r="CX189" i="2" s="1" a="1"/>
  <c r="CW470" i="2"/>
  <c r="CX470" i="2" s="1" a="1"/>
  <c r="CW471" i="2"/>
  <c r="CX471" i="2" s="1" a="1"/>
  <c r="CW469" i="2"/>
  <c r="CX469" i="2" s="1" a="1"/>
  <c r="CV84" i="2"/>
  <c r="CW131" i="2"/>
  <c r="CX131" i="2" s="1" a="1"/>
  <c r="CW129" i="2"/>
  <c r="CX129" i="2" s="1" a="1"/>
  <c r="CW156" i="2"/>
  <c r="CX156" i="2" s="1" a="1"/>
  <c r="CW157" i="2"/>
  <c r="CX157" i="2" s="1" a="1"/>
  <c r="CW250" i="2"/>
  <c r="CX250" i="2" s="1" a="1"/>
  <c r="CW251" i="2"/>
  <c r="CX251" i="2" s="1" a="1"/>
  <c r="CW269" i="2"/>
  <c r="CX269" i="2" s="1" a="1"/>
  <c r="CW271" i="2"/>
  <c r="CX271" i="2" s="1" a="1"/>
  <c r="CW54" i="2"/>
  <c r="CX54" i="2" s="1" a="1"/>
  <c r="CW53" i="2"/>
  <c r="CX53" i="2" s="1" a="1"/>
  <c r="CW52" i="2"/>
  <c r="CX52" i="2" s="1" a="1"/>
  <c r="CW55" i="2"/>
  <c r="CX55" i="2" s="1" a="1"/>
  <c r="CW367" i="2"/>
  <c r="CX367" i="2" s="1" a="1"/>
  <c r="CW364" i="2"/>
  <c r="CX364" i="2" s="1" a="1"/>
  <c r="CW160" i="2"/>
  <c r="CX160" i="2" s="1" a="1"/>
  <c r="CW386" i="2"/>
  <c r="CX386" i="2" s="1" a="1"/>
  <c r="CW387" i="2"/>
  <c r="CX387" i="2" s="1" a="1"/>
  <c r="CW385" i="2"/>
  <c r="CX385" i="2" s="1" a="1"/>
  <c r="CW120" i="2"/>
  <c r="CX120" i="2" s="1" a="1"/>
  <c r="CW121" i="2"/>
  <c r="CX121" i="2" s="1" a="1"/>
  <c r="CW123" i="2"/>
  <c r="CX123" i="2" s="1" a="1"/>
  <c r="CW435" i="2"/>
  <c r="CX435" i="2" s="1" a="1"/>
  <c r="CW433" i="2"/>
  <c r="CX433" i="2" s="1" a="1"/>
  <c r="CW270" i="2"/>
  <c r="CX270" i="2" s="1" a="1"/>
  <c r="CW304" i="2"/>
  <c r="CX304" i="2" s="1" a="1"/>
  <c r="CW305" i="2"/>
  <c r="CX305" i="2" s="1" a="1"/>
  <c r="CW219" i="2"/>
  <c r="CX219" i="2" s="1" a="1"/>
  <c r="CW218" i="2"/>
  <c r="CX218" i="2" s="1" a="1"/>
  <c r="CW217" i="2"/>
  <c r="CX217" i="2" s="1" a="1"/>
  <c r="CW24" i="2"/>
  <c r="CX24" i="2" s="1" a="1"/>
  <c r="CW26" i="2"/>
  <c r="CX26" i="2" s="1" a="1"/>
  <c r="CW147" i="2"/>
  <c r="CX147" i="2" s="1" a="1"/>
  <c r="CW144" i="2"/>
  <c r="CX144" i="2" s="1" a="1"/>
  <c r="CW34" i="2"/>
  <c r="CX34" i="2" s="1" a="1"/>
  <c r="CW33" i="2"/>
  <c r="CX33" i="2" s="1" a="1"/>
  <c r="CW35" i="2"/>
  <c r="CX35" i="2" s="1" a="1"/>
  <c r="CW308" i="2"/>
  <c r="CX308" i="2" s="1" a="1"/>
  <c r="CW235" i="2"/>
  <c r="CX235" i="2" s="1" a="1"/>
  <c r="CW233" i="2"/>
  <c r="CX233" i="2" s="1" a="1"/>
  <c r="T44" i="2" a="1"/>
  <c r="AG44" i="2" s="1"/>
  <c r="AH44" i="2" s="1" a="1"/>
  <c r="CW238" i="2"/>
  <c r="CX238" i="2" s="1" a="1"/>
  <c r="CW237" i="2"/>
  <c r="CX237" i="2" s="1" a="1"/>
  <c r="T132" i="2" a="1"/>
  <c r="AG132" i="2" s="1"/>
  <c r="AH132" i="2" s="1" a="1"/>
  <c r="S328" i="2"/>
  <c r="T328" i="2" s="1" a="1"/>
  <c r="AG328" i="2" s="1"/>
  <c r="AH328" i="2" s="1" a="1"/>
  <c r="CW340" i="2"/>
  <c r="CX340" i="2" s="1" a="1"/>
  <c r="CW342" i="2"/>
  <c r="CX342" i="2" s="1" a="1"/>
  <c r="CW343" i="2"/>
  <c r="CX343" i="2" s="1" a="1"/>
  <c r="CW73" i="2"/>
  <c r="CX73" i="2" s="1" a="1"/>
  <c r="CW297" i="2"/>
  <c r="CX297" i="2" s="1" a="1"/>
  <c r="CW18" i="2"/>
  <c r="CX18" i="2" s="1" a="1"/>
  <c r="CW17" i="2"/>
  <c r="CX17" i="2" s="1" a="1"/>
  <c r="CW16" i="2"/>
  <c r="CX16" i="2" s="1" a="1"/>
  <c r="T108" i="2" a="1"/>
  <c r="AG108" i="2" s="1"/>
  <c r="AH108" i="2" s="1" a="1"/>
  <c r="CW413" i="2"/>
  <c r="CX413" i="2" s="1" a="1"/>
  <c r="T116" i="2" a="1"/>
  <c r="AG116" i="2" s="1"/>
  <c r="AH116" i="2" s="1" a="1"/>
  <c r="S292" i="2"/>
  <c r="T292" i="2" s="1" a="1"/>
  <c r="AG292" i="2" s="1"/>
  <c r="AH292" i="2" s="1" a="1"/>
  <c r="CW222" i="2"/>
  <c r="CX222" i="2" s="1" a="1"/>
  <c r="CW220" i="2"/>
  <c r="CX220" i="2" s="1" a="1"/>
  <c r="C160" i="8" l="1"/>
  <c r="C154" i="8"/>
  <c r="C155" i="8"/>
  <c r="C156" i="8"/>
  <c r="C157" i="8"/>
  <c r="C158" i="8"/>
  <c r="C159" i="8"/>
  <c r="C161" i="8"/>
  <c r="C162" i="8"/>
  <c r="C163" i="8"/>
  <c r="C164" i="8"/>
  <c r="C165" i="8"/>
  <c r="C166" i="8"/>
  <c r="C167" i="8"/>
  <c r="C168" i="8"/>
  <c r="C169" i="8"/>
  <c r="C170" i="8"/>
  <c r="C171" i="8"/>
  <c r="C172" i="8"/>
  <c r="C173" i="8"/>
  <c r="C174" i="8"/>
  <c r="C175" i="8"/>
  <c r="C176" i="8"/>
  <c r="C177" i="8"/>
  <c r="C178" i="8"/>
  <c r="C179" i="8"/>
  <c r="C180" i="8"/>
  <c r="C181" i="8"/>
  <c r="C182" i="8"/>
  <c r="C183" i="8"/>
  <c r="C184" i="8"/>
  <c r="C153" i="8"/>
  <c r="CH88" i="2"/>
  <c r="CF88" i="2"/>
  <c r="CG88" i="2"/>
  <c r="CI88" i="2"/>
  <c r="CL88" i="2"/>
  <c r="CJ88" i="2"/>
  <c r="CQ88" i="2"/>
  <c r="CK88" i="2"/>
  <c r="CM88" i="2"/>
  <c r="CO88" i="2"/>
  <c r="CP88" i="2"/>
  <c r="CN88" i="2"/>
  <c r="CM332" i="2"/>
  <c r="CQ332" i="2"/>
  <c r="CP332" i="2"/>
  <c r="CO332" i="2"/>
  <c r="CN332" i="2"/>
  <c r="CL332" i="2"/>
  <c r="CI332" i="2"/>
  <c r="CJ332" i="2"/>
  <c r="CK332" i="2"/>
  <c r="CF332" i="2"/>
  <c r="CG332" i="2"/>
  <c r="CH332" i="2"/>
  <c r="CI161" i="2"/>
  <c r="CJ161" i="2"/>
  <c r="CK161" i="2"/>
  <c r="CL161" i="2"/>
  <c r="CM161" i="2"/>
  <c r="CN161" i="2"/>
  <c r="CG161" i="2"/>
  <c r="CO161" i="2"/>
  <c r="CF161" i="2"/>
  <c r="CP161" i="2"/>
  <c r="CH161" i="2"/>
  <c r="CQ161" i="2"/>
  <c r="CN160" i="2"/>
  <c r="CF160" i="2"/>
  <c r="CG160" i="2"/>
  <c r="CH160" i="2"/>
  <c r="CO160" i="2"/>
  <c r="CP160" i="2"/>
  <c r="CQ160" i="2"/>
  <c r="CJ160" i="2"/>
  <c r="CI160" i="2"/>
  <c r="CK160" i="2"/>
  <c r="CL160" i="2"/>
  <c r="CM160" i="2"/>
  <c r="CG164" i="2"/>
  <c r="CI164" i="2"/>
  <c r="CJ164" i="2"/>
  <c r="CK164" i="2"/>
  <c r="CL164" i="2"/>
  <c r="CM164" i="2"/>
  <c r="CN164" i="2"/>
  <c r="CO164" i="2"/>
  <c r="CP164" i="2"/>
  <c r="CQ164" i="2"/>
  <c r="CF164" i="2"/>
  <c r="CH164" i="2"/>
  <c r="CJ165" i="2"/>
  <c r="CG165" i="2"/>
  <c r="CF165" i="2"/>
  <c r="CQ165" i="2"/>
  <c r="CK165" i="2"/>
  <c r="CN165" i="2"/>
  <c r="CM165" i="2"/>
  <c r="CL165" i="2"/>
  <c r="CP165" i="2"/>
  <c r="CO165" i="2"/>
  <c r="CH165" i="2"/>
  <c r="CI165" i="2"/>
  <c r="CM424" i="2"/>
  <c r="CQ424" i="2"/>
  <c r="CP424" i="2"/>
  <c r="CN424" i="2"/>
  <c r="CF424" i="2"/>
  <c r="CL424" i="2"/>
  <c r="CK424" i="2"/>
  <c r="CJ424" i="2"/>
  <c r="CI424" i="2"/>
  <c r="CH424" i="2"/>
  <c r="CG424" i="2"/>
  <c r="CO424" i="2"/>
  <c r="CK276" i="2"/>
  <c r="CM276" i="2"/>
  <c r="CJ276" i="2"/>
  <c r="CI276" i="2"/>
  <c r="CH276" i="2"/>
  <c r="CF276" i="2"/>
  <c r="CN276" i="2"/>
  <c r="CG276" i="2"/>
  <c r="CO276" i="2"/>
  <c r="CP276" i="2"/>
  <c r="CQ276" i="2"/>
  <c r="CL276" i="2"/>
  <c r="CL277" i="2"/>
  <c r="CK277" i="2"/>
  <c r="CJ277" i="2"/>
  <c r="CI277" i="2"/>
  <c r="CH277" i="2"/>
  <c r="CG277" i="2"/>
  <c r="CF277" i="2"/>
  <c r="CQ277" i="2"/>
  <c r="CP277" i="2"/>
  <c r="CO277" i="2"/>
  <c r="CN277" i="2"/>
  <c r="CM277" i="2"/>
  <c r="CI180" i="2"/>
  <c r="CJ180" i="2"/>
  <c r="CK180" i="2"/>
  <c r="CL180" i="2"/>
  <c r="CM180" i="2"/>
  <c r="CN180" i="2"/>
  <c r="CF180" i="2"/>
  <c r="CO180" i="2"/>
  <c r="CG180" i="2"/>
  <c r="CH180" i="2"/>
  <c r="CQ180" i="2"/>
  <c r="CP180" i="2"/>
  <c r="CP288" i="2"/>
  <c r="CH288" i="2"/>
  <c r="CI288" i="2"/>
  <c r="CJ288" i="2"/>
  <c r="CK288" i="2"/>
  <c r="CL288" i="2"/>
  <c r="CM288" i="2"/>
  <c r="CN288" i="2"/>
  <c r="CO288" i="2"/>
  <c r="CG288" i="2"/>
  <c r="CQ288" i="2"/>
  <c r="CF288" i="2"/>
  <c r="CR288" i="2" s="1"/>
  <c r="CH121" i="2"/>
  <c r="CJ121" i="2"/>
  <c r="CL121" i="2"/>
  <c r="CO121" i="2"/>
  <c r="CQ121" i="2"/>
  <c r="CP121" i="2"/>
  <c r="CN121" i="2"/>
  <c r="CI121" i="2"/>
  <c r="CG121" i="2"/>
  <c r="CK121" i="2"/>
  <c r="CM121" i="2"/>
  <c r="CF121" i="2"/>
  <c r="CH120" i="2"/>
  <c r="CF120" i="2"/>
  <c r="CO120" i="2"/>
  <c r="CQ120" i="2"/>
  <c r="CG120" i="2"/>
  <c r="CI120" i="2"/>
  <c r="CK120" i="2"/>
  <c r="CN120" i="2"/>
  <c r="CM120" i="2"/>
  <c r="CP120" i="2"/>
  <c r="CL120" i="2"/>
  <c r="CJ120" i="2"/>
  <c r="CN296" i="2"/>
  <c r="CF296" i="2"/>
  <c r="CG296" i="2"/>
  <c r="CH296" i="2"/>
  <c r="CI296" i="2"/>
  <c r="CJ296" i="2"/>
  <c r="CK296" i="2"/>
  <c r="CL296" i="2"/>
  <c r="CM296" i="2"/>
  <c r="CO296" i="2"/>
  <c r="CP296" i="2"/>
  <c r="CQ296" i="2"/>
  <c r="CK448" i="2"/>
  <c r="CL448" i="2"/>
  <c r="CM448" i="2"/>
  <c r="CO448" i="2"/>
  <c r="CP448" i="2"/>
  <c r="CQ448" i="2"/>
  <c r="CN448" i="2"/>
  <c r="CF448" i="2"/>
  <c r="CG448" i="2"/>
  <c r="CH448" i="2"/>
  <c r="CI448" i="2"/>
  <c r="CJ448" i="2"/>
  <c r="CL56" i="2"/>
  <c r="CM56" i="2"/>
  <c r="CN56" i="2"/>
  <c r="CO56" i="2"/>
  <c r="CP56" i="2"/>
  <c r="CQ56" i="2"/>
  <c r="CH56" i="2"/>
  <c r="CF56" i="2"/>
  <c r="CG56" i="2"/>
  <c r="CI56" i="2"/>
  <c r="CJ56" i="2"/>
  <c r="CK56" i="2"/>
  <c r="CG68" i="2"/>
  <c r="CQ68" i="2"/>
  <c r="CO68" i="2"/>
  <c r="CN68" i="2"/>
  <c r="CM68" i="2"/>
  <c r="CP68" i="2"/>
  <c r="CJ68" i="2"/>
  <c r="CL68" i="2"/>
  <c r="CK68" i="2"/>
  <c r="CI68" i="2"/>
  <c r="CH68" i="2"/>
  <c r="CF68" i="2"/>
  <c r="CG252" i="2"/>
  <c r="CH252" i="2"/>
  <c r="CI252" i="2"/>
  <c r="CJ252" i="2"/>
  <c r="CK252" i="2"/>
  <c r="CL252" i="2"/>
  <c r="CP252" i="2"/>
  <c r="CM252" i="2"/>
  <c r="CN252" i="2"/>
  <c r="CO252" i="2"/>
  <c r="CQ252" i="2"/>
  <c r="CF252" i="2"/>
  <c r="CP152" i="2"/>
  <c r="CK152" i="2"/>
  <c r="CQ152" i="2"/>
  <c r="CO152" i="2"/>
  <c r="CM152" i="2"/>
  <c r="CJ152" i="2"/>
  <c r="CH152" i="2"/>
  <c r="CG152" i="2"/>
  <c r="CF152" i="2"/>
  <c r="CI152" i="2"/>
  <c r="CL152" i="2"/>
  <c r="CN152" i="2"/>
  <c r="CF412" i="2"/>
  <c r="CG412" i="2"/>
  <c r="CH412" i="2"/>
  <c r="CI412" i="2"/>
  <c r="CJ412" i="2"/>
  <c r="CK412" i="2"/>
  <c r="CM412" i="2"/>
  <c r="CN412" i="2"/>
  <c r="CO412" i="2"/>
  <c r="CP412" i="2"/>
  <c r="CQ412" i="2"/>
  <c r="CL412" i="2"/>
  <c r="CM340" i="2"/>
  <c r="CN340" i="2"/>
  <c r="CL340" i="2"/>
  <c r="CI340" i="2"/>
  <c r="CQ340" i="2"/>
  <c r="CP340" i="2"/>
  <c r="CK340" i="2"/>
  <c r="CF340" i="2"/>
  <c r="CG340" i="2"/>
  <c r="CH340" i="2"/>
  <c r="CJ340" i="2"/>
  <c r="CO340" i="2"/>
  <c r="CI24" i="2"/>
  <c r="CJ24" i="2"/>
  <c r="CK24" i="2"/>
  <c r="CL24" i="2"/>
  <c r="CM24" i="2"/>
  <c r="CO24" i="2"/>
  <c r="CQ24" i="2"/>
  <c r="CP24" i="2"/>
  <c r="CF24" i="2"/>
  <c r="CG24" i="2"/>
  <c r="CH24" i="2"/>
  <c r="CN24" i="2"/>
  <c r="CM260" i="2"/>
  <c r="CN260" i="2"/>
  <c r="CO260" i="2"/>
  <c r="CP260" i="2"/>
  <c r="CG260" i="2"/>
  <c r="CH260" i="2"/>
  <c r="CJ260" i="2"/>
  <c r="CK260" i="2"/>
  <c r="CL260" i="2"/>
  <c r="CI260" i="2"/>
  <c r="CF260" i="2"/>
  <c r="CQ260" i="2"/>
  <c r="CM184" i="2"/>
  <c r="CN184" i="2"/>
  <c r="CO184" i="2"/>
  <c r="CP184" i="2"/>
  <c r="CQ184" i="2"/>
  <c r="CF184" i="2"/>
  <c r="CJ184" i="2"/>
  <c r="CG184" i="2"/>
  <c r="CH184" i="2"/>
  <c r="CI184" i="2"/>
  <c r="CK184" i="2"/>
  <c r="CL184" i="2"/>
  <c r="CH28" i="2"/>
  <c r="CK28" i="2"/>
  <c r="CF28" i="2"/>
  <c r="CG28" i="2"/>
  <c r="CI28" i="2"/>
  <c r="CJ28" i="2"/>
  <c r="CL28" i="2"/>
  <c r="CN28" i="2"/>
  <c r="CM28" i="2"/>
  <c r="CO28" i="2"/>
  <c r="CP28" i="2"/>
  <c r="CQ28" i="2"/>
  <c r="CQ268" i="2"/>
  <c r="CP268" i="2"/>
  <c r="CO268" i="2"/>
  <c r="CN268" i="2"/>
  <c r="CM268" i="2"/>
  <c r="CL268" i="2"/>
  <c r="CK268" i="2"/>
  <c r="CJ268" i="2"/>
  <c r="CI268" i="2"/>
  <c r="CH268" i="2"/>
  <c r="CG268" i="2"/>
  <c r="CF268" i="2"/>
  <c r="CF352" i="2"/>
  <c r="CK352" i="2"/>
  <c r="CQ352" i="2"/>
  <c r="CO352" i="2"/>
  <c r="CL352" i="2"/>
  <c r="CM352" i="2"/>
  <c r="CP352" i="2"/>
  <c r="CG352" i="2"/>
  <c r="CN352" i="2"/>
  <c r="CH352" i="2"/>
  <c r="CI352" i="2"/>
  <c r="CJ352" i="2"/>
  <c r="CM353" i="2"/>
  <c r="CP353" i="2"/>
  <c r="CO353" i="2"/>
  <c r="CN353" i="2"/>
  <c r="CL353" i="2"/>
  <c r="CK353" i="2"/>
  <c r="CJ353" i="2"/>
  <c r="CI353" i="2"/>
  <c r="CH353" i="2"/>
  <c r="CG353" i="2"/>
  <c r="CF353" i="2"/>
  <c r="CQ353" i="2"/>
  <c r="CN113" i="2"/>
  <c r="CI113" i="2"/>
  <c r="CQ113" i="2"/>
  <c r="CM113" i="2"/>
  <c r="CO113" i="2"/>
  <c r="CG113" i="2"/>
  <c r="CL113" i="2"/>
  <c r="CJ113" i="2"/>
  <c r="CH113" i="2"/>
  <c r="CP113" i="2"/>
  <c r="CK113" i="2"/>
  <c r="CF113" i="2"/>
  <c r="CF112" i="2"/>
  <c r="CG112" i="2"/>
  <c r="CH112" i="2"/>
  <c r="CN112" i="2"/>
  <c r="CO112" i="2"/>
  <c r="CQ112" i="2"/>
  <c r="CI112" i="2"/>
  <c r="CP112" i="2"/>
  <c r="CM112" i="2"/>
  <c r="CL112" i="2"/>
  <c r="CK112" i="2"/>
  <c r="CJ112" i="2"/>
  <c r="CJ209" i="2"/>
  <c r="CI209" i="2"/>
  <c r="CH209" i="2"/>
  <c r="CG209" i="2"/>
  <c r="CQ209" i="2"/>
  <c r="CF209" i="2"/>
  <c r="CP209" i="2"/>
  <c r="CO209" i="2"/>
  <c r="CN209" i="2"/>
  <c r="CM209" i="2"/>
  <c r="CL209" i="2"/>
  <c r="CK209" i="2"/>
  <c r="CL208" i="2"/>
  <c r="CM208" i="2"/>
  <c r="CN208" i="2"/>
  <c r="CO208" i="2"/>
  <c r="CP208" i="2"/>
  <c r="CQ208" i="2"/>
  <c r="CF208" i="2"/>
  <c r="CG208" i="2"/>
  <c r="CH208" i="2"/>
  <c r="CI208" i="2"/>
  <c r="CJ208" i="2"/>
  <c r="CK208" i="2"/>
  <c r="CF124" i="2"/>
  <c r="CG124" i="2"/>
  <c r="CQ124" i="2"/>
  <c r="CO124" i="2"/>
  <c r="CM124" i="2"/>
  <c r="CK124" i="2"/>
  <c r="CP124" i="2"/>
  <c r="CN124" i="2"/>
  <c r="CL124" i="2"/>
  <c r="CJ124" i="2"/>
  <c r="CH124" i="2"/>
  <c r="CI124" i="2"/>
  <c r="CF213" i="2"/>
  <c r="CG213" i="2"/>
  <c r="CH213" i="2"/>
  <c r="CI213" i="2"/>
  <c r="CJ213" i="2"/>
  <c r="CP213" i="2"/>
  <c r="CQ213" i="2"/>
  <c r="CL213" i="2"/>
  <c r="CM213" i="2"/>
  <c r="CN213" i="2"/>
  <c r="CO213" i="2"/>
  <c r="CK213" i="2"/>
  <c r="CF212" i="2"/>
  <c r="CK212" i="2"/>
  <c r="CQ212" i="2"/>
  <c r="CP212" i="2"/>
  <c r="CO212" i="2"/>
  <c r="CN212" i="2"/>
  <c r="CM212" i="2"/>
  <c r="CL212" i="2"/>
  <c r="CJ212" i="2"/>
  <c r="CI212" i="2"/>
  <c r="CH212" i="2"/>
  <c r="CG212" i="2"/>
  <c r="CN457" i="2"/>
  <c r="CJ457" i="2"/>
  <c r="CO457" i="2"/>
  <c r="CP457" i="2"/>
  <c r="CQ457" i="2"/>
  <c r="CF457" i="2"/>
  <c r="CG457" i="2"/>
  <c r="CH457" i="2"/>
  <c r="CI457" i="2"/>
  <c r="CK457" i="2"/>
  <c r="CL457" i="2"/>
  <c r="CM457" i="2"/>
  <c r="CO456" i="2"/>
  <c r="CP456" i="2"/>
  <c r="CG456" i="2"/>
  <c r="CH456" i="2"/>
  <c r="CI456" i="2"/>
  <c r="CQ456" i="2"/>
  <c r="CF456" i="2"/>
  <c r="CK456" i="2"/>
  <c r="CL456" i="2"/>
  <c r="CM456" i="2"/>
  <c r="CN456" i="2"/>
  <c r="CJ456" i="2"/>
  <c r="CQ72" i="2"/>
  <c r="CP72" i="2"/>
  <c r="CO72" i="2"/>
  <c r="CN72" i="2"/>
  <c r="CM72" i="2"/>
  <c r="CL72" i="2"/>
  <c r="CK72" i="2"/>
  <c r="CJ72" i="2"/>
  <c r="CI72" i="2"/>
  <c r="CH72" i="2"/>
  <c r="CG72" i="2"/>
  <c r="CF72" i="2"/>
  <c r="CR72" i="2" s="1"/>
  <c r="CM316" i="2"/>
  <c r="CN316" i="2"/>
  <c r="CO316" i="2"/>
  <c r="CH316" i="2"/>
  <c r="CP316" i="2"/>
  <c r="CG316" i="2"/>
  <c r="CF316" i="2"/>
  <c r="CI316" i="2"/>
  <c r="CJ316" i="2"/>
  <c r="CK316" i="2"/>
  <c r="CL316" i="2"/>
  <c r="CQ316" i="2"/>
  <c r="CQ384" i="2"/>
  <c r="CF384" i="2"/>
  <c r="CG384" i="2"/>
  <c r="CH384" i="2"/>
  <c r="CI384" i="2"/>
  <c r="CJ384" i="2"/>
  <c r="CK384" i="2"/>
  <c r="CL384" i="2"/>
  <c r="CM384" i="2"/>
  <c r="CN384" i="2"/>
  <c r="CO384" i="2"/>
  <c r="CP384" i="2"/>
  <c r="CM385" i="2"/>
  <c r="CL385" i="2"/>
  <c r="CK385" i="2"/>
  <c r="CJ385" i="2"/>
  <c r="CI385" i="2"/>
  <c r="CH385" i="2"/>
  <c r="CG385" i="2"/>
  <c r="CF385" i="2"/>
  <c r="CQ385" i="2"/>
  <c r="CP385" i="2"/>
  <c r="CO385" i="2"/>
  <c r="CN385" i="2"/>
  <c r="CP93" i="2"/>
  <c r="CN93" i="2"/>
  <c r="CG93" i="2"/>
  <c r="CI93" i="2"/>
  <c r="CJ93" i="2"/>
  <c r="CL93" i="2"/>
  <c r="CO93" i="2"/>
  <c r="CQ93" i="2"/>
  <c r="CM93" i="2"/>
  <c r="CK93" i="2"/>
  <c r="CH93" i="2"/>
  <c r="CF93" i="2"/>
  <c r="CK92" i="2"/>
  <c r="CO92" i="2"/>
  <c r="CP92" i="2"/>
  <c r="CN92" i="2"/>
  <c r="CL92" i="2"/>
  <c r="CG92" i="2"/>
  <c r="CI92" i="2"/>
  <c r="CQ92" i="2"/>
  <c r="CF92" i="2"/>
  <c r="CH92" i="2"/>
  <c r="CJ92" i="2"/>
  <c r="CM92" i="2"/>
  <c r="CO32" i="2"/>
  <c r="CM32" i="2"/>
  <c r="CL32" i="2"/>
  <c r="CK32" i="2"/>
  <c r="CJ32" i="2"/>
  <c r="CI32" i="2"/>
  <c r="CG32" i="2"/>
  <c r="CH32" i="2"/>
  <c r="CP32" i="2"/>
  <c r="CF32" i="2"/>
  <c r="CN32" i="2"/>
  <c r="CQ32" i="2"/>
  <c r="CL432" i="2"/>
  <c r="CN432" i="2"/>
  <c r="CO432" i="2"/>
  <c r="CP432" i="2"/>
  <c r="CQ432" i="2"/>
  <c r="CM432" i="2"/>
  <c r="CI432" i="2"/>
  <c r="CF432" i="2"/>
  <c r="CJ432" i="2"/>
  <c r="CK432" i="2"/>
  <c r="CH432" i="2"/>
  <c r="CG432" i="2"/>
  <c r="CL21" i="2"/>
  <c r="CQ21" i="2"/>
  <c r="CP21" i="2"/>
  <c r="CO21" i="2"/>
  <c r="CN21" i="2"/>
  <c r="CM21" i="2"/>
  <c r="CK21" i="2"/>
  <c r="CJ21" i="2"/>
  <c r="CI21" i="2"/>
  <c r="CH21" i="2"/>
  <c r="CG21" i="2"/>
  <c r="CF21" i="2"/>
  <c r="CQ20" i="2"/>
  <c r="CG20" i="2"/>
  <c r="CH20" i="2"/>
  <c r="CI20" i="2"/>
  <c r="CJ20" i="2"/>
  <c r="CL20" i="2"/>
  <c r="CO20" i="2"/>
  <c r="CF20" i="2"/>
  <c r="CM20" i="2"/>
  <c r="CK20" i="2"/>
  <c r="CN20" i="2"/>
  <c r="CP20" i="2"/>
  <c r="CK281" i="2"/>
  <c r="CL281" i="2"/>
  <c r="CM281" i="2"/>
  <c r="CN281" i="2"/>
  <c r="CO281" i="2"/>
  <c r="CQ281" i="2"/>
  <c r="CP281" i="2"/>
  <c r="CF281" i="2"/>
  <c r="CG281" i="2"/>
  <c r="CH281" i="2"/>
  <c r="CI281" i="2"/>
  <c r="CJ281" i="2"/>
  <c r="CF280" i="2"/>
  <c r="CG280" i="2"/>
  <c r="CH280" i="2"/>
  <c r="CI280" i="2"/>
  <c r="CO280" i="2"/>
  <c r="CJ280" i="2"/>
  <c r="CN280" i="2"/>
  <c r="CL280" i="2"/>
  <c r="CM280" i="2"/>
  <c r="CK280" i="2"/>
  <c r="CQ280" i="2"/>
  <c r="CP280" i="2"/>
  <c r="CQ192" i="2"/>
  <c r="CP192" i="2"/>
  <c r="CF192" i="2"/>
  <c r="CG192" i="2"/>
  <c r="CH192" i="2"/>
  <c r="CI192" i="2"/>
  <c r="CJ192" i="2"/>
  <c r="CK192" i="2"/>
  <c r="CL192" i="2"/>
  <c r="CM192" i="2"/>
  <c r="CN192" i="2"/>
  <c r="CO192" i="2"/>
  <c r="CL444" i="2"/>
  <c r="CQ444" i="2"/>
  <c r="CP444" i="2"/>
  <c r="CO444" i="2"/>
  <c r="CN444" i="2"/>
  <c r="CJ444" i="2"/>
  <c r="CM444" i="2"/>
  <c r="CK444" i="2"/>
  <c r="CF444" i="2"/>
  <c r="CG444" i="2"/>
  <c r="CH444" i="2"/>
  <c r="CI444" i="2"/>
  <c r="CK49" i="2"/>
  <c r="CI49" i="2"/>
  <c r="CJ49" i="2"/>
  <c r="CF49" i="2"/>
  <c r="CG49" i="2"/>
  <c r="CH49" i="2"/>
  <c r="CQ49" i="2"/>
  <c r="CP49" i="2"/>
  <c r="CO49" i="2"/>
  <c r="CN49" i="2"/>
  <c r="CM49" i="2"/>
  <c r="CL49" i="2"/>
  <c r="CL48" i="2"/>
  <c r="CM48" i="2"/>
  <c r="CN48" i="2"/>
  <c r="CO48" i="2"/>
  <c r="CP48" i="2"/>
  <c r="CQ48" i="2"/>
  <c r="CJ48" i="2"/>
  <c r="CF48" i="2"/>
  <c r="CG48" i="2"/>
  <c r="CH48" i="2"/>
  <c r="CI48" i="2"/>
  <c r="CK48" i="2"/>
  <c r="CG300" i="2"/>
  <c r="CH300" i="2"/>
  <c r="CI300" i="2"/>
  <c r="CJ300" i="2"/>
  <c r="CK300" i="2"/>
  <c r="CL300" i="2"/>
  <c r="CM300" i="2"/>
  <c r="CN300" i="2"/>
  <c r="CO300" i="2"/>
  <c r="CP300" i="2"/>
  <c r="CQ300" i="2"/>
  <c r="CF300" i="2"/>
  <c r="CI37" i="2"/>
  <c r="CH37" i="2"/>
  <c r="CF37" i="2"/>
  <c r="CQ37" i="2"/>
  <c r="CP37" i="2"/>
  <c r="CO37" i="2"/>
  <c r="CN37" i="2"/>
  <c r="CM37" i="2"/>
  <c r="CL37" i="2"/>
  <c r="CK37" i="2"/>
  <c r="CJ37" i="2"/>
  <c r="CG37" i="2"/>
  <c r="CP36" i="2"/>
  <c r="CK36" i="2"/>
  <c r="CQ36" i="2"/>
  <c r="CJ36" i="2"/>
  <c r="CO36" i="2"/>
  <c r="CN36" i="2"/>
  <c r="CM36" i="2"/>
  <c r="CL36" i="2"/>
  <c r="CI36" i="2"/>
  <c r="CH36" i="2"/>
  <c r="CG36" i="2"/>
  <c r="CF36" i="2"/>
  <c r="CR36" i="2" s="1"/>
  <c r="CF77" i="2"/>
  <c r="CQ77" i="2"/>
  <c r="CP77" i="2"/>
  <c r="CO77" i="2"/>
  <c r="CN77" i="2"/>
  <c r="CM77" i="2"/>
  <c r="CL77" i="2"/>
  <c r="CK77" i="2"/>
  <c r="CJ77" i="2"/>
  <c r="CI77" i="2"/>
  <c r="CH77" i="2"/>
  <c r="CG77" i="2"/>
  <c r="CK76" i="2"/>
  <c r="CI76" i="2"/>
  <c r="CH76" i="2"/>
  <c r="CG76" i="2"/>
  <c r="CF76" i="2"/>
  <c r="CP76" i="2"/>
  <c r="CQ76" i="2"/>
  <c r="CJ76" i="2"/>
  <c r="CL76" i="2"/>
  <c r="CM76" i="2"/>
  <c r="CN76" i="2"/>
  <c r="CO76" i="2"/>
  <c r="CL145" i="2"/>
  <c r="CK145" i="2"/>
  <c r="CQ145" i="2"/>
  <c r="CN145" i="2"/>
  <c r="CG145" i="2"/>
  <c r="CP145" i="2"/>
  <c r="CO145" i="2"/>
  <c r="CI145" i="2"/>
  <c r="CM145" i="2"/>
  <c r="CF145" i="2"/>
  <c r="CH145" i="2"/>
  <c r="CJ145" i="2"/>
  <c r="CN144" i="2"/>
  <c r="CP144" i="2"/>
  <c r="CK144" i="2"/>
  <c r="CF144" i="2"/>
  <c r="CO144" i="2"/>
  <c r="CQ144" i="2"/>
  <c r="CM144" i="2"/>
  <c r="CG144" i="2"/>
  <c r="CL144" i="2"/>
  <c r="CH144" i="2"/>
  <c r="CI144" i="2"/>
  <c r="CJ144" i="2"/>
  <c r="CL146" i="2"/>
  <c r="CF146" i="2"/>
  <c r="CO146" i="2"/>
  <c r="CM146" i="2"/>
  <c r="CK146" i="2"/>
  <c r="CI146" i="2"/>
  <c r="CH146" i="2"/>
  <c r="CJ146" i="2"/>
  <c r="CG146" i="2"/>
  <c r="CQ146" i="2"/>
  <c r="CP146" i="2"/>
  <c r="CN146" i="2"/>
  <c r="CM397" i="2"/>
  <c r="CF397" i="2"/>
  <c r="CG397" i="2"/>
  <c r="CH397" i="2"/>
  <c r="CI397" i="2"/>
  <c r="CJ397" i="2"/>
  <c r="CN397" i="2"/>
  <c r="CP397" i="2"/>
  <c r="CQ397" i="2"/>
  <c r="CK397" i="2"/>
  <c r="CL397" i="2"/>
  <c r="CO397" i="2"/>
  <c r="CQ396" i="2"/>
  <c r="CP396" i="2"/>
  <c r="CL396" i="2"/>
  <c r="CJ396" i="2"/>
  <c r="CK396" i="2"/>
  <c r="CO396" i="2"/>
  <c r="CN396" i="2"/>
  <c r="CM396" i="2"/>
  <c r="CH396" i="2"/>
  <c r="CI396" i="2"/>
  <c r="CG396" i="2"/>
  <c r="CF396" i="2"/>
  <c r="CM177" i="2"/>
  <c r="CO177" i="2"/>
  <c r="CG177" i="2"/>
  <c r="CH177" i="2"/>
  <c r="CI177" i="2"/>
  <c r="CJ177" i="2"/>
  <c r="CF177" i="2"/>
  <c r="CL177" i="2"/>
  <c r="CQ177" i="2"/>
  <c r="CP177" i="2"/>
  <c r="CK177" i="2"/>
  <c r="CN177" i="2"/>
  <c r="CO176" i="2"/>
  <c r="CK176" i="2"/>
  <c r="CJ176" i="2"/>
  <c r="CI176" i="2"/>
  <c r="CH176" i="2"/>
  <c r="CG176" i="2"/>
  <c r="CL176" i="2"/>
  <c r="CF176" i="2"/>
  <c r="CQ176" i="2"/>
  <c r="CP176" i="2"/>
  <c r="CN176" i="2"/>
  <c r="CM176" i="2"/>
  <c r="CJ189" i="2"/>
  <c r="CH189" i="2"/>
  <c r="CG189" i="2"/>
  <c r="CF189" i="2"/>
  <c r="CK189" i="2"/>
  <c r="CL189" i="2"/>
  <c r="CM189" i="2"/>
  <c r="CP189" i="2"/>
  <c r="CQ189" i="2"/>
  <c r="CO189" i="2"/>
  <c r="CI189" i="2"/>
  <c r="CN189" i="2"/>
  <c r="CO188" i="2"/>
  <c r="CP188" i="2"/>
  <c r="CN188" i="2"/>
  <c r="CM188" i="2"/>
  <c r="CL188" i="2"/>
  <c r="CK188" i="2"/>
  <c r="CJ188" i="2"/>
  <c r="CI188" i="2"/>
  <c r="CH188" i="2"/>
  <c r="CG188" i="2"/>
  <c r="CF188" i="2"/>
  <c r="CQ188" i="2"/>
  <c r="CI220" i="2"/>
  <c r="CG220" i="2"/>
  <c r="CH220" i="2"/>
  <c r="CJ220" i="2"/>
  <c r="CK220" i="2"/>
  <c r="CP220" i="2"/>
  <c r="CL220" i="2"/>
  <c r="CM220" i="2"/>
  <c r="CN220" i="2"/>
  <c r="CO220" i="2"/>
  <c r="CQ220" i="2"/>
  <c r="CF220" i="2"/>
  <c r="CR220" i="2" s="1"/>
  <c r="CQ84" i="2"/>
  <c r="CP84" i="2"/>
  <c r="CO84" i="2"/>
  <c r="CN84" i="2"/>
  <c r="CM84" i="2"/>
  <c r="CL84" i="2"/>
  <c r="CK84" i="2"/>
  <c r="CJ84" i="2"/>
  <c r="CI84" i="2"/>
  <c r="CH84" i="2"/>
  <c r="CG84" i="2"/>
  <c r="CF84" i="2"/>
  <c r="CL328" i="2"/>
  <c r="CF328" i="2"/>
  <c r="CQ328" i="2"/>
  <c r="CP328" i="2"/>
  <c r="CO328" i="2"/>
  <c r="CN328" i="2"/>
  <c r="CM328" i="2"/>
  <c r="CK328" i="2"/>
  <c r="CJ328" i="2"/>
  <c r="CI328" i="2"/>
  <c r="CH328" i="2"/>
  <c r="CG328" i="2"/>
  <c r="CP156" i="2"/>
  <c r="CQ156" i="2"/>
  <c r="CF156" i="2"/>
  <c r="CK156" i="2"/>
  <c r="CL156" i="2"/>
  <c r="CH156" i="2"/>
  <c r="CI156" i="2"/>
  <c r="CM156" i="2"/>
  <c r="CN156" i="2"/>
  <c r="CJ156" i="2"/>
  <c r="CO156" i="2"/>
  <c r="CG156" i="2"/>
  <c r="CF104" i="2"/>
  <c r="CG104" i="2"/>
  <c r="CH104" i="2"/>
  <c r="CI104" i="2"/>
  <c r="CJ104" i="2"/>
  <c r="CK104" i="2"/>
  <c r="CL104" i="2"/>
  <c r="CO104" i="2"/>
  <c r="CP104" i="2"/>
  <c r="CQ104" i="2"/>
  <c r="CM104" i="2"/>
  <c r="CN104" i="2"/>
  <c r="CP100" i="2"/>
  <c r="CF100" i="2"/>
  <c r="CJ100" i="2"/>
  <c r="CL100" i="2"/>
  <c r="CM100" i="2"/>
  <c r="CO100" i="2"/>
  <c r="CH100" i="2"/>
  <c r="CG100" i="2"/>
  <c r="CQ100" i="2"/>
  <c r="CN100" i="2"/>
  <c r="CK100" i="2"/>
  <c r="CI100" i="2"/>
  <c r="CL336" i="2"/>
  <c r="CK336" i="2"/>
  <c r="CJ336" i="2"/>
  <c r="CM336" i="2"/>
  <c r="CF336" i="2"/>
  <c r="CG336" i="2"/>
  <c r="CH336" i="2"/>
  <c r="CI336" i="2"/>
  <c r="CP336" i="2"/>
  <c r="CO336" i="2"/>
  <c r="CQ336" i="2"/>
  <c r="CN336" i="2"/>
  <c r="CG173" i="2"/>
  <c r="CH173" i="2"/>
  <c r="CI173" i="2"/>
  <c r="CK173" i="2"/>
  <c r="CL173" i="2"/>
  <c r="CM173" i="2"/>
  <c r="CN173" i="2"/>
  <c r="CO173" i="2"/>
  <c r="CP173" i="2"/>
  <c r="CJ173" i="2"/>
  <c r="CQ173" i="2"/>
  <c r="CF173" i="2"/>
  <c r="CR173" i="2" s="1"/>
  <c r="CQ174" i="2"/>
  <c r="CF174" i="2"/>
  <c r="CN174" i="2"/>
  <c r="CK174" i="2"/>
  <c r="CP174" i="2"/>
  <c r="CO174" i="2"/>
  <c r="CM174" i="2"/>
  <c r="CL174" i="2"/>
  <c r="CJ174" i="2"/>
  <c r="CI174" i="2"/>
  <c r="CH174" i="2"/>
  <c r="CG174" i="2"/>
  <c r="CL172" i="2"/>
  <c r="CQ172" i="2"/>
  <c r="CP172" i="2"/>
  <c r="CO172" i="2"/>
  <c r="CN172" i="2"/>
  <c r="CM172" i="2"/>
  <c r="CK172" i="2"/>
  <c r="CJ172" i="2"/>
  <c r="CI172" i="2"/>
  <c r="CH172" i="2"/>
  <c r="CG172" i="2"/>
  <c r="CF172" i="2"/>
  <c r="CR172" i="2" s="1"/>
  <c r="CQ437" i="2"/>
  <c r="CH437" i="2"/>
  <c r="CI437" i="2"/>
  <c r="CJ437" i="2"/>
  <c r="CK437" i="2"/>
  <c r="CL437" i="2"/>
  <c r="CM437" i="2"/>
  <c r="CP437" i="2"/>
  <c r="CO437" i="2"/>
  <c r="CN437" i="2"/>
  <c r="CF437" i="2"/>
  <c r="CG437" i="2"/>
  <c r="CG436" i="2"/>
  <c r="CN436" i="2"/>
  <c r="CO436" i="2"/>
  <c r="CM436" i="2"/>
  <c r="CL436" i="2"/>
  <c r="CK436" i="2"/>
  <c r="CJ436" i="2"/>
  <c r="CI436" i="2"/>
  <c r="CH436" i="2"/>
  <c r="CF436" i="2"/>
  <c r="CQ436" i="2"/>
  <c r="CP436" i="2"/>
  <c r="CF205" i="2"/>
  <c r="CH205" i="2"/>
  <c r="CI205" i="2"/>
  <c r="CJ205" i="2"/>
  <c r="CK205" i="2"/>
  <c r="CG205" i="2"/>
  <c r="CN205" i="2"/>
  <c r="CO205" i="2"/>
  <c r="CQ205" i="2"/>
  <c r="CL205" i="2"/>
  <c r="CP205" i="2"/>
  <c r="CM205" i="2"/>
  <c r="CP204" i="2"/>
  <c r="CO204" i="2"/>
  <c r="CN204" i="2"/>
  <c r="CM204" i="2"/>
  <c r="CL204" i="2"/>
  <c r="CK204" i="2"/>
  <c r="CJ204" i="2"/>
  <c r="CG204" i="2"/>
  <c r="CF204" i="2"/>
  <c r="CQ204" i="2"/>
  <c r="CH204" i="2"/>
  <c r="CI204" i="2"/>
  <c r="CF196" i="2"/>
  <c r="CO196" i="2"/>
  <c r="CN196" i="2"/>
  <c r="CM196" i="2"/>
  <c r="CL196" i="2"/>
  <c r="CK196" i="2"/>
  <c r="CQ196" i="2"/>
  <c r="CP196" i="2"/>
  <c r="CJ196" i="2"/>
  <c r="CI196" i="2"/>
  <c r="CH196" i="2"/>
  <c r="CG196" i="2"/>
  <c r="CJ128" i="2"/>
  <c r="CM128" i="2"/>
  <c r="CL128" i="2"/>
  <c r="CK128" i="2"/>
  <c r="CQ128" i="2"/>
  <c r="CI128" i="2"/>
  <c r="CO128" i="2"/>
  <c r="CP128" i="2"/>
  <c r="CF128" i="2"/>
  <c r="CG128" i="2"/>
  <c r="CH128" i="2"/>
  <c r="CN128" i="2"/>
  <c r="CK257" i="2"/>
  <c r="CJ257" i="2"/>
  <c r="CI257" i="2"/>
  <c r="CF257" i="2"/>
  <c r="CP257" i="2"/>
  <c r="CH257" i="2"/>
  <c r="CG257" i="2"/>
  <c r="CN257" i="2"/>
  <c r="CO257" i="2"/>
  <c r="CM257" i="2"/>
  <c r="CQ257" i="2"/>
  <c r="CL257" i="2"/>
  <c r="CO256" i="2"/>
  <c r="CN256" i="2"/>
  <c r="CM256" i="2"/>
  <c r="CL256" i="2"/>
  <c r="CK256" i="2"/>
  <c r="CI256" i="2"/>
  <c r="CH256" i="2"/>
  <c r="CG256" i="2"/>
  <c r="CF256" i="2"/>
  <c r="CQ256" i="2"/>
  <c r="CJ256" i="2"/>
  <c r="CP256" i="2"/>
  <c r="CF60" i="2"/>
  <c r="CG60" i="2"/>
  <c r="CL60" i="2"/>
  <c r="CM60" i="2"/>
  <c r="CN60" i="2"/>
  <c r="CO60" i="2"/>
  <c r="CP60" i="2"/>
  <c r="CQ60" i="2"/>
  <c r="CK60" i="2"/>
  <c r="CJ60" i="2"/>
  <c r="CI60" i="2"/>
  <c r="CH60" i="2"/>
  <c r="CH80" i="2"/>
  <c r="CK80" i="2"/>
  <c r="CF80" i="2"/>
  <c r="CI80" i="2"/>
  <c r="CJ80" i="2"/>
  <c r="CL80" i="2"/>
  <c r="CM80" i="2"/>
  <c r="CN80" i="2"/>
  <c r="CG80" i="2"/>
  <c r="CO80" i="2"/>
  <c r="CP80" i="2"/>
  <c r="CQ80" i="2"/>
  <c r="CQ148" i="2"/>
  <c r="CF148" i="2"/>
  <c r="CH148" i="2"/>
  <c r="CJ148" i="2"/>
  <c r="CL148" i="2"/>
  <c r="CN148" i="2"/>
  <c r="CP148" i="2"/>
  <c r="CI148" i="2"/>
  <c r="CO148" i="2"/>
  <c r="CM148" i="2"/>
  <c r="CK148" i="2"/>
  <c r="CG148" i="2"/>
  <c r="CO149" i="2"/>
  <c r="CQ149" i="2"/>
  <c r="CM149" i="2"/>
  <c r="CP149" i="2"/>
  <c r="CN149" i="2"/>
  <c r="CL149" i="2"/>
  <c r="CJ149" i="2"/>
  <c r="CH149" i="2"/>
  <c r="CG149" i="2"/>
  <c r="CF149" i="2"/>
  <c r="CI149" i="2"/>
  <c r="CK149" i="2"/>
  <c r="CG408" i="2"/>
  <c r="CH408" i="2"/>
  <c r="CI408" i="2"/>
  <c r="CJ408" i="2"/>
  <c r="CK408" i="2"/>
  <c r="CL408" i="2"/>
  <c r="CM408" i="2"/>
  <c r="CN408" i="2"/>
  <c r="CO408" i="2"/>
  <c r="CP408" i="2"/>
  <c r="CQ408" i="2"/>
  <c r="CF408" i="2"/>
  <c r="CR408" i="2" s="1"/>
  <c r="CQ292" i="2"/>
  <c r="CP292" i="2"/>
  <c r="CO292" i="2"/>
  <c r="CJ292" i="2"/>
  <c r="CI292" i="2"/>
  <c r="CF292" i="2"/>
  <c r="CM292" i="2"/>
  <c r="CH292" i="2"/>
  <c r="CN292" i="2"/>
  <c r="CL292" i="2"/>
  <c r="CG292" i="2"/>
  <c r="CK292" i="2"/>
  <c r="CQ8" i="2"/>
  <c r="CM8" i="2"/>
  <c r="CO8" i="2"/>
  <c r="CL8" i="2"/>
  <c r="CJ8" i="2"/>
  <c r="CP8" i="2"/>
  <c r="CN8" i="2"/>
  <c r="CK8" i="2"/>
  <c r="CG8" i="2"/>
  <c r="CI8" i="2"/>
  <c r="CH8" i="2"/>
  <c r="CF8" i="2"/>
  <c r="BA252" i="2"/>
  <c r="AK8" i="2" a="1"/>
  <c r="CW31" i="2"/>
  <c r="CX31" i="2" s="1" a="1"/>
  <c r="CW29" i="2"/>
  <c r="CX29" i="2" s="1" a="1"/>
  <c r="CW30" i="2"/>
  <c r="CX30" i="2" s="1" a="1"/>
  <c r="AJ320" i="2"/>
  <c r="AK320" i="2" s="1" a="1"/>
  <c r="AJ372" i="2"/>
  <c r="AK372" i="2" s="1" a="1"/>
  <c r="AX157" i="2"/>
  <c r="AY157" i="2" s="1"/>
  <c r="AX205" i="2"/>
  <c r="AY205" i="2" s="1"/>
  <c r="AX337" i="2"/>
  <c r="AY337" i="2" s="1"/>
  <c r="AJ252" i="2"/>
  <c r="AK252" i="2" s="1" a="1"/>
  <c r="AX21" i="2"/>
  <c r="AY21" i="2" s="1"/>
  <c r="AX233" i="2"/>
  <c r="AY233" i="2" s="1"/>
  <c r="AX381" i="2"/>
  <c r="AX269" i="2"/>
  <c r="AX153" i="2"/>
  <c r="AX225" i="2"/>
  <c r="AX226" i="2" s="1"/>
  <c r="AX489" i="2"/>
  <c r="AX490" i="2" s="1"/>
  <c r="AX169" i="2"/>
  <c r="AY169" i="2" s="1"/>
  <c r="AX209" i="2"/>
  <c r="AX210" i="2" s="1"/>
  <c r="AX85" i="2"/>
  <c r="AY85" i="2" s="1"/>
  <c r="AX185" i="2"/>
  <c r="AX186" i="2" s="1"/>
  <c r="AX425" i="2"/>
  <c r="AX457" i="2"/>
  <c r="AY457" i="2" s="1"/>
  <c r="AX289" i="2"/>
  <c r="AY289" i="2" s="1"/>
  <c r="AX181" i="2"/>
  <c r="AX182" i="2" s="1"/>
  <c r="AX433" i="2"/>
  <c r="AX229" i="2"/>
  <c r="AY229" i="2" s="1"/>
  <c r="AX465" i="2"/>
  <c r="AX177" i="2"/>
  <c r="AY177" i="2" s="1"/>
  <c r="AX481" i="2"/>
  <c r="AX69" i="2"/>
  <c r="AX70" i="2" s="1"/>
  <c r="AX361" i="2"/>
  <c r="AY361" i="2" s="1"/>
  <c r="AX117" i="2"/>
  <c r="AX118" i="2" s="1"/>
  <c r="AX417" i="2"/>
  <c r="AX53" i="2"/>
  <c r="AZ253" i="2"/>
  <c r="AZ254" i="2" s="1"/>
  <c r="AX73" i="2"/>
  <c r="AX74" i="2" s="1"/>
  <c r="AX189" i="2"/>
  <c r="AY189" i="2" s="1"/>
  <c r="AX253" i="2"/>
  <c r="AY253" i="2" s="1"/>
  <c r="AX277" i="2"/>
  <c r="AX349" i="2"/>
  <c r="BA372" i="2"/>
  <c r="AZ373" i="2"/>
  <c r="AI116" i="2"/>
  <c r="AZ116" i="2" s="1"/>
  <c r="AJ116" i="2"/>
  <c r="AK116" i="2" s="1" a="1"/>
  <c r="AI296" i="2"/>
  <c r="AZ296" i="2" s="1"/>
  <c r="AJ296" i="2"/>
  <c r="AK296" i="2" s="1" a="1"/>
  <c r="AJ128" i="2"/>
  <c r="AK128" i="2" s="1" a="1"/>
  <c r="AI128" i="2"/>
  <c r="AZ128" i="2" s="1"/>
  <c r="AI32" i="2"/>
  <c r="AZ32" i="2" s="1"/>
  <c r="AJ32" i="2"/>
  <c r="AI80" i="2"/>
  <c r="AZ80" i="2" s="1"/>
  <c r="AJ80" i="2"/>
  <c r="AK80" i="2" s="1" a="1"/>
  <c r="AX217" i="2"/>
  <c r="AY216" i="2"/>
  <c r="AX305" i="2"/>
  <c r="AY304" i="2"/>
  <c r="AX201" i="2"/>
  <c r="AY200" i="2"/>
  <c r="AY66" i="2"/>
  <c r="AX67" i="2"/>
  <c r="AY67" i="2" s="1"/>
  <c r="AX129" i="2"/>
  <c r="AI208" i="2"/>
  <c r="AZ208" i="2" s="1"/>
  <c r="AJ208" i="2"/>
  <c r="AK208" i="2" s="1" a="1"/>
  <c r="AI216" i="2"/>
  <c r="AZ216" i="2" s="1"/>
  <c r="AJ216" i="2"/>
  <c r="AK216" i="2" s="1" a="1"/>
  <c r="AJ184" i="2"/>
  <c r="AK184" i="2" s="1" a="1"/>
  <c r="AI184" i="2"/>
  <c r="AZ184" i="2" s="1"/>
  <c r="AX437" i="2"/>
  <c r="AY436" i="2"/>
  <c r="AI476" i="2"/>
  <c r="AZ476" i="2" s="1"/>
  <c r="AJ476" i="2"/>
  <c r="AK476" i="2" s="1" a="1"/>
  <c r="AY132" i="2"/>
  <c r="AX133" i="2"/>
  <c r="AX469" i="2"/>
  <c r="AY468" i="2"/>
  <c r="AX373" i="2"/>
  <c r="AY372" i="2"/>
  <c r="AI48" i="2"/>
  <c r="AZ48" i="2" s="1"/>
  <c r="AJ48" i="2"/>
  <c r="AK48" i="2" s="1" a="1"/>
  <c r="AI468" i="2"/>
  <c r="AZ468" i="2" s="1"/>
  <c r="AJ468" i="2"/>
  <c r="AK468" i="2" s="1" a="1"/>
  <c r="AJ56" i="2"/>
  <c r="AK56" i="2" s="1" a="1"/>
  <c r="AI56" i="2"/>
  <c r="AZ56" i="2" s="1"/>
  <c r="AI240" i="2"/>
  <c r="AZ240" i="2" s="1"/>
  <c r="AJ240" i="2"/>
  <c r="AK240" i="2" s="1" a="1"/>
  <c r="AI140" i="2"/>
  <c r="AZ140" i="2" s="1"/>
  <c r="AJ140" i="2"/>
  <c r="AK140" i="2" s="1" a="1"/>
  <c r="AX261" i="2"/>
  <c r="AX125" i="2"/>
  <c r="AY124" i="2"/>
  <c r="AX477" i="2"/>
  <c r="AY476" i="2"/>
  <c r="AX113" i="2"/>
  <c r="AY112" i="2"/>
  <c r="AX149" i="2"/>
  <c r="AY148" i="2"/>
  <c r="AX369" i="2"/>
  <c r="AX377" i="2"/>
  <c r="AY376" i="2"/>
  <c r="BA65" i="2"/>
  <c r="AZ66" i="2"/>
  <c r="AI112" i="2"/>
  <c r="AZ112" i="2" s="1"/>
  <c r="AJ112" i="2"/>
  <c r="AK112" i="2" s="1" a="1"/>
  <c r="AI212" i="2"/>
  <c r="AZ212" i="2" s="1"/>
  <c r="AJ212" i="2"/>
  <c r="AK212" i="2" s="1" a="1"/>
  <c r="AI436" i="2"/>
  <c r="AZ436" i="2" s="1"/>
  <c r="AJ436" i="2"/>
  <c r="AK436" i="2" s="1" a="1"/>
  <c r="AX321" i="2"/>
  <c r="AI428" i="2"/>
  <c r="AZ428" i="2" s="1"/>
  <c r="AJ428" i="2"/>
  <c r="AK428" i="2" s="1" a="1"/>
  <c r="AJ248" i="2"/>
  <c r="AK248" i="2" s="1" a="1"/>
  <c r="AI248" i="2"/>
  <c r="AZ248" i="2" s="1"/>
  <c r="AI60" i="2"/>
  <c r="AZ60" i="2" s="1"/>
  <c r="AJ60" i="2"/>
  <c r="AK60" i="2" s="1" a="1"/>
  <c r="AX293" i="2"/>
  <c r="AI176" i="2"/>
  <c r="AZ176" i="2" s="1"/>
  <c r="AJ176" i="2"/>
  <c r="AK176" i="2" s="1" a="1"/>
  <c r="AI444" i="2"/>
  <c r="AZ444" i="2" s="1"/>
  <c r="AJ444" i="2"/>
  <c r="AK444" i="2" s="1" a="1"/>
  <c r="AI356" i="2"/>
  <c r="AZ356" i="2" s="1"/>
  <c r="AJ356" i="2"/>
  <c r="AK356" i="2" s="1" a="1"/>
  <c r="AI20" i="2"/>
  <c r="AZ20" i="2" s="1"/>
  <c r="AJ20" i="2"/>
  <c r="AK20" i="2" s="1" a="1"/>
  <c r="AI312" i="2"/>
  <c r="AZ312" i="2" s="1"/>
  <c r="AJ312" i="2"/>
  <c r="AK312" i="2" s="1" a="1"/>
  <c r="AI160" i="2"/>
  <c r="AZ160" i="2" s="1"/>
  <c r="AJ160" i="2"/>
  <c r="AK160" i="2" s="1" a="1"/>
  <c r="AI196" i="2"/>
  <c r="AZ196" i="2" s="1"/>
  <c r="AJ196" i="2"/>
  <c r="AK196" i="2" s="1" a="1"/>
  <c r="AJ144" i="2"/>
  <c r="AK144" i="2" s="1" a="1"/>
  <c r="AI144" i="2"/>
  <c r="AZ144" i="2" s="1"/>
  <c r="AI24" i="2"/>
  <c r="AZ24" i="2" s="1"/>
  <c r="AJ24" i="2"/>
  <c r="AK24" i="2" s="1" a="1"/>
  <c r="AI124" i="2"/>
  <c r="AZ124" i="2" s="1"/>
  <c r="AJ124" i="2"/>
  <c r="AK124" i="2" s="1" a="1"/>
  <c r="AX25" i="2"/>
  <c r="AY408" i="2"/>
  <c r="AX409" i="2"/>
  <c r="AY16" i="2"/>
  <c r="AX17" i="2"/>
  <c r="AY280" i="2"/>
  <c r="AX281" i="2"/>
  <c r="AX213" i="2"/>
  <c r="AX165" i="2"/>
  <c r="AY44" i="2"/>
  <c r="AX45" i="2"/>
  <c r="AX109" i="2"/>
  <c r="AJ368" i="2"/>
  <c r="AK368" i="2" s="1" a="1"/>
  <c r="AI368" i="2"/>
  <c r="AZ368" i="2" s="1"/>
  <c r="AI380" i="2"/>
  <c r="AZ380" i="2" s="1"/>
  <c r="AJ380" i="2"/>
  <c r="AK380" i="2" s="1" a="1"/>
  <c r="AI316" i="2"/>
  <c r="AZ316" i="2" s="1"/>
  <c r="AJ316" i="2"/>
  <c r="AK316" i="2" s="1" a="1"/>
  <c r="AI192" i="2"/>
  <c r="AZ192" i="2" s="1"/>
  <c r="AJ192" i="2"/>
  <c r="AK192" i="2" s="1" a="1"/>
  <c r="AI424" i="2"/>
  <c r="AZ424" i="2" s="1"/>
  <c r="AJ424" i="2"/>
  <c r="AK424" i="2" s="1" a="1"/>
  <c r="AI300" i="2"/>
  <c r="AZ300" i="2" s="1"/>
  <c r="AJ300" i="2"/>
  <c r="AK300" i="2" s="1" a="1"/>
  <c r="AI204" i="2"/>
  <c r="AZ204" i="2" s="1"/>
  <c r="AJ204" i="2"/>
  <c r="AK204" i="2" s="1" a="1"/>
  <c r="AJ72" i="2"/>
  <c r="AK72" i="2" s="1" a="1"/>
  <c r="AI72" i="2"/>
  <c r="AZ72" i="2" s="1"/>
  <c r="AI268" i="2"/>
  <c r="AZ268" i="2" s="1"/>
  <c r="AJ268" i="2"/>
  <c r="AK268" i="2" s="1" a="1"/>
  <c r="AI244" i="2"/>
  <c r="AZ244" i="2" s="1"/>
  <c r="AJ244" i="2"/>
  <c r="AK244" i="2" s="1" a="1"/>
  <c r="AI260" i="2"/>
  <c r="AZ260" i="2" s="1"/>
  <c r="AJ260" i="2"/>
  <c r="AK260" i="2" s="1" a="1"/>
  <c r="AI396" i="2"/>
  <c r="AZ396" i="2" s="1"/>
  <c r="AJ396" i="2"/>
  <c r="AK396" i="2" s="1" a="1"/>
  <c r="AX145" i="2"/>
  <c r="AY144" i="2"/>
  <c r="AJ236" i="2"/>
  <c r="AK236" i="2" s="1" a="1"/>
  <c r="AI236" i="2"/>
  <c r="AZ236" i="2" s="1"/>
  <c r="AX357" i="2"/>
  <c r="AY356" i="2"/>
  <c r="AI108" i="2"/>
  <c r="AZ108" i="2" s="1"/>
  <c r="AJ108" i="2"/>
  <c r="AK108" i="2" s="1" a="1"/>
  <c r="AX161" i="2"/>
  <c r="AY452" i="2"/>
  <c r="AX453" i="2"/>
  <c r="AI152" i="2"/>
  <c r="AZ152" i="2" s="1"/>
  <c r="AJ152" i="2"/>
  <c r="AK152" i="2" s="1" a="1"/>
  <c r="AJ180" i="2"/>
  <c r="AK180" i="2" s="1" a="1"/>
  <c r="AI180" i="2"/>
  <c r="AZ180" i="2" s="1"/>
  <c r="AJ452" i="2"/>
  <c r="AK452" i="2" s="1" a="1"/>
  <c r="AI452" i="2"/>
  <c r="AZ452" i="2" s="1"/>
  <c r="AJ412" i="2"/>
  <c r="AK412" i="2" s="1" a="1"/>
  <c r="AI412" i="2"/>
  <c r="AZ412" i="2" s="1"/>
  <c r="AX365" i="2"/>
  <c r="AX421" i="2"/>
  <c r="AY420" i="2"/>
  <c r="AY428" i="2"/>
  <c r="AX429" i="2"/>
  <c r="AX245" i="2"/>
  <c r="AY244" i="2"/>
  <c r="AI448" i="2"/>
  <c r="AZ448" i="2" s="1"/>
  <c r="AJ448" i="2"/>
  <c r="AK448" i="2" s="1" a="1"/>
  <c r="AJ200" i="2"/>
  <c r="AK200" i="2" s="1" a="1"/>
  <c r="AI200" i="2"/>
  <c r="AZ200" i="2" s="1"/>
  <c r="AJ432" i="2"/>
  <c r="AK432" i="2" s="1" a="1"/>
  <c r="AI432" i="2"/>
  <c r="AZ432" i="2" s="1"/>
  <c r="AI256" i="2"/>
  <c r="AZ256" i="2" s="1"/>
  <c r="AJ256" i="2"/>
  <c r="AK256" i="2" s="1" a="1"/>
  <c r="AJ88" i="2"/>
  <c r="AK88" i="2" s="1" a="1"/>
  <c r="AI88" i="2"/>
  <c r="AZ88" i="2" s="1"/>
  <c r="AX385" i="2"/>
  <c r="AX37" i="2"/>
  <c r="AY36" i="2"/>
  <c r="AX249" i="2"/>
  <c r="AJ92" i="2"/>
  <c r="AK92" i="2" s="1" a="1"/>
  <c r="AI92" i="2"/>
  <c r="AZ92" i="2" s="1"/>
  <c r="AI28" i="2"/>
  <c r="AZ28" i="2" s="1"/>
  <c r="AJ28" i="2"/>
  <c r="AK28" i="2" s="1" a="1"/>
  <c r="AI224" i="2"/>
  <c r="AZ224" i="2" s="1"/>
  <c r="AJ224" i="2"/>
  <c r="AK224" i="2" s="1" a="1"/>
  <c r="AI276" i="2"/>
  <c r="AZ276" i="2" s="1"/>
  <c r="AJ276" i="2"/>
  <c r="AK276" i="2" s="1" a="1"/>
  <c r="AI100" i="2"/>
  <c r="AZ100" i="2" s="1"/>
  <c r="AJ100" i="2"/>
  <c r="AK100" i="2" s="1" a="1"/>
  <c r="AJ484" i="2"/>
  <c r="AK484" i="2" s="1" a="1"/>
  <c r="AI484" i="2"/>
  <c r="AZ484" i="2" s="1"/>
  <c r="AI232" i="2"/>
  <c r="AZ232" i="2" s="1"/>
  <c r="AJ232" i="2"/>
  <c r="AK232" i="2" s="1" a="1"/>
  <c r="AI68" i="2"/>
  <c r="AZ68" i="2" s="1"/>
  <c r="AJ68" i="2"/>
  <c r="AK68" i="2" s="1" a="1"/>
  <c r="AX257" i="2"/>
  <c r="AY256" i="2"/>
  <c r="AX61" i="2"/>
  <c r="AY60" i="2"/>
  <c r="AI292" i="2"/>
  <c r="AZ292" i="2" s="1"/>
  <c r="AJ292" i="2"/>
  <c r="AK292" i="2" s="1" a="1"/>
  <c r="AI12" i="2"/>
  <c r="AZ12" i="2" s="1"/>
  <c r="AJ12" i="2"/>
  <c r="AK12" i="2" s="1" a="1"/>
  <c r="AX241" i="2"/>
  <c r="AY240" i="2"/>
  <c r="AI456" i="2"/>
  <c r="AZ456" i="2" s="1"/>
  <c r="AJ456" i="2"/>
  <c r="AK456" i="2" s="1" a="1"/>
  <c r="AJ136" i="2"/>
  <c r="AK136" i="2" s="1" a="1"/>
  <c r="AI136" i="2"/>
  <c r="AZ136" i="2" s="1"/>
  <c r="AY76" i="2"/>
  <c r="AX77" i="2"/>
  <c r="AY12" i="2"/>
  <c r="AX13" i="2"/>
  <c r="AJ172" i="2"/>
  <c r="AK172" i="2" s="1" a="1"/>
  <c r="AI172" i="2"/>
  <c r="AZ172" i="2" s="1"/>
  <c r="AI188" i="2"/>
  <c r="AZ188" i="2" s="1"/>
  <c r="AJ188" i="2"/>
  <c r="AK188" i="2" s="1" a="1"/>
  <c r="AI344" i="2"/>
  <c r="AZ344" i="2" s="1"/>
  <c r="AJ344" i="2"/>
  <c r="AK344" i="2" s="1" a="1"/>
  <c r="AX353" i="2"/>
  <c r="AX101" i="2"/>
  <c r="AY100" i="2"/>
  <c r="AX485" i="2"/>
  <c r="AY484" i="2"/>
  <c r="AX313" i="2"/>
  <c r="AY312" i="2"/>
  <c r="AY140" i="2"/>
  <c r="AX141" i="2"/>
  <c r="AX197" i="2"/>
  <c r="AX41" i="2"/>
  <c r="AY40" i="2"/>
  <c r="AX345" i="2"/>
  <c r="AX173" i="2"/>
  <c r="AY172" i="2"/>
  <c r="AY296" i="2"/>
  <c r="AX297" i="2"/>
  <c r="AX309" i="2"/>
  <c r="AY308" i="2"/>
  <c r="AX301" i="2"/>
  <c r="AY448" i="2"/>
  <c r="AX449" i="2"/>
  <c r="AX341" i="2"/>
  <c r="AX93" i="2"/>
  <c r="AI328" i="2"/>
  <c r="AZ328" i="2" s="1"/>
  <c r="AJ328" i="2"/>
  <c r="AK328" i="2" s="1" a="1"/>
  <c r="AI376" i="2"/>
  <c r="AZ376" i="2" s="1"/>
  <c r="AJ376" i="2"/>
  <c r="AK376" i="2" s="1" a="1"/>
  <c r="AI96" i="2"/>
  <c r="AZ96" i="2" s="1"/>
  <c r="AJ96" i="2"/>
  <c r="AK96" i="2" s="1" a="1"/>
  <c r="AX81" i="2"/>
  <c r="AX121" i="2"/>
  <c r="AI132" i="2"/>
  <c r="AZ132" i="2" s="1"/>
  <c r="AJ132" i="2"/>
  <c r="AK132" i="2" s="1" a="1"/>
  <c r="AJ164" i="2"/>
  <c r="AK164" i="2" s="1" a="1"/>
  <c r="AI164" i="2"/>
  <c r="AZ164" i="2" s="1"/>
  <c r="AI76" i="2"/>
  <c r="AZ76" i="2" s="1"/>
  <c r="AJ76" i="2"/>
  <c r="AK76" i="2" s="1" a="1"/>
  <c r="AJ228" i="2"/>
  <c r="AK228" i="2" s="1" a="1"/>
  <c r="AI228" i="2"/>
  <c r="AZ228" i="2" s="1"/>
  <c r="AI84" i="2"/>
  <c r="AZ84" i="2" s="1"/>
  <c r="AJ84" i="2"/>
  <c r="AK84" i="2" s="1" a="1"/>
  <c r="AI384" i="2"/>
  <c r="AZ384" i="2" s="1"/>
  <c r="AJ384" i="2"/>
  <c r="AK384" i="2" s="1" a="1"/>
  <c r="AI352" i="2"/>
  <c r="AZ352" i="2" s="1"/>
  <c r="AJ352" i="2"/>
  <c r="AK352" i="2" s="1" a="1"/>
  <c r="AJ156" i="2"/>
  <c r="AK156" i="2" s="1" a="1"/>
  <c r="AI156" i="2"/>
  <c r="AZ156" i="2" s="1"/>
  <c r="AJ36" i="2"/>
  <c r="AK36" i="2" s="1" a="1"/>
  <c r="AI36" i="2"/>
  <c r="AZ36" i="2" s="1"/>
  <c r="AJ332" i="2"/>
  <c r="AK332" i="2" s="1" a="1"/>
  <c r="AI332" i="2"/>
  <c r="AZ332" i="2" s="1"/>
  <c r="AI120" i="2"/>
  <c r="AZ120" i="2" s="1"/>
  <c r="AJ120" i="2"/>
  <c r="AK120" i="2" s="1" a="1"/>
  <c r="AI416" i="2"/>
  <c r="AZ416" i="2" s="1"/>
  <c r="AJ416" i="2"/>
  <c r="AK416" i="2" s="1" a="1"/>
  <c r="AI280" i="2"/>
  <c r="AZ280" i="2" s="1"/>
  <c r="AJ280" i="2"/>
  <c r="AK280" i="2" s="1" a="1"/>
  <c r="AI480" i="2"/>
  <c r="AZ480" i="2" s="1"/>
  <c r="AJ480" i="2"/>
  <c r="AK480" i="2" s="1" a="1"/>
  <c r="AI52" i="2"/>
  <c r="AZ52" i="2" s="1"/>
  <c r="AJ52" i="2"/>
  <c r="AK52" i="2" s="1" a="1"/>
  <c r="AX89" i="2"/>
  <c r="AX193" i="2"/>
  <c r="AY192" i="2"/>
  <c r="AX221" i="2"/>
  <c r="AY220" i="2"/>
  <c r="AX237" i="2"/>
  <c r="AY236" i="2"/>
  <c r="AZ321" i="2"/>
  <c r="BA320" i="2"/>
  <c r="AX137" i="2"/>
  <c r="AX29" i="2"/>
  <c r="AX325" i="2"/>
  <c r="AY324" i="2"/>
  <c r="AI308" i="2"/>
  <c r="AZ308" i="2" s="1"/>
  <c r="AJ308" i="2"/>
  <c r="AK308" i="2" s="1" a="1"/>
  <c r="AJ148" i="2"/>
  <c r="AK148" i="2" s="1" a="1"/>
  <c r="AI148" i="2"/>
  <c r="AZ148" i="2" s="1"/>
  <c r="AX473" i="2"/>
  <c r="AY472" i="2"/>
  <c r="AX413" i="2"/>
  <c r="AY412" i="2"/>
  <c r="AI464" i="2"/>
  <c r="AZ464" i="2" s="1"/>
  <c r="AJ464" i="2"/>
  <c r="AK464" i="2" s="1" a="1"/>
  <c r="AI336" i="2"/>
  <c r="AZ336" i="2" s="1"/>
  <c r="AJ336" i="2"/>
  <c r="AK336" i="2" s="1" a="1"/>
  <c r="AX97" i="2"/>
  <c r="AY96" i="2"/>
  <c r="AX317" i="2"/>
  <c r="AY316" i="2"/>
  <c r="AX397" i="2"/>
  <c r="AX329" i="2"/>
  <c r="AY328" i="2"/>
  <c r="AX57" i="2"/>
  <c r="AI304" i="2"/>
  <c r="AZ304" i="2" s="1"/>
  <c r="AJ304" i="2"/>
  <c r="AK304" i="2" s="1" a="1"/>
  <c r="AJ288" i="2"/>
  <c r="AK288" i="2" s="1" a="1"/>
  <c r="AI288" i="2"/>
  <c r="AZ288" i="2" s="1"/>
  <c r="AI364" i="2"/>
  <c r="AZ364" i="2" s="1"/>
  <c r="AJ364" i="2"/>
  <c r="AK364" i="2" s="1" a="1"/>
  <c r="AI408" i="2"/>
  <c r="AZ408" i="2" s="1"/>
  <c r="AJ408" i="2"/>
  <c r="AK408" i="2" s="1" a="1"/>
  <c r="AI488" i="2"/>
  <c r="AZ488" i="2" s="1"/>
  <c r="AJ488" i="2"/>
  <c r="AK488" i="2" s="1" a="1"/>
  <c r="AJ472" i="2"/>
  <c r="AK472" i="2" s="1" a="1"/>
  <c r="AI472" i="2"/>
  <c r="AZ472" i="2" s="1"/>
  <c r="AI340" i="2"/>
  <c r="AZ340" i="2" s="1"/>
  <c r="AJ340" i="2"/>
  <c r="AK340" i="2" s="1" a="1"/>
  <c r="AX33" i="2"/>
  <c r="AY32" i="2"/>
  <c r="AX445" i="2"/>
  <c r="AY444" i="2"/>
  <c r="AX105" i="2"/>
  <c r="AY104" i="2"/>
  <c r="AI40" i="2"/>
  <c r="AZ40" i="2" s="1"/>
  <c r="AJ40" i="2"/>
  <c r="AK40" i="2" s="1" a="1"/>
  <c r="AI104" i="2"/>
  <c r="AZ104" i="2" s="1"/>
  <c r="AJ104" i="2"/>
  <c r="AK104" i="2" s="1" a="1"/>
  <c r="AI44" i="2"/>
  <c r="AZ44" i="2" s="1"/>
  <c r="AJ44" i="2"/>
  <c r="AK44" i="2" s="1" a="1"/>
  <c r="AJ324" i="2"/>
  <c r="AK324" i="2" s="1" a="1"/>
  <c r="AI324" i="2"/>
  <c r="AZ324" i="2" s="1"/>
  <c r="AJ360" i="2"/>
  <c r="AK360" i="2" s="1" a="1"/>
  <c r="AI360" i="2"/>
  <c r="AZ360" i="2" s="1"/>
  <c r="AI348" i="2"/>
  <c r="AZ348" i="2" s="1"/>
  <c r="AJ348" i="2"/>
  <c r="AK348" i="2" s="1" a="1"/>
  <c r="AI220" i="2"/>
  <c r="AZ220" i="2" s="1"/>
  <c r="AJ220" i="2"/>
  <c r="AK220" i="2" s="1" a="1"/>
  <c r="AI420" i="2"/>
  <c r="AZ420" i="2" s="1"/>
  <c r="AJ420" i="2"/>
  <c r="AK420" i="2" s="1" a="1"/>
  <c r="AI168" i="2"/>
  <c r="AZ168" i="2" s="1"/>
  <c r="AJ168" i="2"/>
  <c r="AK168" i="2" s="1" a="1"/>
  <c r="AI16" i="2"/>
  <c r="AZ16" i="2" s="1"/>
  <c r="AJ16" i="2"/>
  <c r="AK16" i="2" s="1" a="1"/>
  <c r="AX333" i="2"/>
  <c r="AY332" i="2"/>
  <c r="AI8" i="2"/>
  <c r="AX9" i="2"/>
  <c r="AY8" i="2"/>
  <c r="F19" i="8"/>
  <c r="CW89" i="2"/>
  <c r="CX89" i="2" s="1" a="1"/>
  <c r="CW88" i="2"/>
  <c r="CX88" i="2" s="1" a="1"/>
  <c r="CW91" i="2"/>
  <c r="CX91" i="2" s="1" a="1"/>
  <c r="CW90" i="2"/>
  <c r="CX90" i="2" s="1" a="1"/>
  <c r="CW84" i="2"/>
  <c r="CX84" i="2" s="1" a="1"/>
  <c r="CW86" i="2"/>
  <c r="CX86" i="2" s="1" a="1"/>
  <c r="CW85" i="2"/>
  <c r="CX85" i="2" s="1" a="1"/>
  <c r="CW87" i="2"/>
  <c r="CX87" i="2" s="1" a="1"/>
  <c r="C19" i="8"/>
  <c r="CR93" i="2" l="1"/>
  <c r="CR396" i="2"/>
  <c r="CR113" i="2"/>
  <c r="CR300" i="2"/>
  <c r="CR68" i="2"/>
  <c r="CR121" i="2"/>
  <c r="CR8" i="2"/>
  <c r="CR252" i="2"/>
  <c r="CR21" i="2"/>
  <c r="CR84" i="2"/>
  <c r="CR268" i="2"/>
  <c r="CR437" i="2"/>
  <c r="CR276" i="2"/>
  <c r="CR277" i="2"/>
  <c r="CR180" i="2"/>
  <c r="CR120" i="2"/>
  <c r="CE120" i="2" s="1"/>
  <c r="CR448" i="2"/>
  <c r="CR56" i="2"/>
  <c r="CE56" i="2" s="1"/>
  <c r="CR260" i="2"/>
  <c r="CR112" i="2"/>
  <c r="CR209" i="2"/>
  <c r="CR213" i="2"/>
  <c r="CR212" i="2"/>
  <c r="CR457" i="2"/>
  <c r="CR456" i="2"/>
  <c r="CE456" i="2" s="1"/>
  <c r="E17" i="8" s="1"/>
  <c r="G17" i="8" s="1"/>
  <c r="CR385" i="2"/>
  <c r="CR292" i="2"/>
  <c r="CR161" i="2"/>
  <c r="CR164" i="2"/>
  <c r="CR296" i="2"/>
  <c r="CR152" i="2"/>
  <c r="CR412" i="2"/>
  <c r="CR340" i="2"/>
  <c r="CR24" i="2"/>
  <c r="CR184" i="2"/>
  <c r="CR28" i="2"/>
  <c r="CR352" i="2"/>
  <c r="CR353" i="2"/>
  <c r="CR208" i="2"/>
  <c r="CR124" i="2"/>
  <c r="CR316" i="2"/>
  <c r="CR384" i="2"/>
  <c r="CR92" i="2"/>
  <c r="CR32" i="2"/>
  <c r="CR432" i="2"/>
  <c r="CR332" i="2"/>
  <c r="CR20" i="2"/>
  <c r="CR281" i="2"/>
  <c r="CR280" i="2"/>
  <c r="CE280" i="2" s="1"/>
  <c r="CR192" i="2"/>
  <c r="CE192" i="2" s="1"/>
  <c r="CR444" i="2"/>
  <c r="CR49" i="2"/>
  <c r="CR176" i="2"/>
  <c r="CR189" i="2"/>
  <c r="CR328" i="2"/>
  <c r="CR100" i="2"/>
  <c r="CR336" i="2"/>
  <c r="CR436" i="2"/>
  <c r="CR205" i="2"/>
  <c r="CR204" i="2"/>
  <c r="CR257" i="2"/>
  <c r="CR148" i="2"/>
  <c r="CR149" i="2"/>
  <c r="CR88" i="2"/>
  <c r="CR160" i="2"/>
  <c r="CR165" i="2"/>
  <c r="CR424" i="2"/>
  <c r="CR48" i="2"/>
  <c r="CE48" i="2" s="1"/>
  <c r="CR37" i="2"/>
  <c r="CE36" i="2" s="1"/>
  <c r="CR77" i="2"/>
  <c r="CR76" i="2"/>
  <c r="CE76" i="2" s="1"/>
  <c r="CR145" i="2"/>
  <c r="CR144" i="2"/>
  <c r="CR146" i="2"/>
  <c r="CR397" i="2"/>
  <c r="CR177" i="2"/>
  <c r="CR188" i="2"/>
  <c r="CR156" i="2"/>
  <c r="CR104" i="2"/>
  <c r="CR174" i="2"/>
  <c r="CE172" i="2" s="1"/>
  <c r="CR196" i="2"/>
  <c r="CR128" i="2"/>
  <c r="CR256" i="2"/>
  <c r="CR60" i="2"/>
  <c r="CR80" i="2"/>
  <c r="AK32" i="2" a="1"/>
  <c r="E108" i="8"/>
  <c r="E107" i="8"/>
  <c r="D103" i="8"/>
  <c r="D100" i="8"/>
  <c r="C106" i="8"/>
  <c r="E104" i="8"/>
  <c r="C103" i="8"/>
  <c r="D101" i="8"/>
  <c r="E109" i="8"/>
  <c r="D107" i="8"/>
  <c r="C102" i="8"/>
  <c r="D98" i="8"/>
  <c r="D105" i="8"/>
  <c r="D104" i="8"/>
  <c r="E100" i="8"/>
  <c r="E98" i="8"/>
  <c r="D112" i="8"/>
  <c r="D111" i="8"/>
  <c r="E110" i="8"/>
  <c r="C110" i="8"/>
  <c r="C109" i="8"/>
  <c r="D108" i="8"/>
  <c r="C107" i="8"/>
  <c r="E102" i="8"/>
  <c r="E99" i="8"/>
  <c r="D106" i="8"/>
  <c r="C105" i="8"/>
  <c r="E103" i="8"/>
  <c r="E101" i="8"/>
  <c r="D99" i="8"/>
  <c r="E112" i="8"/>
  <c r="C112" i="8"/>
  <c r="E111" i="8"/>
  <c r="C111" i="8"/>
  <c r="D110" i="8"/>
  <c r="D109" i="8"/>
  <c r="C99" i="8"/>
  <c r="C108" i="8"/>
  <c r="C104" i="8"/>
  <c r="C101" i="8"/>
  <c r="E106" i="8"/>
  <c r="E105" i="8"/>
  <c r="D102" i="8"/>
  <c r="C100" i="8"/>
  <c r="C98" i="8"/>
  <c r="AZ8" i="2"/>
  <c r="AX234" i="2"/>
  <c r="AY234" i="2" s="1"/>
  <c r="AX178" i="2"/>
  <c r="AY225" i="2"/>
  <c r="AX206" i="2"/>
  <c r="AX158" i="2"/>
  <c r="AY158" i="2" s="1"/>
  <c r="AX22" i="2"/>
  <c r="AX23" i="2" s="1"/>
  <c r="AY23" i="2" s="1"/>
  <c r="AX338" i="2"/>
  <c r="AY338" i="2" s="1"/>
  <c r="AX86" i="2"/>
  <c r="AY86" i="2" s="1"/>
  <c r="AY489" i="2"/>
  <c r="AX362" i="2"/>
  <c r="AY362" i="2" s="1"/>
  <c r="AX290" i="2"/>
  <c r="AY290" i="2" s="1"/>
  <c r="AY185" i="2"/>
  <c r="AY69" i="2"/>
  <c r="AX170" i="2"/>
  <c r="AX171" i="2" s="1"/>
  <c r="AY171" i="2" s="1"/>
  <c r="AX254" i="2"/>
  <c r="AY254" i="2" s="1"/>
  <c r="AX230" i="2"/>
  <c r="AX231" i="2" s="1"/>
  <c r="AY231" i="2" s="1"/>
  <c r="AY425" i="2"/>
  <c r="AX426" i="2"/>
  <c r="AY209" i="2"/>
  <c r="AY153" i="2"/>
  <c r="AX154" i="2"/>
  <c r="AY269" i="2"/>
  <c r="AX270" i="2"/>
  <c r="AY181" i="2"/>
  <c r="AY381" i="2"/>
  <c r="AX382" i="2"/>
  <c r="AX458" i="2"/>
  <c r="AY458" i="2" s="1"/>
  <c r="BA253" i="2"/>
  <c r="AY481" i="2"/>
  <c r="AX482" i="2"/>
  <c r="AX190" i="2"/>
  <c r="AX191" i="2" s="1"/>
  <c r="AY191" i="2" s="1"/>
  <c r="AY73" i="2"/>
  <c r="AY465" i="2"/>
  <c r="AX466" i="2"/>
  <c r="AY349" i="2"/>
  <c r="AX350" i="2"/>
  <c r="AY433" i="2"/>
  <c r="AX434" i="2"/>
  <c r="AY117" i="2"/>
  <c r="AY277" i="2"/>
  <c r="AX278" i="2"/>
  <c r="AY53" i="2"/>
  <c r="AX54" i="2"/>
  <c r="AY417" i="2"/>
  <c r="AX418" i="2"/>
  <c r="BA104" i="2"/>
  <c r="AZ105" i="2"/>
  <c r="AY249" i="2"/>
  <c r="AX250" i="2"/>
  <c r="BA160" i="2"/>
  <c r="AZ161" i="2"/>
  <c r="AZ469" i="2"/>
  <c r="BA468" i="2"/>
  <c r="AX30" i="2"/>
  <c r="AY29" i="2"/>
  <c r="AY241" i="2"/>
  <c r="AX242" i="2"/>
  <c r="BA484" i="2"/>
  <c r="AZ485" i="2"/>
  <c r="AX430" i="2"/>
  <c r="AY429" i="2"/>
  <c r="BA312" i="2"/>
  <c r="AZ313" i="2"/>
  <c r="AX218" i="2"/>
  <c r="AY217" i="2"/>
  <c r="BA280" i="2"/>
  <c r="AZ281" i="2"/>
  <c r="BA188" i="2"/>
  <c r="AZ189" i="2"/>
  <c r="AY413" i="2"/>
  <c r="AX414" i="2"/>
  <c r="AZ322" i="2"/>
  <c r="BA321" i="2"/>
  <c r="AZ329" i="2"/>
  <c r="BA328" i="2"/>
  <c r="AY41" i="2"/>
  <c r="AX42" i="2"/>
  <c r="AY37" i="2"/>
  <c r="AX38" i="2"/>
  <c r="AZ21" i="2"/>
  <c r="BA20" i="2"/>
  <c r="AY373" i="2"/>
  <c r="AX374" i="2"/>
  <c r="AZ417" i="2"/>
  <c r="BA416" i="2"/>
  <c r="AY341" i="2"/>
  <c r="AX342" i="2"/>
  <c r="AX142" i="2"/>
  <c r="AY141" i="2"/>
  <c r="BA88" i="2"/>
  <c r="AZ89" i="2"/>
  <c r="AX366" i="2"/>
  <c r="AY365" i="2"/>
  <c r="AY25" i="2"/>
  <c r="AX26" i="2"/>
  <c r="BA428" i="2"/>
  <c r="AZ429" i="2"/>
  <c r="AY469" i="2"/>
  <c r="AX470" i="2"/>
  <c r="AY74" i="2"/>
  <c r="AX75" i="2"/>
  <c r="AY75" i="2" s="1"/>
  <c r="AX238" i="2"/>
  <c r="AY237" i="2"/>
  <c r="AZ333" i="2"/>
  <c r="BA332" i="2"/>
  <c r="BA164" i="2"/>
  <c r="AZ165" i="2"/>
  <c r="BA368" i="2"/>
  <c r="AZ369" i="2"/>
  <c r="AZ125" i="2"/>
  <c r="BA124" i="2"/>
  <c r="BA444" i="2"/>
  <c r="AZ445" i="2"/>
  <c r="AY321" i="2"/>
  <c r="AX322" i="2"/>
  <c r="AY369" i="2"/>
  <c r="AX370" i="2"/>
  <c r="AY261" i="2"/>
  <c r="AX262" i="2"/>
  <c r="AX130" i="2"/>
  <c r="AY129" i="2"/>
  <c r="BA360" i="2"/>
  <c r="AZ361" i="2"/>
  <c r="AY329" i="2"/>
  <c r="AX330" i="2"/>
  <c r="AY301" i="2"/>
  <c r="AX302" i="2"/>
  <c r="AY313" i="2"/>
  <c r="AX314" i="2"/>
  <c r="AX78" i="2"/>
  <c r="AY77" i="2"/>
  <c r="AY61" i="2"/>
  <c r="AX62" i="2"/>
  <c r="AZ277" i="2"/>
  <c r="BA276" i="2"/>
  <c r="BA256" i="2"/>
  <c r="AZ257" i="2"/>
  <c r="BA452" i="2"/>
  <c r="AZ453" i="2"/>
  <c r="AZ269" i="2"/>
  <c r="BA268" i="2"/>
  <c r="BA254" i="2"/>
  <c r="AZ255" i="2"/>
  <c r="AX71" i="2"/>
  <c r="AY71" i="2" s="1"/>
  <c r="AY70" i="2"/>
  <c r="AZ341" i="2"/>
  <c r="BA340" i="2"/>
  <c r="AY397" i="2"/>
  <c r="AX398" i="2"/>
  <c r="BA308" i="2"/>
  <c r="AZ309" i="2"/>
  <c r="AY221" i="2"/>
  <c r="AX222" i="2"/>
  <c r="AZ37" i="2"/>
  <c r="BA36" i="2"/>
  <c r="BA432" i="2"/>
  <c r="AZ433" i="2"/>
  <c r="AY357" i="2"/>
  <c r="AX358" i="2"/>
  <c r="BA72" i="2"/>
  <c r="AZ73" i="2"/>
  <c r="AX110" i="2"/>
  <c r="AY109" i="2"/>
  <c r="BA24" i="2"/>
  <c r="AZ25" i="2"/>
  <c r="AZ177" i="2"/>
  <c r="BA176" i="2"/>
  <c r="AZ437" i="2"/>
  <c r="BA436" i="2"/>
  <c r="AY149" i="2"/>
  <c r="AX150" i="2"/>
  <c r="BA140" i="2"/>
  <c r="AZ141" i="2"/>
  <c r="AY133" i="2"/>
  <c r="AX134" i="2"/>
  <c r="BA296" i="2"/>
  <c r="AZ297" i="2"/>
  <c r="BA456" i="2"/>
  <c r="AZ457" i="2"/>
  <c r="BA68" i="2"/>
  <c r="AZ69" i="2"/>
  <c r="BA448" i="2"/>
  <c r="AZ449" i="2"/>
  <c r="AZ301" i="2"/>
  <c r="BA300" i="2"/>
  <c r="AY113" i="2"/>
  <c r="AX114" i="2"/>
  <c r="AZ17" i="2"/>
  <c r="BA16" i="2"/>
  <c r="AZ409" i="2"/>
  <c r="BA408" i="2"/>
  <c r="BA184" i="2"/>
  <c r="AZ185" i="2"/>
  <c r="BA376" i="2"/>
  <c r="AZ377" i="2"/>
  <c r="AY345" i="2"/>
  <c r="AX346" i="2"/>
  <c r="AY490" i="2"/>
  <c r="AX491" i="2"/>
  <c r="AY491" i="2" s="1"/>
  <c r="AZ61" i="2"/>
  <c r="BA60" i="2"/>
  <c r="BA288" i="2"/>
  <c r="AZ289" i="2"/>
  <c r="BA84" i="2"/>
  <c r="AZ85" i="2"/>
  <c r="AY161" i="2"/>
  <c r="AX162" i="2"/>
  <c r="BA192" i="2"/>
  <c r="AZ193" i="2"/>
  <c r="AY409" i="2"/>
  <c r="AX410" i="2"/>
  <c r="AX94" i="2"/>
  <c r="AY93" i="2"/>
  <c r="AY197" i="2"/>
  <c r="AX198" i="2"/>
  <c r="AZ101" i="2"/>
  <c r="BA100" i="2"/>
  <c r="AX422" i="2"/>
  <c r="AY421" i="2"/>
  <c r="BA260" i="2"/>
  <c r="AZ261" i="2"/>
  <c r="BA316" i="2"/>
  <c r="AZ317" i="2"/>
  <c r="AY210" i="2"/>
  <c r="AX211" i="2"/>
  <c r="AY211" i="2" s="1"/>
  <c r="BA208" i="2"/>
  <c r="AZ209" i="2"/>
  <c r="BA356" i="2"/>
  <c r="AZ357" i="2"/>
  <c r="AZ33" i="2"/>
  <c r="BA32" i="2"/>
  <c r="AY57" i="2"/>
  <c r="AX58" i="2"/>
  <c r="BA120" i="2"/>
  <c r="AZ121" i="2"/>
  <c r="BA76" i="2"/>
  <c r="AZ77" i="2"/>
  <c r="AY449" i="2"/>
  <c r="AX450" i="2"/>
  <c r="AX14" i="2"/>
  <c r="AY13" i="2"/>
  <c r="AZ293" i="2"/>
  <c r="BA292" i="2"/>
  <c r="AY186" i="2"/>
  <c r="AX187" i="2"/>
  <c r="AY187" i="2" s="1"/>
  <c r="BA412" i="2"/>
  <c r="AZ413" i="2"/>
  <c r="AZ245" i="2"/>
  <c r="BA244" i="2"/>
  <c r="AZ381" i="2"/>
  <c r="BA380" i="2"/>
  <c r="AY125" i="2"/>
  <c r="AX126" i="2"/>
  <c r="BA324" i="2"/>
  <c r="AZ325" i="2"/>
  <c r="BA472" i="2"/>
  <c r="AZ473" i="2"/>
  <c r="AX46" i="2"/>
  <c r="AY45" i="2"/>
  <c r="AZ145" i="2"/>
  <c r="BA144" i="2"/>
  <c r="AX294" i="2"/>
  <c r="AY293" i="2"/>
  <c r="AZ201" i="2"/>
  <c r="BA200" i="2"/>
  <c r="AZ213" i="2"/>
  <c r="BA212" i="2"/>
  <c r="AZ241" i="2"/>
  <c r="BA240" i="2"/>
  <c r="BA116" i="2"/>
  <c r="AZ117" i="2"/>
  <c r="AX90" i="2"/>
  <c r="AY89" i="2"/>
  <c r="AZ57" i="2"/>
  <c r="BA56" i="2"/>
  <c r="BA476" i="2"/>
  <c r="AZ477" i="2"/>
  <c r="BA373" i="2"/>
  <c r="AZ374" i="2"/>
  <c r="BA52" i="2"/>
  <c r="AZ53" i="2"/>
  <c r="AZ353" i="2"/>
  <c r="BA352" i="2"/>
  <c r="AY353" i="2"/>
  <c r="AX354" i="2"/>
  <c r="AY145" i="2"/>
  <c r="AX146" i="2"/>
  <c r="AY281" i="2"/>
  <c r="AX282" i="2"/>
  <c r="AY437" i="2"/>
  <c r="AX438" i="2"/>
  <c r="BA336" i="2"/>
  <c r="AZ337" i="2"/>
  <c r="AZ97" i="2"/>
  <c r="BA96" i="2"/>
  <c r="BA152" i="2"/>
  <c r="AZ153" i="2"/>
  <c r="AY118" i="2"/>
  <c r="AX119" i="2"/>
  <c r="AY119" i="2" s="1"/>
  <c r="AY305" i="2"/>
  <c r="AX306" i="2"/>
  <c r="BA480" i="2"/>
  <c r="AZ481" i="2"/>
  <c r="BA384" i="2"/>
  <c r="AZ385" i="2"/>
  <c r="AY173" i="2"/>
  <c r="AX174" i="2"/>
  <c r="AZ345" i="2"/>
  <c r="BA344" i="2"/>
  <c r="BA232" i="2"/>
  <c r="AZ233" i="2"/>
  <c r="AY245" i="2"/>
  <c r="AX246" i="2"/>
  <c r="AX454" i="2"/>
  <c r="AY453" i="2"/>
  <c r="BA396" i="2"/>
  <c r="AZ397" i="2"/>
  <c r="AZ425" i="2"/>
  <c r="BA424" i="2"/>
  <c r="AY17" i="2"/>
  <c r="AX18" i="2"/>
  <c r="BA66" i="2"/>
  <c r="AZ67" i="2"/>
  <c r="AY477" i="2"/>
  <c r="AX478" i="2"/>
  <c r="AZ169" i="2"/>
  <c r="BA168" i="2"/>
  <c r="BA40" i="2"/>
  <c r="AZ41" i="2"/>
  <c r="BA364" i="2"/>
  <c r="AZ365" i="2"/>
  <c r="BA464" i="2"/>
  <c r="AZ465" i="2"/>
  <c r="AY137" i="2"/>
  <c r="AX138" i="2"/>
  <c r="BA48" i="2"/>
  <c r="AZ49" i="2"/>
  <c r="BA248" i="2"/>
  <c r="AZ249" i="2"/>
  <c r="AZ217" i="2"/>
  <c r="BA216" i="2"/>
  <c r="AZ421" i="2"/>
  <c r="BA420" i="2"/>
  <c r="AY105" i="2"/>
  <c r="AX106" i="2"/>
  <c r="BA228" i="2"/>
  <c r="AZ229" i="2"/>
  <c r="BA172" i="2"/>
  <c r="AZ173" i="2"/>
  <c r="AY377" i="2"/>
  <c r="AX378" i="2"/>
  <c r="BA80" i="2"/>
  <c r="AZ81" i="2"/>
  <c r="BA12" i="2"/>
  <c r="AZ13" i="2"/>
  <c r="AX386" i="2"/>
  <c r="AY385" i="2"/>
  <c r="BA220" i="2"/>
  <c r="AZ221" i="2"/>
  <c r="AY445" i="2"/>
  <c r="AX446" i="2"/>
  <c r="AZ305" i="2"/>
  <c r="BA304" i="2"/>
  <c r="AY473" i="2"/>
  <c r="AX474" i="2"/>
  <c r="BA148" i="2"/>
  <c r="AZ149" i="2"/>
  <c r="BA108" i="2"/>
  <c r="AZ109" i="2"/>
  <c r="AZ129" i="2"/>
  <c r="BA128" i="2"/>
  <c r="AZ349" i="2"/>
  <c r="BA348" i="2"/>
  <c r="AY33" i="2"/>
  <c r="AX34" i="2"/>
  <c r="BA132" i="2"/>
  <c r="AZ133" i="2"/>
  <c r="AY309" i="2"/>
  <c r="AX310" i="2"/>
  <c r="BA224" i="2"/>
  <c r="AZ225" i="2"/>
  <c r="BA180" i="2"/>
  <c r="AZ181" i="2"/>
  <c r="AX318" i="2"/>
  <c r="AY317" i="2"/>
  <c r="AY325" i="2"/>
  <c r="AX326" i="2"/>
  <c r="AX194" i="2"/>
  <c r="AY193" i="2"/>
  <c r="AZ157" i="2"/>
  <c r="BA156" i="2"/>
  <c r="AY121" i="2"/>
  <c r="AX122" i="2"/>
  <c r="AY485" i="2"/>
  <c r="AX486" i="2"/>
  <c r="BA136" i="2"/>
  <c r="AZ137" i="2"/>
  <c r="BA236" i="2"/>
  <c r="AZ237" i="2"/>
  <c r="AY182" i="2"/>
  <c r="AX183" i="2"/>
  <c r="AY183" i="2" s="1"/>
  <c r="AY257" i="2"/>
  <c r="AX258" i="2"/>
  <c r="BA28" i="2"/>
  <c r="AZ29" i="2"/>
  <c r="BA204" i="2"/>
  <c r="AZ205" i="2"/>
  <c r="AY165" i="2"/>
  <c r="AX166" i="2"/>
  <c r="AY333" i="2"/>
  <c r="AX334" i="2"/>
  <c r="BA44" i="2"/>
  <c r="AZ45" i="2"/>
  <c r="AZ489" i="2"/>
  <c r="BA488" i="2"/>
  <c r="AY97" i="2"/>
  <c r="AX98" i="2"/>
  <c r="AX82" i="2"/>
  <c r="AY81" i="2"/>
  <c r="AY297" i="2"/>
  <c r="AX298" i="2"/>
  <c r="AY101" i="2"/>
  <c r="AX102" i="2"/>
  <c r="BA92" i="2"/>
  <c r="AZ93" i="2"/>
  <c r="AX227" i="2"/>
  <c r="AY227" i="2" s="1"/>
  <c r="AY226" i="2"/>
  <c r="AY213" i="2"/>
  <c r="AX214" i="2"/>
  <c r="AZ197" i="2"/>
  <c r="BA196" i="2"/>
  <c r="BA112" i="2"/>
  <c r="AZ113" i="2"/>
  <c r="AY201" i="2"/>
  <c r="AX202" i="2"/>
  <c r="AY9" i="2"/>
  <c r="AX10" i="2"/>
  <c r="J17" i="8"/>
  <c r="I13" i="8"/>
  <c r="L3" i="8"/>
  <c r="K8" i="8"/>
  <c r="I9" i="8"/>
  <c r="K6" i="8"/>
  <c r="L16" i="8"/>
  <c r="K5" i="8"/>
  <c r="I5" i="8"/>
  <c r="I7" i="8"/>
  <c r="K13" i="8"/>
  <c r="I15" i="8"/>
  <c r="J6" i="8"/>
  <c r="K12" i="8"/>
  <c r="I12" i="8"/>
  <c r="L14" i="8"/>
  <c r="K7" i="8"/>
  <c r="I8" i="8"/>
  <c r="I16" i="8"/>
  <c r="L4" i="8"/>
  <c r="L11" i="8"/>
  <c r="I11" i="8"/>
  <c r="J5" i="8"/>
  <c r="L5" i="8"/>
  <c r="I3" i="8"/>
  <c r="K3" i="8"/>
  <c r="L6" i="8"/>
  <c r="J15" i="8"/>
  <c r="J7" i="8"/>
  <c r="J12" i="8"/>
  <c r="J4" i="8"/>
  <c r="J16" i="8"/>
  <c r="L10" i="8"/>
  <c r="K10" i="8"/>
  <c r="J9" i="8"/>
  <c r="J11" i="8"/>
  <c r="K11" i="8"/>
  <c r="L15" i="8"/>
  <c r="K9" i="8"/>
  <c r="J13" i="8"/>
  <c r="I4" i="8"/>
  <c r="L13" i="8"/>
  <c r="L17" i="8"/>
  <c r="J8" i="8"/>
  <c r="L8" i="8"/>
  <c r="I6" i="8"/>
  <c r="J10" i="8"/>
  <c r="L7" i="8"/>
  <c r="K14" i="8"/>
  <c r="L12" i="8"/>
  <c r="J3" i="8"/>
  <c r="K15" i="8"/>
  <c r="I10" i="8"/>
  <c r="K4" i="8"/>
  <c r="K17" i="8"/>
  <c r="K16" i="8"/>
  <c r="I14" i="8"/>
  <c r="I17" i="8"/>
  <c r="L9" i="8"/>
  <c r="J14" i="8"/>
  <c r="CE20" i="2" l="1"/>
  <c r="CE8" i="2"/>
  <c r="CE212" i="2"/>
  <c r="CE188" i="2"/>
  <c r="CE220" i="2"/>
  <c r="CE156" i="2"/>
  <c r="CE104" i="2"/>
  <c r="CE196" i="2"/>
  <c r="CE256" i="2"/>
  <c r="CE60" i="2"/>
  <c r="CE80" i="2"/>
  <c r="CE408" i="2"/>
  <c r="CE276" i="2"/>
  <c r="CE112" i="2"/>
  <c r="CE292" i="2"/>
  <c r="CE28" i="2"/>
  <c r="CE124" i="2"/>
  <c r="CE72" i="2"/>
  <c r="CE316" i="2"/>
  <c r="CE92" i="2"/>
  <c r="CE432" i="2"/>
  <c r="CE332" i="2"/>
  <c r="CE24" i="2"/>
  <c r="CE288" i="2"/>
  <c r="CE252" i="2"/>
  <c r="E10" i="8" s="1"/>
  <c r="G10" i="8" s="1"/>
  <c r="CE260" i="2"/>
  <c r="CE164" i="2"/>
  <c r="CE296" i="2"/>
  <c r="CE152" i="2"/>
  <c r="CE412" i="2"/>
  <c r="CE340" i="2"/>
  <c r="CE184" i="2"/>
  <c r="CE268" i="2"/>
  <c r="E11" i="8" s="1"/>
  <c r="G11" i="8" s="1"/>
  <c r="CE352" i="2"/>
  <c r="CE208" i="2"/>
  <c r="CE384" i="2"/>
  <c r="CE32" i="2"/>
  <c r="E4" i="8" s="1"/>
  <c r="G4" i="8" s="1"/>
  <c r="CE444" i="2"/>
  <c r="CE176" i="2"/>
  <c r="CE84" i="2"/>
  <c r="CE328" i="2"/>
  <c r="CE100" i="2"/>
  <c r="CE336" i="2"/>
  <c r="CE436" i="2"/>
  <c r="CE204" i="2"/>
  <c r="CE148" i="2"/>
  <c r="CE88" i="2"/>
  <c r="CE160" i="2"/>
  <c r="CE424" i="2"/>
  <c r="CE300" i="2"/>
  <c r="CE144" i="2"/>
  <c r="CE396" i="2"/>
  <c r="CE128" i="2"/>
  <c r="CE68" i="2"/>
  <c r="CE180" i="2"/>
  <c r="CE448" i="2"/>
  <c r="BA255" i="2"/>
  <c r="BA67" i="2"/>
  <c r="BB64" i="2" s="1"/>
  <c r="BC64" i="2" s="1" a="1"/>
  <c r="BD64" i="2" s="1" a="1"/>
  <c r="C113" i="8"/>
  <c r="D113" i="8"/>
  <c r="E113" i="8"/>
  <c r="BA8" i="2"/>
  <c r="AZ9" i="2"/>
  <c r="AY178" i="2"/>
  <c r="AX179" i="2"/>
  <c r="AY179" i="2" s="1"/>
  <c r="AX207" i="2"/>
  <c r="AY207" i="2" s="1"/>
  <c r="AY206" i="2"/>
  <c r="AX235" i="2"/>
  <c r="AY235" i="2" s="1"/>
  <c r="AX159" i="2"/>
  <c r="AY159" i="2" s="1"/>
  <c r="AY22" i="2"/>
  <c r="AX87" i="2"/>
  <c r="AY87" i="2" s="1"/>
  <c r="AX339" i="2"/>
  <c r="AY339" i="2" s="1"/>
  <c r="AY170" i="2"/>
  <c r="AX363" i="2"/>
  <c r="AY363" i="2" s="1"/>
  <c r="AX255" i="2"/>
  <c r="AY255" i="2" s="1"/>
  <c r="AX291" i="2"/>
  <c r="AY291" i="2" s="1"/>
  <c r="AY190" i="2"/>
  <c r="AY230" i="2"/>
  <c r="AY270" i="2"/>
  <c r="AX271" i="2"/>
  <c r="AY271" i="2" s="1"/>
  <c r="AY382" i="2"/>
  <c r="AX383" i="2"/>
  <c r="AY383" i="2" s="1"/>
  <c r="AY154" i="2"/>
  <c r="AX155" i="2"/>
  <c r="AY155" i="2" s="1"/>
  <c r="AX427" i="2"/>
  <c r="AY427" i="2" s="1"/>
  <c r="AY426" i="2"/>
  <c r="AX459" i="2"/>
  <c r="AY459" i="2" s="1"/>
  <c r="AY434" i="2"/>
  <c r="AX435" i="2"/>
  <c r="AY435" i="2" s="1"/>
  <c r="AY54" i="2"/>
  <c r="AX55" i="2"/>
  <c r="AY55" i="2" s="1"/>
  <c r="AY278" i="2"/>
  <c r="AX279" i="2"/>
  <c r="AY279" i="2" s="1"/>
  <c r="AY482" i="2"/>
  <c r="AX483" i="2"/>
  <c r="AY483" i="2" s="1"/>
  <c r="AY350" i="2"/>
  <c r="AX351" i="2"/>
  <c r="AY351" i="2" s="1"/>
  <c r="AY466" i="2"/>
  <c r="AX467" i="2"/>
  <c r="AY467" i="2" s="1"/>
  <c r="AY418" i="2"/>
  <c r="AX419" i="2"/>
  <c r="AY419" i="2" s="1"/>
  <c r="AZ94" i="2"/>
  <c r="BA93" i="2"/>
  <c r="AY58" i="2"/>
  <c r="AX59" i="2"/>
  <c r="AY59" i="2" s="1"/>
  <c r="AY110" i="2"/>
  <c r="AX111" i="2"/>
  <c r="AY111" i="2" s="1"/>
  <c r="AY414" i="2"/>
  <c r="AX415" i="2"/>
  <c r="AY415" i="2" s="1"/>
  <c r="BA485" i="2"/>
  <c r="AZ486" i="2"/>
  <c r="BA201" i="2"/>
  <c r="AZ202" i="2"/>
  <c r="AZ298" i="2"/>
  <c r="BA297" i="2"/>
  <c r="AY78" i="2"/>
  <c r="AX79" i="2"/>
  <c r="AY79" i="2" s="1"/>
  <c r="AZ206" i="2"/>
  <c r="BA205" i="2"/>
  <c r="AY378" i="2"/>
  <c r="AX379" i="2"/>
  <c r="AY379" i="2" s="1"/>
  <c r="BA29" i="2"/>
  <c r="AZ30" i="2"/>
  <c r="AY474" i="2"/>
  <c r="AX475" i="2"/>
  <c r="AY475" i="2" s="1"/>
  <c r="BA465" i="2"/>
  <c r="AZ466" i="2"/>
  <c r="AY306" i="2"/>
  <c r="AX307" i="2"/>
  <c r="AY307" i="2" s="1"/>
  <c r="AY422" i="2"/>
  <c r="AX423" i="2"/>
  <c r="AY423" i="2" s="1"/>
  <c r="BA157" i="2"/>
  <c r="AZ158" i="2"/>
  <c r="AZ134" i="2"/>
  <c r="BA133" i="2"/>
  <c r="AY90" i="2"/>
  <c r="AX91" i="2"/>
  <c r="AY91" i="2" s="1"/>
  <c r="BA145" i="2"/>
  <c r="AZ146" i="2"/>
  <c r="AY114" i="2"/>
  <c r="AX115" i="2"/>
  <c r="AY115" i="2" s="1"/>
  <c r="BA141" i="2"/>
  <c r="AZ142" i="2"/>
  <c r="BA433" i="2"/>
  <c r="AZ434" i="2"/>
  <c r="BA125" i="2"/>
  <c r="AZ126" i="2"/>
  <c r="BA429" i="2"/>
  <c r="AZ430" i="2"/>
  <c r="AY30" i="2"/>
  <c r="AX31" i="2"/>
  <c r="AY31" i="2" s="1"/>
  <c r="BA229" i="2"/>
  <c r="AZ230" i="2"/>
  <c r="BA117" i="2"/>
  <c r="AZ118" i="2"/>
  <c r="BA101" i="2"/>
  <c r="AZ102" i="2"/>
  <c r="AY330" i="2"/>
  <c r="AX331" i="2"/>
  <c r="AY331" i="2" s="1"/>
  <c r="BA369" i="2"/>
  <c r="AZ370" i="2"/>
  <c r="BA21" i="2"/>
  <c r="AZ22" i="2"/>
  <c r="AY46" i="2"/>
  <c r="AX47" i="2"/>
  <c r="AY47" i="2" s="1"/>
  <c r="BA269" i="2"/>
  <c r="AZ270" i="2"/>
  <c r="BA469" i="2"/>
  <c r="AZ470" i="2"/>
  <c r="AY98" i="2"/>
  <c r="AX99" i="2"/>
  <c r="AY99" i="2" s="1"/>
  <c r="AY326" i="2"/>
  <c r="AX327" i="2"/>
  <c r="AY327" i="2" s="1"/>
  <c r="AZ154" i="2"/>
  <c r="BA153" i="2"/>
  <c r="BA473" i="2"/>
  <c r="AZ474" i="2"/>
  <c r="BA301" i="2"/>
  <c r="AZ302" i="2"/>
  <c r="AY38" i="2"/>
  <c r="AX39" i="2"/>
  <c r="AY39" i="2" s="1"/>
  <c r="BA241" i="2"/>
  <c r="AZ242" i="2"/>
  <c r="AY14" i="2"/>
  <c r="AX15" i="2"/>
  <c r="AY15" i="2" s="1"/>
  <c r="BA349" i="2"/>
  <c r="AZ350" i="2"/>
  <c r="AY94" i="2"/>
  <c r="AX95" i="2"/>
  <c r="AY95" i="2" s="1"/>
  <c r="BA437" i="2"/>
  <c r="AZ438" i="2"/>
  <c r="BA161" i="2"/>
  <c r="AZ162" i="2"/>
  <c r="BA489" i="2"/>
  <c r="AZ490" i="2"/>
  <c r="BA421" i="2"/>
  <c r="AZ422" i="2"/>
  <c r="BA97" i="2"/>
  <c r="AZ98" i="2"/>
  <c r="AY410" i="2"/>
  <c r="AX411" i="2"/>
  <c r="AY411" i="2" s="1"/>
  <c r="AX347" i="2"/>
  <c r="AY347" i="2" s="1"/>
  <c r="AY346" i="2"/>
  <c r="AY130" i="2"/>
  <c r="AX131" i="2"/>
  <c r="AY131" i="2" s="1"/>
  <c r="BA89" i="2"/>
  <c r="AZ90" i="2"/>
  <c r="BA181" i="2"/>
  <c r="AZ182" i="2"/>
  <c r="AY386" i="2"/>
  <c r="AX387" i="2"/>
  <c r="AY387" i="2" s="1"/>
  <c r="BA217" i="2"/>
  <c r="AZ218" i="2"/>
  <c r="BA345" i="2"/>
  <c r="AZ346" i="2"/>
  <c r="BA213" i="2"/>
  <c r="AZ214" i="2"/>
  <c r="BA193" i="2"/>
  <c r="AZ194" i="2"/>
  <c r="BA377" i="2"/>
  <c r="AZ378" i="2"/>
  <c r="BA457" i="2"/>
  <c r="AZ458" i="2"/>
  <c r="AZ26" i="2"/>
  <c r="BA25" i="2"/>
  <c r="BA277" i="2"/>
  <c r="AZ278" i="2"/>
  <c r="BA329" i="2"/>
  <c r="AZ330" i="2"/>
  <c r="AY166" i="2"/>
  <c r="AX167" i="2"/>
  <c r="AY167" i="2" s="1"/>
  <c r="AZ82" i="2"/>
  <c r="BA81" i="2"/>
  <c r="BA385" i="2"/>
  <c r="AZ386" i="2"/>
  <c r="AZ262" i="2"/>
  <c r="BA261" i="2"/>
  <c r="AY122" i="2"/>
  <c r="AX123" i="2"/>
  <c r="AY123" i="2" s="1"/>
  <c r="AX139" i="2"/>
  <c r="AY139" i="2" s="1"/>
  <c r="AY138" i="2"/>
  <c r="AZ482" i="2"/>
  <c r="BA481" i="2"/>
  <c r="AY146" i="2"/>
  <c r="AX147" i="2"/>
  <c r="AY147" i="2" s="1"/>
  <c r="BA413" i="2"/>
  <c r="AZ414" i="2"/>
  <c r="BA409" i="2"/>
  <c r="AZ410" i="2"/>
  <c r="AY314" i="2"/>
  <c r="AX315" i="2"/>
  <c r="AY315" i="2" s="1"/>
  <c r="BA445" i="2"/>
  <c r="AZ446" i="2"/>
  <c r="BA417" i="2"/>
  <c r="AZ418" i="2"/>
  <c r="AZ190" i="2"/>
  <c r="BA189" i="2"/>
  <c r="AY242" i="2"/>
  <c r="AX243" i="2"/>
  <c r="AY243" i="2" s="1"/>
  <c r="AY310" i="2"/>
  <c r="AX311" i="2"/>
  <c r="AY311" i="2" s="1"/>
  <c r="BA425" i="2"/>
  <c r="AZ426" i="2"/>
  <c r="AY294" i="2"/>
  <c r="AX295" i="2"/>
  <c r="AY295" i="2" s="1"/>
  <c r="BA33" i="2"/>
  <c r="AZ34" i="2"/>
  <c r="BA289" i="2"/>
  <c r="AZ290" i="2"/>
  <c r="AY134" i="2"/>
  <c r="AX135" i="2"/>
  <c r="AY135" i="2" s="1"/>
  <c r="AY358" i="2"/>
  <c r="AX359" i="2"/>
  <c r="AY359" i="2" s="1"/>
  <c r="AY374" i="2"/>
  <c r="AX375" i="2"/>
  <c r="AY375" i="2" s="1"/>
  <c r="AY298" i="2"/>
  <c r="AX299" i="2"/>
  <c r="AY299" i="2" s="1"/>
  <c r="BA173" i="2"/>
  <c r="AZ174" i="2"/>
  <c r="AZ398" i="2"/>
  <c r="BA397" i="2"/>
  <c r="AY354" i="2"/>
  <c r="AX355" i="2"/>
  <c r="AY355" i="2" s="1"/>
  <c r="BA357" i="2"/>
  <c r="AZ358" i="2"/>
  <c r="BA17" i="2"/>
  <c r="AZ18" i="2"/>
  <c r="AY302" i="2"/>
  <c r="AX303" i="2"/>
  <c r="AY303" i="2" s="1"/>
  <c r="AZ282" i="2"/>
  <c r="BA281" i="2"/>
  <c r="AZ366" i="2"/>
  <c r="BA365" i="2"/>
  <c r="BA61" i="2"/>
  <c r="AZ62" i="2"/>
  <c r="AX83" i="2"/>
  <c r="AY83" i="2" s="1"/>
  <c r="AY82" i="2"/>
  <c r="BA305" i="2"/>
  <c r="AZ306" i="2"/>
  <c r="AY454" i="2"/>
  <c r="AX455" i="2"/>
  <c r="AY455" i="2" s="1"/>
  <c r="BA293" i="2"/>
  <c r="AZ294" i="2"/>
  <c r="AY26" i="2"/>
  <c r="AX27" i="2"/>
  <c r="AY27" i="2" s="1"/>
  <c r="BA113" i="2"/>
  <c r="AZ114" i="2"/>
  <c r="AX247" i="2"/>
  <c r="AY247" i="2" s="1"/>
  <c r="AY246" i="2"/>
  <c r="BA453" i="2"/>
  <c r="AZ454" i="2"/>
  <c r="AZ166" i="2"/>
  <c r="BA165" i="2"/>
  <c r="AZ222" i="2"/>
  <c r="BA221" i="2"/>
  <c r="AY450" i="2"/>
  <c r="AX451" i="2"/>
  <c r="AY451" i="2" s="1"/>
  <c r="AZ258" i="2"/>
  <c r="BA257" i="2"/>
  <c r="AX367" i="2"/>
  <c r="AY367" i="2" s="1"/>
  <c r="AY366" i="2"/>
  <c r="AX43" i="2"/>
  <c r="AY43" i="2" s="1"/>
  <c r="AY42" i="2"/>
  <c r="BA337" i="2"/>
  <c r="AZ338" i="2"/>
  <c r="AX127" i="2"/>
  <c r="AY127" i="2" s="1"/>
  <c r="AY126" i="2"/>
  <c r="BA177" i="2"/>
  <c r="AZ178" i="2"/>
  <c r="AY262" i="2"/>
  <c r="AX263" i="2"/>
  <c r="AY263" i="2" s="1"/>
  <c r="BA333" i="2"/>
  <c r="AZ334" i="2"/>
  <c r="AX251" i="2"/>
  <c r="AY251" i="2" s="1"/>
  <c r="AY250" i="2"/>
  <c r="AY334" i="2"/>
  <c r="AX335" i="2"/>
  <c r="AY335" i="2" s="1"/>
  <c r="AZ138" i="2"/>
  <c r="BA137" i="2"/>
  <c r="AZ110" i="2"/>
  <c r="BA109" i="2"/>
  <c r="AZ14" i="2"/>
  <c r="BA13" i="2"/>
  <c r="AZ250" i="2"/>
  <c r="BA249" i="2"/>
  <c r="AY174" i="2"/>
  <c r="AX175" i="2"/>
  <c r="AY175" i="2" s="1"/>
  <c r="AY438" i="2"/>
  <c r="AX439" i="2"/>
  <c r="AY439" i="2" s="1"/>
  <c r="AZ122" i="2"/>
  <c r="BA121" i="2"/>
  <c r="AY398" i="2"/>
  <c r="AX399" i="2"/>
  <c r="AY399" i="2" s="1"/>
  <c r="AY62" i="2"/>
  <c r="AX63" i="2"/>
  <c r="AY63" i="2" s="1"/>
  <c r="AX371" i="2"/>
  <c r="AY371" i="2" s="1"/>
  <c r="AY370" i="2"/>
  <c r="AY238" i="2"/>
  <c r="AX239" i="2"/>
  <c r="AY239" i="2" s="1"/>
  <c r="AY142" i="2"/>
  <c r="AX143" i="2"/>
  <c r="AY143" i="2" s="1"/>
  <c r="AZ106" i="2"/>
  <c r="BA105" i="2"/>
  <c r="AY486" i="2"/>
  <c r="AX487" i="2"/>
  <c r="AY487" i="2" s="1"/>
  <c r="BA149" i="2"/>
  <c r="AZ150" i="2"/>
  <c r="AZ50" i="2"/>
  <c r="BA49" i="2"/>
  <c r="AY18" i="2"/>
  <c r="AX19" i="2"/>
  <c r="AY19" i="2" s="1"/>
  <c r="AY282" i="2"/>
  <c r="AX283" i="2"/>
  <c r="AY283" i="2" s="1"/>
  <c r="AY322" i="2"/>
  <c r="AX323" i="2"/>
  <c r="AY323" i="2" s="1"/>
  <c r="BA245" i="2"/>
  <c r="AZ246" i="2"/>
  <c r="BA85" i="2"/>
  <c r="AZ86" i="2"/>
  <c r="BA73" i="2"/>
  <c r="AZ74" i="2"/>
  <c r="AZ342" i="2"/>
  <c r="BA341" i="2"/>
  <c r="AY470" i="2"/>
  <c r="AX471" i="2"/>
  <c r="AY471" i="2" s="1"/>
  <c r="AY102" i="2"/>
  <c r="AX103" i="2"/>
  <c r="AY103" i="2" s="1"/>
  <c r="AY202" i="2"/>
  <c r="AX203" i="2"/>
  <c r="AY203" i="2" s="1"/>
  <c r="AX259" i="2"/>
  <c r="AY259" i="2" s="1"/>
  <c r="AY258" i="2"/>
  <c r="AY194" i="2"/>
  <c r="AX195" i="2"/>
  <c r="AY195" i="2" s="1"/>
  <c r="AY34" i="2"/>
  <c r="AX35" i="2"/>
  <c r="AY35" i="2" s="1"/>
  <c r="BA353" i="2"/>
  <c r="AZ354" i="2"/>
  <c r="BA209" i="2"/>
  <c r="AZ210" i="2"/>
  <c r="AY198" i="2"/>
  <c r="AX199" i="2"/>
  <c r="AY199" i="2" s="1"/>
  <c r="AX151" i="2"/>
  <c r="AY151" i="2" s="1"/>
  <c r="AY150" i="2"/>
  <c r="AY218" i="2"/>
  <c r="AX219" i="2"/>
  <c r="AY219" i="2" s="1"/>
  <c r="AY446" i="2"/>
  <c r="AX447" i="2"/>
  <c r="AY447" i="2" s="1"/>
  <c r="AY106" i="2"/>
  <c r="AX107" i="2"/>
  <c r="AY107" i="2" s="1"/>
  <c r="BA41" i="2"/>
  <c r="AZ42" i="2"/>
  <c r="AZ54" i="2"/>
  <c r="BA53" i="2"/>
  <c r="BA361" i="2"/>
  <c r="AZ362" i="2"/>
  <c r="BA449" i="2"/>
  <c r="AZ450" i="2"/>
  <c r="BA37" i="2"/>
  <c r="AZ38" i="2"/>
  <c r="AZ234" i="2"/>
  <c r="BA233" i="2"/>
  <c r="BA374" i="2"/>
  <c r="AZ375" i="2"/>
  <c r="BA375" i="2" s="1"/>
  <c r="BA325" i="2"/>
  <c r="AZ326" i="2"/>
  <c r="AY222" i="2"/>
  <c r="AX223" i="2"/>
  <c r="AY223" i="2" s="1"/>
  <c r="AZ314" i="2"/>
  <c r="BA313" i="2"/>
  <c r="BA197" i="2"/>
  <c r="AZ198" i="2"/>
  <c r="AY318" i="2"/>
  <c r="AX319" i="2"/>
  <c r="AY319" i="2" s="1"/>
  <c r="BA169" i="2"/>
  <c r="AZ170" i="2"/>
  <c r="AZ70" i="2"/>
  <c r="BA69" i="2"/>
  <c r="AY214" i="2"/>
  <c r="AX215" i="2"/>
  <c r="AY215" i="2" s="1"/>
  <c r="AZ46" i="2"/>
  <c r="BA45" i="2"/>
  <c r="AZ238" i="2"/>
  <c r="BA237" i="2"/>
  <c r="BA129" i="2"/>
  <c r="AZ130" i="2"/>
  <c r="AX479" i="2"/>
  <c r="AY479" i="2" s="1"/>
  <c r="AY478" i="2"/>
  <c r="AZ478" i="2"/>
  <c r="BA477" i="2"/>
  <c r="BA77" i="2"/>
  <c r="AZ78" i="2"/>
  <c r="BA309" i="2"/>
  <c r="AZ310" i="2"/>
  <c r="BA225" i="2"/>
  <c r="AZ226" i="2"/>
  <c r="BA57" i="2"/>
  <c r="AZ58" i="2"/>
  <c r="BA381" i="2"/>
  <c r="AZ382" i="2"/>
  <c r="BA317" i="2"/>
  <c r="AZ318" i="2"/>
  <c r="AY162" i="2"/>
  <c r="AX163" i="2"/>
  <c r="AY163" i="2" s="1"/>
  <c r="BA185" i="2"/>
  <c r="AZ186" i="2"/>
  <c r="AY342" i="2"/>
  <c r="AX343" i="2"/>
  <c r="AY343" i="2" s="1"/>
  <c r="BA322" i="2"/>
  <c r="AZ323" i="2"/>
  <c r="BA323" i="2" s="1"/>
  <c r="AY430" i="2"/>
  <c r="AX431" i="2"/>
  <c r="AY431" i="2" s="1"/>
  <c r="AX11" i="2"/>
  <c r="AY11" i="2" s="1"/>
  <c r="AY10" i="2"/>
  <c r="M12" i="8"/>
  <c r="N12" i="8" s="1"/>
  <c r="M7" i="8"/>
  <c r="N7" i="8" s="1"/>
  <c r="L18" i="8"/>
  <c r="M9" i="8"/>
  <c r="N9" i="8" s="1"/>
  <c r="M15" i="8"/>
  <c r="N15" i="8" s="1"/>
  <c r="M13" i="8"/>
  <c r="N13" i="8" s="1"/>
  <c r="M5" i="8"/>
  <c r="N5" i="8" s="1"/>
  <c r="M8" i="8"/>
  <c r="N8" i="8" s="1"/>
  <c r="J18" i="8"/>
  <c r="K18" i="8"/>
  <c r="M10" i="8"/>
  <c r="N10" i="8" s="1"/>
  <c r="I18" i="8"/>
  <c r="M3" i="8"/>
  <c r="M6" i="8"/>
  <c r="N6" i="8" s="1"/>
  <c r="M4" i="8"/>
  <c r="N4" i="8" s="1"/>
  <c r="M17" i="8"/>
  <c r="N17" i="8" s="1"/>
  <c r="M14" i="8"/>
  <c r="N14" i="8" s="1"/>
  <c r="M11" i="8"/>
  <c r="N11" i="8" s="1"/>
  <c r="M16" i="8"/>
  <c r="N16" i="8" s="1"/>
  <c r="E6" i="8" l="1"/>
  <c r="G6" i="8" s="1"/>
  <c r="E3" i="8"/>
  <c r="E8" i="8"/>
  <c r="G8" i="8" s="1"/>
  <c r="E7" i="8"/>
  <c r="G7" i="8" s="1"/>
  <c r="E5" i="8"/>
  <c r="G5" i="8" s="1"/>
  <c r="E9" i="8"/>
  <c r="G9" i="8" s="1"/>
  <c r="BB252" i="2"/>
  <c r="BC252" i="2" s="1" a="1"/>
  <c r="BD252" i="2" s="1" a="1"/>
  <c r="E12" i="8"/>
  <c r="G12" i="8" s="1"/>
  <c r="E16" i="8"/>
  <c r="G16" i="8" s="1"/>
  <c r="E14" i="8"/>
  <c r="G14" i="8" s="1"/>
  <c r="E13" i="8"/>
  <c r="G13" i="8" s="1"/>
  <c r="E15" i="8"/>
  <c r="G15" i="8" s="1"/>
  <c r="BA9" i="2"/>
  <c r="AZ10" i="2"/>
  <c r="BA90" i="2"/>
  <c r="AZ91" i="2"/>
  <c r="BA370" i="2"/>
  <c r="AZ371" i="2"/>
  <c r="BA371" i="2" s="1"/>
  <c r="BB368" i="2" s="1"/>
  <c r="BC368" i="2" s="1" a="1"/>
  <c r="BD368" i="2" s="1" a="1"/>
  <c r="BA306" i="2"/>
  <c r="AZ307" i="2"/>
  <c r="BA307" i="2" s="1"/>
  <c r="BB304" i="2" s="1"/>
  <c r="BC304" i="2" s="1" a="1"/>
  <c r="BD304" i="2" s="1" a="1"/>
  <c r="BA446" i="2"/>
  <c r="AZ447" i="2"/>
  <c r="BA70" i="2"/>
  <c r="AZ71" i="2"/>
  <c r="BB320" i="2"/>
  <c r="BC320" i="2" s="1" a="1"/>
  <c r="BD320" i="2" s="1" a="1"/>
  <c r="BA166" i="2"/>
  <c r="AZ167" i="2"/>
  <c r="BA386" i="2"/>
  <c r="AZ387" i="2"/>
  <c r="BA194" i="2"/>
  <c r="AZ195" i="2"/>
  <c r="BA154" i="2"/>
  <c r="AZ155" i="2"/>
  <c r="BA202" i="2"/>
  <c r="AZ203" i="2"/>
  <c r="BA203" i="2" s="1"/>
  <c r="BB200" i="2" s="1"/>
  <c r="BC200" i="2" s="1" a="1"/>
  <c r="BD200" i="2" s="1" a="1"/>
  <c r="BA38" i="2"/>
  <c r="AZ39" i="2"/>
  <c r="AZ399" i="2"/>
  <c r="BA398" i="2"/>
  <c r="BA466" i="2"/>
  <c r="AZ467" i="2"/>
  <c r="BA467" i="2" s="1"/>
  <c r="BB464" i="2" s="1"/>
  <c r="BC464" i="2" s="1" a="1"/>
  <c r="BD464" i="2" s="1" a="1"/>
  <c r="BA478" i="2"/>
  <c r="AZ479" i="2"/>
  <c r="BA479" i="2" s="1"/>
  <c r="BB476" i="2" s="1"/>
  <c r="BC476" i="2" s="1" a="1"/>
  <c r="BD476" i="2" s="1" a="1"/>
  <c r="BA450" i="2"/>
  <c r="AZ451" i="2"/>
  <c r="BA338" i="2"/>
  <c r="AZ339" i="2"/>
  <c r="BA414" i="2"/>
  <c r="AZ415" i="2"/>
  <c r="BA146" i="2"/>
  <c r="AZ147" i="2"/>
  <c r="BA346" i="2"/>
  <c r="AZ347" i="2"/>
  <c r="BA347" i="2" s="1"/>
  <c r="BB344" i="2" s="1"/>
  <c r="BC344" i="2" s="1" a="1"/>
  <c r="BD344" i="2" s="1" a="1"/>
  <c r="BA470" i="2"/>
  <c r="AZ471" i="2"/>
  <c r="BA471" i="2" s="1"/>
  <c r="BB468" i="2" s="1"/>
  <c r="BC468" i="2" s="1" a="1"/>
  <c r="BD468" i="2" s="1" a="1"/>
  <c r="AZ319" i="2"/>
  <c r="BA318" i="2"/>
  <c r="BA210" i="2"/>
  <c r="AZ211" i="2"/>
  <c r="BA150" i="2"/>
  <c r="AZ151" i="2"/>
  <c r="BA218" i="2"/>
  <c r="AZ219" i="2"/>
  <c r="BA219" i="2" s="1"/>
  <c r="BB216" i="2" s="1"/>
  <c r="BC216" i="2" s="1" a="1"/>
  <c r="BD216" i="2" s="1" a="1"/>
  <c r="BA314" i="2"/>
  <c r="AZ315" i="2"/>
  <c r="BA315" i="2" s="1"/>
  <c r="BB312" i="2" s="1"/>
  <c r="BC312" i="2" s="1" a="1"/>
  <c r="BD312" i="2" s="1" a="1"/>
  <c r="BA354" i="2"/>
  <c r="AZ355" i="2"/>
  <c r="BA58" i="2"/>
  <c r="AZ59" i="2"/>
  <c r="BA42" i="2"/>
  <c r="AZ43" i="2"/>
  <c r="BA43" i="2" s="1"/>
  <c r="BB40" i="2" s="1"/>
  <c r="BC40" i="2" s="1" a="1"/>
  <c r="BD40" i="2" s="1" a="1"/>
  <c r="BA258" i="2"/>
  <c r="AZ259" i="2"/>
  <c r="BA294" i="2"/>
  <c r="AZ295" i="2"/>
  <c r="BA18" i="2"/>
  <c r="AZ19" i="2"/>
  <c r="BA19" i="2" s="1"/>
  <c r="BB16" i="2" s="1"/>
  <c r="BC16" i="2" s="1" a="1"/>
  <c r="BD16" i="2" s="1" a="1"/>
  <c r="BA490" i="2"/>
  <c r="AZ491" i="2"/>
  <c r="BA491" i="2" s="1"/>
  <c r="BB488" i="2" s="1"/>
  <c r="BC488" i="2" s="1" a="1"/>
  <c r="BD488" i="2" s="1" a="1"/>
  <c r="BA430" i="2"/>
  <c r="AZ431" i="2"/>
  <c r="BA431" i="2" s="1"/>
  <c r="BB428" i="2" s="1"/>
  <c r="BC428" i="2" s="1" a="1"/>
  <c r="BD428" i="2" s="1" a="1"/>
  <c r="AZ159" i="2"/>
  <c r="BA158" i="2"/>
  <c r="BA246" i="2"/>
  <c r="AZ247" i="2"/>
  <c r="BA247" i="2" s="1"/>
  <c r="BB244" i="2" s="1"/>
  <c r="BC244" i="2" s="1" a="1"/>
  <c r="BD244" i="2" s="1" a="1"/>
  <c r="BA474" i="2"/>
  <c r="AZ475" i="2"/>
  <c r="BA475" i="2" s="1"/>
  <c r="BB472" i="2" s="1"/>
  <c r="BC472" i="2" s="1" a="1"/>
  <c r="BD472" i="2" s="1" a="1"/>
  <c r="BA222" i="2"/>
  <c r="AZ223" i="2"/>
  <c r="BA290" i="2"/>
  <c r="AZ291" i="2"/>
  <c r="BA378" i="2"/>
  <c r="AZ379" i="2"/>
  <c r="BA379" i="2" s="1"/>
  <c r="BB376" i="2" s="1"/>
  <c r="BC376" i="2" s="1" a="1"/>
  <c r="BD376" i="2" s="1" a="1"/>
  <c r="BA438" i="2"/>
  <c r="AZ439" i="2"/>
  <c r="BA434" i="2"/>
  <c r="AZ435" i="2"/>
  <c r="AZ251" i="2"/>
  <c r="BA251" i="2" s="1"/>
  <c r="BB248" i="2" s="1"/>
  <c r="BC248" i="2" s="1" a="1"/>
  <c r="BD248" i="2" s="1" a="1"/>
  <c r="BA250" i="2"/>
  <c r="BA262" i="2"/>
  <c r="AZ263" i="2"/>
  <c r="BA298" i="2"/>
  <c r="AZ299" i="2"/>
  <c r="BA78" i="2"/>
  <c r="AZ79" i="2"/>
  <c r="BA234" i="2"/>
  <c r="AZ235" i="2"/>
  <c r="BA235" i="2" s="1"/>
  <c r="BB232" i="2" s="1"/>
  <c r="BC232" i="2" s="1" a="1"/>
  <c r="BD232" i="2" s="1" a="1"/>
  <c r="BA14" i="2"/>
  <c r="AZ15" i="2"/>
  <c r="BA15" i="2" s="1"/>
  <c r="BB12" i="2" s="1"/>
  <c r="BC12" i="2" s="1" a="1"/>
  <c r="BD12" i="2" s="1" a="1"/>
  <c r="BA454" i="2"/>
  <c r="AZ455" i="2"/>
  <c r="BA455" i="2" s="1"/>
  <c r="BB452" i="2" s="1"/>
  <c r="BC452" i="2" s="1" a="1"/>
  <c r="BD452" i="2" s="1" a="1"/>
  <c r="BA174" i="2"/>
  <c r="AZ175" i="2"/>
  <c r="AZ411" i="2"/>
  <c r="BA410" i="2"/>
  <c r="BA350" i="2"/>
  <c r="AZ351" i="2"/>
  <c r="BA351" i="2" s="1"/>
  <c r="BB348" i="2" s="1"/>
  <c r="BC348" i="2" s="1" a="1"/>
  <c r="BD348" i="2" s="1" a="1"/>
  <c r="BA486" i="2"/>
  <c r="AZ487" i="2"/>
  <c r="BA487" i="2" s="1"/>
  <c r="BB484" i="2" s="1"/>
  <c r="BC484" i="2" s="1" a="1"/>
  <c r="BD484" i="2" s="1" a="1"/>
  <c r="BA82" i="2"/>
  <c r="AZ83" i="2"/>
  <c r="BA426" i="2"/>
  <c r="AZ427" i="2"/>
  <c r="BA138" i="2"/>
  <c r="AZ139" i="2"/>
  <c r="BA139" i="2" s="1"/>
  <c r="BB136" i="2" s="1"/>
  <c r="BC136" i="2" s="1" a="1"/>
  <c r="BD136" i="2" s="1" a="1"/>
  <c r="BA366" i="2"/>
  <c r="AZ367" i="2"/>
  <c r="BA367" i="2" s="1"/>
  <c r="BB364" i="2" s="1"/>
  <c r="BC364" i="2" s="1" a="1"/>
  <c r="BD364" i="2" s="1" a="1"/>
  <c r="BA50" i="2"/>
  <c r="AZ51" i="2"/>
  <c r="AZ115" i="2"/>
  <c r="BA114" i="2"/>
  <c r="BA98" i="2"/>
  <c r="AZ99" i="2"/>
  <c r="BA99" i="2" s="1"/>
  <c r="BB96" i="2" s="1"/>
  <c r="BC96" i="2" s="1" a="1"/>
  <c r="BD96" i="2" s="1" a="1"/>
  <c r="BA242" i="2"/>
  <c r="AZ243" i="2"/>
  <c r="BA243" i="2" s="1"/>
  <c r="BB240" i="2" s="1"/>
  <c r="BC240" i="2" s="1" a="1"/>
  <c r="BD240" i="2" s="1" a="1"/>
  <c r="BA230" i="2"/>
  <c r="AZ231" i="2"/>
  <c r="BA231" i="2" s="1"/>
  <c r="BB228" i="2" s="1"/>
  <c r="BC228" i="2" s="1" a="1"/>
  <c r="BD228" i="2" s="1" a="1"/>
  <c r="BA282" i="2"/>
  <c r="AZ283" i="2"/>
  <c r="BA342" i="2"/>
  <c r="AZ343" i="2"/>
  <c r="BA422" i="2"/>
  <c r="AZ423" i="2"/>
  <c r="BA423" i="2" s="1"/>
  <c r="BB420" i="2" s="1"/>
  <c r="BC420" i="2" s="1" a="1"/>
  <c r="BD420" i="2" s="1" a="1"/>
  <c r="BA238" i="2"/>
  <c r="AZ239" i="2"/>
  <c r="BA239" i="2" s="1"/>
  <c r="BB236" i="2" s="1"/>
  <c r="BC236" i="2" s="1" a="1"/>
  <c r="BD236" i="2" s="1" a="1"/>
  <c r="BA54" i="2"/>
  <c r="AZ55" i="2"/>
  <c r="BA55" i="2" s="1"/>
  <c r="BB52" i="2" s="1"/>
  <c r="BC52" i="2" s="1" a="1"/>
  <c r="BD52" i="2" s="1" a="1"/>
  <c r="BA134" i="2"/>
  <c r="AZ135" i="2"/>
  <c r="BA135" i="2" s="1"/>
  <c r="BB132" i="2" s="1"/>
  <c r="BC132" i="2" s="1" a="1"/>
  <c r="BD132" i="2" s="1" a="1"/>
  <c r="AZ47" i="2"/>
  <c r="BA47" i="2" s="1"/>
  <c r="BB44" i="2" s="1"/>
  <c r="BC44" i="2" s="1" a="1"/>
  <c r="BD44" i="2" s="1" a="1"/>
  <c r="BA46" i="2"/>
  <c r="BA326" i="2"/>
  <c r="AZ327" i="2"/>
  <c r="BA327" i="2" s="1"/>
  <c r="BB324" i="2" s="1"/>
  <c r="BC324" i="2" s="1" a="1"/>
  <c r="BD324" i="2" s="1" a="1"/>
  <c r="BA86" i="2"/>
  <c r="AZ87" i="2"/>
  <c r="BA334" i="2"/>
  <c r="AZ335" i="2"/>
  <c r="BA190" i="2"/>
  <c r="AZ191" i="2"/>
  <c r="BA26" i="2"/>
  <c r="AZ27" i="2"/>
  <c r="BA182" i="2"/>
  <c r="AZ183" i="2"/>
  <c r="AZ303" i="2"/>
  <c r="BA302" i="2"/>
  <c r="AZ23" i="2"/>
  <c r="BA22" i="2"/>
  <c r="BA206" i="2"/>
  <c r="AZ207" i="2"/>
  <c r="BA310" i="2"/>
  <c r="AZ311" i="2"/>
  <c r="BA311" i="2" s="1"/>
  <c r="BB308" i="2" s="1"/>
  <c r="BC308" i="2" s="1" a="1"/>
  <c r="BD308" i="2" s="1" a="1"/>
  <c r="BA178" i="2"/>
  <c r="AZ179" i="2"/>
  <c r="BA34" i="2"/>
  <c r="AZ35" i="2"/>
  <c r="BA142" i="2"/>
  <c r="AZ143" i="2"/>
  <c r="BA143" i="2" s="1"/>
  <c r="BB140" i="2" s="1"/>
  <c r="BC140" i="2" s="1" a="1"/>
  <c r="BD140" i="2" s="1" a="1"/>
  <c r="BA170" i="2"/>
  <c r="AZ171" i="2"/>
  <c r="BA171" i="2" s="1"/>
  <c r="BB168" i="2" s="1"/>
  <c r="BC168" i="2" s="1" a="1"/>
  <c r="BD168" i="2" s="1" a="1"/>
  <c r="BA102" i="2"/>
  <c r="AZ103" i="2"/>
  <c r="BA186" i="2"/>
  <c r="AZ187" i="2"/>
  <c r="BA62" i="2"/>
  <c r="AZ63" i="2"/>
  <c r="AZ111" i="2"/>
  <c r="BA111" i="2" s="1"/>
  <c r="BB108" i="2" s="1"/>
  <c r="BC108" i="2" s="1" a="1"/>
  <c r="BD108" i="2" s="1" a="1"/>
  <c r="BA110" i="2"/>
  <c r="BA214" i="2"/>
  <c r="AZ215" i="2"/>
  <c r="AZ119" i="2"/>
  <c r="BA119" i="2" s="1"/>
  <c r="BB116" i="2" s="1"/>
  <c r="BC116" i="2" s="1" a="1"/>
  <c r="BD116" i="2" s="1" a="1"/>
  <c r="BA118" i="2"/>
  <c r="BA198" i="2"/>
  <c r="AZ199" i="2"/>
  <c r="BA30" i="2"/>
  <c r="AZ31" i="2"/>
  <c r="BA130" i="2"/>
  <c r="AZ131" i="2"/>
  <c r="AZ363" i="2"/>
  <c r="BA363" i="2" s="1"/>
  <c r="BB360" i="2" s="1"/>
  <c r="BC360" i="2" s="1" a="1"/>
  <c r="BD360" i="2" s="1" a="1"/>
  <c r="BA362" i="2"/>
  <c r="BB372" i="2"/>
  <c r="BC372" i="2" s="1" a="1"/>
  <c r="BD372" i="2" s="1" a="1"/>
  <c r="BA330" i="2"/>
  <c r="AZ331" i="2"/>
  <c r="BA270" i="2"/>
  <c r="AZ271" i="2"/>
  <c r="BA382" i="2"/>
  <c r="AZ383" i="2"/>
  <c r="BA383" i="2" s="1"/>
  <c r="BB380" i="2" s="1"/>
  <c r="BC380" i="2" s="1" a="1"/>
  <c r="BD380" i="2" s="1" a="1"/>
  <c r="BA122" i="2"/>
  <c r="AZ123" i="2"/>
  <c r="BA278" i="2"/>
  <c r="AZ279" i="2"/>
  <c r="BA74" i="2"/>
  <c r="AZ75" i="2"/>
  <c r="BA482" i="2"/>
  <c r="AZ483" i="2"/>
  <c r="BA483" i="2" s="1"/>
  <c r="BB480" i="2" s="1"/>
  <c r="BC480" i="2" s="1" a="1"/>
  <c r="BD480" i="2" s="1" a="1"/>
  <c r="BA226" i="2"/>
  <c r="AZ227" i="2"/>
  <c r="BA227" i="2" s="1"/>
  <c r="BB224" i="2" s="1"/>
  <c r="BC224" i="2" s="1" a="1"/>
  <c r="BD224" i="2" s="1" a="1"/>
  <c r="BA106" i="2"/>
  <c r="AZ107" i="2"/>
  <c r="BA358" i="2"/>
  <c r="AZ359" i="2"/>
  <c r="BA359" i="2" s="1"/>
  <c r="BB356" i="2" s="1"/>
  <c r="BC356" i="2" s="1" a="1"/>
  <c r="BD356" i="2" s="1" a="1"/>
  <c r="BA418" i="2"/>
  <c r="AZ419" i="2"/>
  <c r="BA419" i="2" s="1"/>
  <c r="BB416" i="2" s="1"/>
  <c r="BC416" i="2" s="1" a="1"/>
  <c r="BD416" i="2" s="1" a="1"/>
  <c r="BA458" i="2"/>
  <c r="AZ459" i="2"/>
  <c r="AZ163" i="2"/>
  <c r="BA162" i="2"/>
  <c r="AZ127" i="2"/>
  <c r="BA126" i="2"/>
  <c r="AZ95" i="2"/>
  <c r="BA94" i="2"/>
  <c r="M18" i="8"/>
  <c r="N3" i="8"/>
  <c r="G3" i="8" l="1"/>
  <c r="E19" i="8"/>
  <c r="G19" i="8"/>
  <c r="BA91" i="2"/>
  <c r="BB88" i="2" s="1"/>
  <c r="BC88" i="2" s="1" a="1"/>
  <c r="BD88" i="2" s="1" a="1"/>
  <c r="BA447" i="2"/>
  <c r="BB444" i="2" s="1"/>
  <c r="BC444" i="2" s="1" a="1"/>
  <c r="BD444" i="2" s="1" a="1"/>
  <c r="BA71" i="2"/>
  <c r="BB68" i="2" s="1"/>
  <c r="BC68" i="2" s="1" a="1"/>
  <c r="BD68" i="2" s="1" a="1"/>
  <c r="BA167" i="2"/>
  <c r="BB164" i="2" s="1"/>
  <c r="BC164" i="2" s="1" a="1"/>
  <c r="BD164" i="2" s="1" a="1"/>
  <c r="BA387" i="2"/>
  <c r="BB384" i="2" s="1"/>
  <c r="BC384" i="2" s="1" a="1"/>
  <c r="BD384" i="2" s="1" a="1"/>
  <c r="BA195" i="2"/>
  <c r="BB192" i="2" s="1"/>
  <c r="BC192" i="2" s="1" a="1"/>
  <c r="BD192" i="2" s="1" a="1"/>
  <c r="BA155" i="2"/>
  <c r="BB152" i="2" s="1"/>
  <c r="BC152" i="2" s="1" a="1"/>
  <c r="BD152" i="2" s="1" a="1"/>
  <c r="BA39" i="2"/>
  <c r="BB36" i="2" s="1"/>
  <c r="BC36" i="2" s="1" a="1"/>
  <c r="BD36" i="2" s="1" a="1"/>
  <c r="BA399" i="2"/>
  <c r="BB396" i="2" s="1"/>
  <c r="BC396" i="2" s="1" a="1"/>
  <c r="BD396" i="2" s="1" a="1"/>
  <c r="BA451" i="2"/>
  <c r="BB448" i="2" s="1"/>
  <c r="BC448" i="2" s="1" a="1"/>
  <c r="BD448" i="2" s="1" a="1"/>
  <c r="BA339" i="2"/>
  <c r="BB336" i="2" s="1"/>
  <c r="BC336" i="2" s="1" a="1"/>
  <c r="BD336" i="2" s="1" a="1"/>
  <c r="BA415" i="2"/>
  <c r="BB412" i="2" s="1"/>
  <c r="BC412" i="2" s="1" a="1"/>
  <c r="BD412" i="2" s="1" a="1"/>
  <c r="BA147" i="2"/>
  <c r="BB144" i="2" s="1"/>
  <c r="BC144" i="2" s="1" a="1"/>
  <c r="BD144" i="2" s="1" a="1"/>
  <c r="BA319" i="2"/>
  <c r="BB316" i="2" s="1"/>
  <c r="BC316" i="2" s="1" a="1"/>
  <c r="BD316" i="2" s="1" a="1"/>
  <c r="BA211" i="2"/>
  <c r="BB208" i="2" s="1"/>
  <c r="BC208" i="2" s="1" a="1"/>
  <c r="BD208" i="2" s="1" a="1"/>
  <c r="BA151" i="2"/>
  <c r="BB148" i="2" s="1"/>
  <c r="BC148" i="2" s="1" a="1"/>
  <c r="BD148" i="2" s="1" a="1"/>
  <c r="BA355" i="2"/>
  <c r="BB352" i="2" s="1"/>
  <c r="BC352" i="2" s="1" a="1"/>
  <c r="BD352" i="2" s="1" a="1"/>
  <c r="BA59" i="2"/>
  <c r="BB56" i="2" s="1"/>
  <c r="BC56" i="2" s="1" a="1"/>
  <c r="BD56" i="2" s="1" a="1"/>
  <c r="BA259" i="2"/>
  <c r="BB256" i="2" s="1"/>
  <c r="BC256" i="2" s="1" a="1"/>
  <c r="BD256" i="2" s="1" a="1"/>
  <c r="BA295" i="2"/>
  <c r="BB292" i="2" s="1"/>
  <c r="BC292" i="2" s="1" a="1"/>
  <c r="BD292" i="2" s="1" a="1"/>
  <c r="BA159" i="2"/>
  <c r="BB156" i="2" s="1"/>
  <c r="BC156" i="2" s="1" a="1"/>
  <c r="BD156" i="2" s="1" a="1"/>
  <c r="BA223" i="2"/>
  <c r="BB220" i="2" s="1"/>
  <c r="BC220" i="2" s="1" a="1"/>
  <c r="BD220" i="2" s="1" a="1"/>
  <c r="BA291" i="2"/>
  <c r="BB288" i="2" s="1"/>
  <c r="BC288" i="2" s="1" a="1"/>
  <c r="BD288" i="2" s="1" a="1"/>
  <c r="BA439" i="2"/>
  <c r="BB436" i="2" s="1"/>
  <c r="BC436" i="2" s="1" a="1"/>
  <c r="BD436" i="2" s="1" a="1"/>
  <c r="BA435" i="2"/>
  <c r="BB432" i="2" s="1"/>
  <c r="BC432" i="2" s="1" a="1"/>
  <c r="BD432" i="2" s="1" a="1"/>
  <c r="BA263" i="2"/>
  <c r="BB260" i="2" s="1"/>
  <c r="BC260" i="2" s="1" a="1"/>
  <c r="BD260" i="2" s="1" a="1"/>
  <c r="BA299" i="2"/>
  <c r="BB296" i="2" s="1"/>
  <c r="BC296" i="2" s="1" a="1"/>
  <c r="BD296" i="2" s="1" a="1"/>
  <c r="BA79" i="2"/>
  <c r="BB76" i="2" s="1"/>
  <c r="BC76" i="2" s="1" a="1"/>
  <c r="BD76" i="2" s="1" a="1"/>
  <c r="BA175" i="2"/>
  <c r="BB172" i="2" s="1"/>
  <c r="BC172" i="2" s="1" a="1"/>
  <c r="BD172" i="2" s="1" a="1"/>
  <c r="BA411" i="2"/>
  <c r="BB408" i="2" s="1"/>
  <c r="BC408" i="2" s="1" a="1"/>
  <c r="BD408" i="2" s="1" a="1"/>
  <c r="BA83" i="2"/>
  <c r="BB80" i="2" s="1"/>
  <c r="BC80" i="2" s="1" a="1"/>
  <c r="BD80" i="2" s="1" a="1"/>
  <c r="BA427" i="2"/>
  <c r="BB424" i="2" s="1"/>
  <c r="BC424" i="2" s="1" a="1"/>
  <c r="BD424" i="2" s="1" a="1"/>
  <c r="BA51" i="2"/>
  <c r="BB48" i="2" s="1"/>
  <c r="BC48" i="2" s="1" a="1"/>
  <c r="BD48" i="2" s="1" a="1"/>
  <c r="BA115" i="2"/>
  <c r="BB112" i="2" s="1"/>
  <c r="BC112" i="2" s="1" a="1"/>
  <c r="BD112" i="2" s="1" a="1"/>
  <c r="BA283" i="2"/>
  <c r="BB280" i="2" s="1"/>
  <c r="BC280" i="2" s="1" a="1"/>
  <c r="BD280" i="2" s="1" a="1"/>
  <c r="BA343" i="2"/>
  <c r="BB340" i="2" s="1"/>
  <c r="BC340" i="2" s="1" a="1"/>
  <c r="BD340" i="2" s="1" a="1"/>
  <c r="BA87" i="2"/>
  <c r="BB84" i="2" s="1"/>
  <c r="BC84" i="2" s="1" a="1"/>
  <c r="BD84" i="2" s="1" a="1"/>
  <c r="BA335" i="2"/>
  <c r="BB332" i="2" s="1"/>
  <c r="BC332" i="2" s="1" a="1"/>
  <c r="BD332" i="2" s="1" a="1"/>
  <c r="BA191" i="2"/>
  <c r="BB188" i="2" s="1"/>
  <c r="BC188" i="2" s="1" a="1"/>
  <c r="BD188" i="2" s="1" a="1"/>
  <c r="BA27" i="2"/>
  <c r="BB24" i="2" s="1"/>
  <c r="BC24" i="2" s="1" a="1"/>
  <c r="BD24" i="2" s="1" a="1"/>
  <c r="BA183" i="2"/>
  <c r="BB180" i="2" s="1"/>
  <c r="BC180" i="2" s="1" a="1"/>
  <c r="BD180" i="2" s="1" a="1"/>
  <c r="BA303" i="2"/>
  <c r="BB300" i="2" s="1"/>
  <c r="BC300" i="2" s="1" a="1"/>
  <c r="BD300" i="2" s="1" a="1"/>
  <c r="BA23" i="2"/>
  <c r="BB20" i="2" s="1"/>
  <c r="BC20" i="2" s="1" a="1"/>
  <c r="BD20" i="2" s="1" a="1"/>
  <c r="BA207" i="2"/>
  <c r="BB204" i="2" s="1"/>
  <c r="BC204" i="2" s="1" a="1"/>
  <c r="BD204" i="2" s="1" a="1"/>
  <c r="BA179" i="2"/>
  <c r="BB176" i="2" s="1"/>
  <c r="BC176" i="2" s="1" a="1"/>
  <c r="BD176" i="2" s="1" a="1"/>
  <c r="BA35" i="2"/>
  <c r="BB32" i="2" s="1"/>
  <c r="BC32" i="2" s="1" a="1"/>
  <c r="BD32" i="2" s="1" a="1"/>
  <c r="BA103" i="2"/>
  <c r="BB100" i="2" s="1"/>
  <c r="BC100" i="2" s="1" a="1"/>
  <c r="BD100" i="2" s="1" a="1"/>
  <c r="BA187" i="2"/>
  <c r="BB184" i="2" s="1"/>
  <c r="BC184" i="2" s="1" a="1"/>
  <c r="BD184" i="2" s="1" a="1"/>
  <c r="BA63" i="2"/>
  <c r="BB60" i="2" s="1"/>
  <c r="BC60" i="2" s="1" a="1"/>
  <c r="BD60" i="2" s="1" a="1"/>
  <c r="BA215" i="2"/>
  <c r="BB212" i="2" s="1"/>
  <c r="BC212" i="2" s="1" a="1"/>
  <c r="BD212" i="2" s="1" a="1"/>
  <c r="BA199" i="2"/>
  <c r="BB196" i="2" s="1"/>
  <c r="BC196" i="2" s="1" a="1"/>
  <c r="BD196" i="2" s="1" a="1"/>
  <c r="BA31" i="2"/>
  <c r="BB28" i="2" s="1"/>
  <c r="BC28" i="2" s="1" a="1"/>
  <c r="BD28" i="2" s="1" a="1"/>
  <c r="BA131" i="2"/>
  <c r="BB128" i="2" s="1"/>
  <c r="BC128" i="2" s="1" a="1"/>
  <c r="BD128" i="2" s="1" a="1"/>
  <c r="BA331" i="2"/>
  <c r="BB328" i="2" s="1"/>
  <c r="BC328" i="2" s="1" a="1"/>
  <c r="BD328" i="2" s="1" a="1"/>
  <c r="BA271" i="2"/>
  <c r="BB268" i="2" s="1"/>
  <c r="BC268" i="2" s="1" a="1"/>
  <c r="BD268" i="2" s="1" a="1"/>
  <c r="BA123" i="2"/>
  <c r="BB120" i="2" s="1"/>
  <c r="BC120" i="2" s="1" a="1"/>
  <c r="BD120" i="2" s="1" a="1"/>
  <c r="BA279" i="2"/>
  <c r="BB276" i="2" s="1"/>
  <c r="BC276" i="2" s="1" a="1"/>
  <c r="BD276" i="2" s="1" a="1"/>
  <c r="BA75" i="2"/>
  <c r="BB72" i="2" s="1"/>
  <c r="BC72" i="2" s="1" a="1"/>
  <c r="BD72" i="2" s="1" a="1"/>
  <c r="BA107" i="2"/>
  <c r="BB104" i="2" s="1"/>
  <c r="BC104" i="2" s="1" a="1"/>
  <c r="BD104" i="2" s="1" a="1"/>
  <c r="BA459" i="2"/>
  <c r="BB456" i="2" s="1"/>
  <c r="BC456" i="2" s="1" a="1"/>
  <c r="BD456" i="2" s="1" a="1"/>
  <c r="BA163" i="2"/>
  <c r="BB160" i="2" s="1"/>
  <c r="BC160" i="2" s="1" a="1"/>
  <c r="BD160" i="2" s="1" a="1"/>
  <c r="BA127" i="2"/>
  <c r="BB124" i="2" s="1"/>
  <c r="BC124" i="2" s="1" a="1"/>
  <c r="BD124" i="2" s="1" a="1"/>
  <c r="BA95" i="2"/>
  <c r="BB92" i="2" s="1"/>
  <c r="BC92" i="2" s="1" a="1"/>
  <c r="BD92" i="2" s="1" a="1"/>
  <c r="AZ11" i="2"/>
  <c r="BA10" i="2"/>
  <c r="BA11" i="2" l="1"/>
  <c r="BB8" i="2" s="1"/>
  <c r="R7" i="8" l="1"/>
  <c r="R12" i="8"/>
  <c r="P8" i="8"/>
  <c r="R11" i="8"/>
  <c r="R15" i="8"/>
  <c r="P5" i="8"/>
  <c r="Q6" i="8"/>
  <c r="P15" i="8"/>
  <c r="P17" i="8"/>
  <c r="P7" i="8"/>
  <c r="Q17" i="8"/>
  <c r="P13" i="8"/>
  <c r="O17" i="8"/>
  <c r="Q4" i="8"/>
  <c r="P16" i="8"/>
  <c r="O12" i="8"/>
  <c r="Q7" i="8"/>
  <c r="P3" i="8"/>
  <c r="R6" i="8"/>
  <c r="R10" i="8"/>
  <c r="R8" i="8"/>
  <c r="R14" i="8"/>
  <c r="P14" i="8"/>
  <c r="R13" i="8"/>
  <c r="O6" i="8"/>
  <c r="O8" i="8"/>
  <c r="P6" i="8"/>
  <c r="Q11" i="8"/>
  <c r="O9" i="8"/>
  <c r="O4" i="8"/>
  <c r="Q5" i="8"/>
  <c r="R4" i="8"/>
  <c r="R5" i="8"/>
  <c r="O10" i="8"/>
  <c r="R17" i="8"/>
  <c r="R3" i="8"/>
  <c r="P11" i="8"/>
  <c r="O15" i="8"/>
  <c r="O14" i="8"/>
  <c r="P9" i="8"/>
  <c r="Q3" i="8"/>
  <c r="O11" i="8"/>
  <c r="Q13" i="8"/>
  <c r="Q8" i="8"/>
  <c r="O16" i="8"/>
  <c r="Q9" i="8"/>
  <c r="Q14" i="8"/>
  <c r="Q10" i="8"/>
  <c r="Q16" i="8"/>
  <c r="O13" i="8"/>
  <c r="P4" i="8"/>
  <c r="O3" i="8"/>
  <c r="Q15" i="8"/>
  <c r="O5" i="8"/>
  <c r="P12" i="8"/>
  <c r="R9" i="8"/>
  <c r="O7" i="8"/>
  <c r="P10" i="8"/>
  <c r="BC8" i="2" a="1"/>
  <c r="BD8" i="2" s="1" a="1"/>
  <c r="Q12" i="8"/>
  <c r="R16" i="8"/>
  <c r="S7" i="8" l="1"/>
  <c r="T7" i="8" s="1"/>
  <c r="S17" i="8"/>
  <c r="T17" i="8" s="1"/>
  <c r="S6" i="8"/>
  <c r="T6" i="8" s="1"/>
  <c r="S8" i="8"/>
  <c r="T8" i="8" s="1"/>
  <c r="S11" i="8"/>
  <c r="T11" i="8" s="1"/>
  <c r="S15" i="8"/>
  <c r="T15" i="8" s="1"/>
  <c r="S10" i="8"/>
  <c r="T10" i="8" s="1"/>
  <c r="S5" i="8"/>
  <c r="T5" i="8" s="1"/>
  <c r="S4" i="8"/>
  <c r="T4" i="8" s="1"/>
  <c r="S14" i="8"/>
  <c r="T14" i="8" s="1"/>
  <c r="S12" i="8"/>
  <c r="T12" i="8" s="1"/>
  <c r="R18" i="8"/>
  <c r="S13" i="8"/>
  <c r="T13" i="8" s="1"/>
  <c r="S16" i="8"/>
  <c r="T16" i="8" s="1"/>
  <c r="S9" i="8"/>
  <c r="T9" i="8" s="1"/>
  <c r="P18" i="8"/>
  <c r="S3" i="8"/>
  <c r="Q18" i="8"/>
  <c r="O18" i="8"/>
  <c r="T3" i="8" l="1"/>
  <c r="S1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<sst xmlns="http://schemas.openxmlformats.org/spreadsheetml/2006/main" count="10386" uniqueCount="1823">
  <si>
    <t>afectación económica o presupuestal</t>
  </si>
  <si>
    <t>Documentado</t>
  </si>
  <si>
    <t>Continua</t>
  </si>
  <si>
    <t>Con registro</t>
  </si>
  <si>
    <t>pérdida reputacional</t>
  </si>
  <si>
    <t>Sin documentar</t>
  </si>
  <si>
    <t>Aleatoria</t>
  </si>
  <si>
    <t>Sin registro</t>
  </si>
  <si>
    <t>NIVELES PARA CALIFICAR EL IMPACTO</t>
  </si>
  <si>
    <t>IMPACTO</t>
  </si>
  <si>
    <t>PROBABILIDAD</t>
  </si>
  <si>
    <t>NIVEL</t>
  </si>
  <si>
    <t>Nivel</t>
  </si>
  <si>
    <t>Afectación Económica</t>
  </si>
  <si>
    <t>Pérdida Reputacional</t>
  </si>
  <si>
    <t>Catastrófico 100%</t>
  </si>
  <si>
    <t>Muy Alta 100%</t>
  </si>
  <si>
    <t>EXTREMO</t>
  </si>
  <si>
    <t>Leve 20%</t>
  </si>
  <si>
    <t>Afectación menor a 10 SMLMV</t>
  </si>
  <si>
    <t>El riesgo afecta la imagen de alguna área de la organización</t>
  </si>
  <si>
    <t>Alta 80%</t>
  </si>
  <si>
    <t>Menor 40%</t>
  </si>
  <si>
    <t>Entre 10 y menor a 50 SMLMV</t>
  </si>
  <si>
    <t>El riesgo afecta la imagen de la entidad internamente, de conocimiento general, nivel interno, de junta directiva y accionistas y/o de proveedores</t>
  </si>
  <si>
    <t>Media 60%</t>
  </si>
  <si>
    <t>Moderado 60%</t>
  </si>
  <si>
    <t>Entre 50 y menor a 100 SMLMV</t>
  </si>
  <si>
    <t>El riesgo afecta la imagen de la entidad con algunos usuarios de relevancia frente al logro de los objetivos</t>
  </si>
  <si>
    <t>Baja 40%</t>
  </si>
  <si>
    <t>Mayor 80%</t>
  </si>
  <si>
    <t>Entre 100 y menor a 500 SMLMV</t>
  </si>
  <si>
    <t>El riesgo afecta la imagen de  la entidad con efecto publicitario sostenido a nivel de sector administrativo, nivel departamental o municipal</t>
  </si>
  <si>
    <t>Muy Baja 20%</t>
  </si>
  <si>
    <t>Desde los 500 SMLMV</t>
  </si>
  <si>
    <t>El riesgo afecta la imagen de la entidad a nivel nacional, con efecto publicitarios sostenible a nivel país</t>
  </si>
  <si>
    <t>ALTO</t>
  </si>
  <si>
    <t>NIVELES PARA CALIFICAR FRECUENCIA (PROBABILIDAD)</t>
  </si>
  <si>
    <t>Probabilidad</t>
  </si>
  <si>
    <t>Frecuencia de la Acción</t>
  </si>
  <si>
    <t>Muy Baja</t>
  </si>
  <si>
    <t>La acción que conlleva el riesgo se ejecute como máximo 2 veces por año</t>
  </si>
  <si>
    <t>Baja</t>
  </si>
  <si>
    <t>La acción que conlleva el riesgo se ejecute de 3 a 24 veces por año</t>
  </si>
  <si>
    <t>Media</t>
  </si>
  <si>
    <t>La acción que conlleva el riesgo se ejecute de 25 a 500 veces por año</t>
  </si>
  <si>
    <t>Alta</t>
  </si>
  <si>
    <t>La acción que conlleva el riesgo se ejecute de mínimo 501 veces al año y máximo 5000 veces por año</t>
  </si>
  <si>
    <t>MODERADO</t>
  </si>
  <si>
    <t>Muy Alta</t>
  </si>
  <si>
    <t>La acción que conlleva el riesgo se ejecute más de 5000 veces por año</t>
  </si>
  <si>
    <t>Afectación Económica o presupuestal</t>
  </si>
  <si>
    <t>BAJO</t>
  </si>
  <si>
    <t>Preventivo</t>
  </si>
  <si>
    <t>Detectivo</t>
  </si>
  <si>
    <t>Correctivo</t>
  </si>
  <si>
    <t>Manual</t>
  </si>
  <si>
    <t>Automático</t>
  </si>
  <si>
    <t>En curso</t>
  </si>
  <si>
    <t>Finalizado</t>
  </si>
  <si>
    <t>Si</t>
  </si>
  <si>
    <t>NIVELES DE RIESGO</t>
  </si>
  <si>
    <t>Extremo</t>
  </si>
  <si>
    <t>Alto</t>
  </si>
  <si>
    <t>Moderado</t>
  </si>
  <si>
    <t>Bajo</t>
  </si>
  <si>
    <t>PROCESOS</t>
  </si>
  <si>
    <t>Indicador de identificación del Riesgo por proceso</t>
  </si>
  <si>
    <t>Cantidad de riesgos Extremos</t>
  </si>
  <si>
    <t>Cantidad de riesgos Altos</t>
  </si>
  <si>
    <t>Cantidad de riesgos Moderados</t>
  </si>
  <si>
    <t>Cantidad de riesgos Bajos</t>
  </si>
  <si>
    <t>Total de riesgos inherentes</t>
  </si>
  <si>
    <t>Nivel de exposición del riesgo inherente del proceso</t>
  </si>
  <si>
    <t>Total de riesgos residuales</t>
  </si>
  <si>
    <t>Nivel de exposición del riesgo residual del proceso</t>
  </si>
  <si>
    <t xml:space="preserve">FORMA </t>
  </si>
  <si>
    <t>MAPA DE RIESGOS DE GESTIÓN</t>
  </si>
  <si>
    <t xml:space="preserve">CÓDIGO </t>
  </si>
  <si>
    <t>DEST-F-001</t>
  </si>
  <si>
    <t>ACTIVIDAD</t>
  </si>
  <si>
    <t xml:space="preserve"> GESTIÓN DE RIESGOS Y OPORTUNIDADES</t>
  </si>
  <si>
    <t>VERSIÓN</t>
  </si>
  <si>
    <t>PROCESO</t>
  </si>
  <si>
    <t>DIRECCIONAMIENTO ESTRATÉGICO</t>
  </si>
  <si>
    <t>FECHA</t>
  </si>
  <si>
    <t>Anexo 1 Solicitud de Modificación</t>
  </si>
  <si>
    <t>N°</t>
  </si>
  <si>
    <t>DEPENDENCIA SOLICITANTE (responsable del riesgo)</t>
  </si>
  <si>
    <t>TIPO DE SOLICITUD</t>
  </si>
  <si>
    <t>DESCRIPCIÓN DE MODIFICACIÓN</t>
  </si>
  <si>
    <t>JUSTIFICACIÓN DE LA MODIFICACIÓN</t>
  </si>
  <si>
    <t>OBSERVACIÓN OFICINA DE PLANEACIÓN</t>
  </si>
  <si>
    <t>Crear</t>
  </si>
  <si>
    <t>Actualizar</t>
  </si>
  <si>
    <t>Eliminar</t>
  </si>
  <si>
    <t>Acepta</t>
  </si>
  <si>
    <t>Rechaza</t>
  </si>
  <si>
    <t>Anexo 2 Reporte de Materialización del Riesgo</t>
  </si>
  <si>
    <t>N° RIESGO</t>
  </si>
  <si>
    <r>
      <t xml:space="preserve">¿Hay Materialización del Riesgo?
</t>
    </r>
    <r>
      <rPr>
        <sz val="11"/>
        <rFont val="Arial Narrow"/>
        <family val="2"/>
      </rPr>
      <t>Si responde "SI", debe responder las demás casillas para mostrar el valor del indicador</t>
    </r>
  </si>
  <si>
    <r>
      <t xml:space="preserve">Número de eventos
</t>
    </r>
    <r>
      <rPr>
        <sz val="11"/>
        <rFont val="Arial Narrow"/>
        <family val="2"/>
      </rPr>
      <t>Evento= es un riesgo materializado</t>
    </r>
  </si>
  <si>
    <r>
      <t xml:space="preserve">Frecuencia del Riesgo
</t>
    </r>
    <r>
      <rPr>
        <sz val="11"/>
        <rFont val="Arial Narrow"/>
        <family val="2"/>
      </rPr>
      <t>Número de veces que se realiza la acción</t>
    </r>
  </si>
  <si>
    <r>
      <t xml:space="preserve">Desempeño del Control
</t>
    </r>
    <r>
      <rPr>
        <sz val="11"/>
        <rFont val="Arial Narrow"/>
        <family val="2"/>
      </rPr>
      <t>Número de eventos: # de eventos (Evento= es un riesgo materializado)
Frecuencia del riesgo: Número de veces que se realiza la acción (# de veces que se realiza la acción)</t>
    </r>
  </si>
  <si>
    <t>¿Existe reporte de Materialización del Riesgo?</t>
  </si>
  <si>
    <t>¿Activó el control correctivo relacionado?</t>
  </si>
  <si>
    <t>¿Mitigó la materialización del riesgo?</t>
  </si>
  <si>
    <t>¿Existe evidencia del control correctivo?</t>
  </si>
  <si>
    <t>Indicador de Control Correctivo 
(No Materialización del Riesgo)</t>
  </si>
  <si>
    <t>Formulación de Acciones Preventivas</t>
  </si>
  <si>
    <t>Número de la acción Preventiva</t>
  </si>
  <si>
    <r>
      <t xml:space="preserve">RESPONSABLE DE LA ACCIÓN PREVENTIVA
</t>
    </r>
    <r>
      <rPr>
        <sz val="11"/>
        <color theme="0"/>
        <rFont val="Arial Narrow"/>
        <family val="2"/>
      </rPr>
      <t xml:space="preserve">
Identifica el nombre de la dependencia</t>
    </r>
  </si>
  <si>
    <t>DESCRIPCIÓN DELA ACCIÓN PREVENTIVA</t>
  </si>
  <si>
    <t>Evidencia o entregable de la acción preventiva (indicador)</t>
  </si>
  <si>
    <t>Cantidad Programa</t>
  </si>
  <si>
    <t>Enero</t>
  </si>
  <si>
    <t>Febrero</t>
  </si>
  <si>
    <t>Marzo</t>
  </si>
  <si>
    <t>Abril</t>
  </si>
  <si>
    <t>Mayo</t>
  </si>
  <si>
    <t>Junio</t>
  </si>
  <si>
    <t>Julio</t>
  </si>
  <si>
    <t>Agosto</t>
  </si>
  <si>
    <t>Septiembre</t>
  </si>
  <si>
    <t>Octubre</t>
  </si>
  <si>
    <t>Noviembre</t>
  </si>
  <si>
    <t>Diciembre</t>
  </si>
  <si>
    <t>Anexo 4 Seguimiento a las Acciones Preventivas</t>
  </si>
  <si>
    <t>Proceso</t>
  </si>
  <si>
    <r>
      <t xml:space="preserve">RESPONSABLE DE LA ACCIÓN PREVENTIVA
</t>
    </r>
    <r>
      <rPr>
        <sz val="11"/>
        <rFont val="Arial Narrow"/>
        <family val="2"/>
      </rPr>
      <t xml:space="preserve">
Identifica el nombre de la dependencia</t>
    </r>
  </si>
  <si>
    <t>MES</t>
  </si>
  <si>
    <t>Cumplimiento Programado</t>
  </si>
  <si>
    <t>Avance acumulado</t>
  </si>
  <si>
    <t>Descripción del avance</t>
  </si>
  <si>
    <t>Evidencia (URL o enlace)</t>
  </si>
  <si>
    <t>Ejecución</t>
  </si>
  <si>
    <t>Indicador de Identificación del Riesgo</t>
  </si>
  <si>
    <t>Indicador de Reducción del Riesgo</t>
  </si>
  <si>
    <t>DEST</t>
  </si>
  <si>
    <t>COGGI</t>
  </si>
  <si>
    <t>INTELIGENCIA DE LA INFORMACIÓN</t>
  </si>
  <si>
    <t>INTI</t>
  </si>
  <si>
    <t>GESTIÓN DEL MODELO DE ATENCIÓN</t>
  </si>
  <si>
    <t>GEMA</t>
  </si>
  <si>
    <t>PLANIFICACIÓN DEL ORDENAMIENTO SOCIAL DE LA PROPIEDAD</t>
  </si>
  <si>
    <t>POSPR</t>
  </si>
  <si>
    <t>SEGURIDAD JURÍDICA SOBRE LA TITULARIDAD DE LA TIERRA Y LOS TERRITORIOS</t>
  </si>
  <si>
    <t>SEJUT</t>
  </si>
  <si>
    <t>ACCESO A LA PROPIEDAD DE LA TIERRA Y LOS TERRITORIOS</t>
  </si>
  <si>
    <t>ACCTI</t>
  </si>
  <si>
    <t>ADMINISTRACIÓN DE TIERRAS</t>
  </si>
  <si>
    <t>ADMTI</t>
  </si>
  <si>
    <t>GESTIÓN DE LA INFORMACIÓN</t>
  </si>
  <si>
    <t>GINFO</t>
  </si>
  <si>
    <t>GESTIÓN DEL TALENTO HUMANO</t>
  </si>
  <si>
    <t>GTHU</t>
  </si>
  <si>
    <t>ADQUISICIÓN DE BIENES Y SERVICIOS</t>
  </si>
  <si>
    <t>ADQBS</t>
  </si>
  <si>
    <t>ADMINISTRACIÓN DE BIENES Y SERVICIOS</t>
  </si>
  <si>
    <t>ADMBS</t>
  </si>
  <si>
    <t>GESTIÓN FINANCIERA</t>
  </si>
  <si>
    <t>GEFIN</t>
  </si>
  <si>
    <t>APOYO JURÍDICO</t>
  </si>
  <si>
    <t>APJUR</t>
  </si>
  <si>
    <t>SEGUIMIENTO, EVALUACIÓN Y MEJORA</t>
  </si>
  <si>
    <t>SEYM</t>
  </si>
  <si>
    <t>Identificación del Riesgo</t>
  </si>
  <si>
    <t>Valoración de Controles</t>
  </si>
  <si>
    <t>Ejecución de Plan de Acciones Preventivas</t>
  </si>
  <si>
    <t>Reporte de Materialización del Riesgo</t>
  </si>
  <si>
    <t>Actividad (es) de la caracterización actual</t>
  </si>
  <si>
    <t>Responsable del Riesgo</t>
  </si>
  <si>
    <t>N° del Riesgo</t>
  </si>
  <si>
    <t>Fecha Creación o actualización del Riesgo</t>
  </si>
  <si>
    <t>Antigüedad del riesgo</t>
  </si>
  <si>
    <t>Afectación económica</t>
  </si>
  <si>
    <t>Porcentaje</t>
  </si>
  <si>
    <t>Reputacional</t>
  </si>
  <si>
    <r>
      <t xml:space="preserve">IMPACTO DEL RIESGO 
</t>
    </r>
    <r>
      <rPr>
        <sz val="10"/>
        <color theme="0"/>
        <rFont val="Arial Narrow"/>
        <family val="2"/>
      </rPr>
      <t xml:space="preserve">
¿Qué pasa?</t>
    </r>
  </si>
  <si>
    <t>Descripción del Riesgo</t>
  </si>
  <si>
    <t>Probabilidad Inherente</t>
  </si>
  <si>
    <t>Porcentaje (%) de Probabilidad</t>
  </si>
  <si>
    <r>
      <t xml:space="preserve">Criterios de impacto
</t>
    </r>
    <r>
      <rPr>
        <sz val="10"/>
        <color theme="0"/>
        <rFont val="Arial Narrow"/>
        <family val="2"/>
      </rPr>
      <t xml:space="preserve">
1. Si el impacto del riesgo es Afectación económica, debe seleccionar algún criterio que hace referencia
2. Si el impacto del riesgo es Pérdida Reputacional, debe seleccionar algún criterio que hace referencia</t>
    </r>
  </si>
  <si>
    <t>Impacto Inherente</t>
  </si>
  <si>
    <t>Porcentaje (%) de Impacto</t>
  </si>
  <si>
    <r>
      <t xml:space="preserve">Zona de Riesgo Inherente
</t>
    </r>
    <r>
      <rPr>
        <sz val="10"/>
        <color theme="0"/>
        <rFont val="Arial Narrow"/>
        <family val="2"/>
      </rPr>
      <t xml:space="preserve">
(Exposición en Mapa de Calor Inherente)</t>
    </r>
  </si>
  <si>
    <t>Tratamiento al riesgo inherente</t>
  </si>
  <si>
    <t>Número del control</t>
  </si>
  <si>
    <r>
      <t xml:space="preserve">Afectación
</t>
    </r>
    <r>
      <rPr>
        <sz val="10"/>
        <color theme="0"/>
        <rFont val="Arial Narrow"/>
        <family val="2"/>
      </rPr>
      <t xml:space="preserve">
Probabilidad o Impacto</t>
    </r>
  </si>
  <si>
    <r>
      <t xml:space="preserve">Calificación
</t>
    </r>
    <r>
      <rPr>
        <sz val="10"/>
        <color theme="0"/>
        <rFont val="Arial Narrow"/>
        <family val="2"/>
      </rPr>
      <t>(Suma de los porcentajes de Atributos de Eficiencia)
La columna O es una operación y no debe diligenciarse</t>
    </r>
  </si>
  <si>
    <r>
      <t xml:space="preserve">Probabilidad Residual
</t>
    </r>
    <r>
      <rPr>
        <sz val="10"/>
        <color theme="0"/>
        <rFont val="Arial Narrow"/>
        <family val="2"/>
      </rPr>
      <t xml:space="preserve">
Porcentaje (%)</t>
    </r>
  </si>
  <si>
    <t>Probabilidad Residual Final</t>
  </si>
  <si>
    <r>
      <t xml:space="preserve">Impacto Residual
</t>
    </r>
    <r>
      <rPr>
        <sz val="10"/>
        <color theme="0"/>
        <rFont val="Arial Narrow"/>
        <family val="2"/>
      </rPr>
      <t xml:space="preserve">
Porcentaje (%)</t>
    </r>
  </si>
  <si>
    <t>Impacto Residual Final</t>
  </si>
  <si>
    <r>
      <t xml:space="preserve">Zona de Riesgo Final
</t>
    </r>
    <r>
      <rPr>
        <sz val="10"/>
        <color theme="0"/>
        <rFont val="Arial Narrow"/>
        <family val="2"/>
      </rPr>
      <t xml:space="preserve">
(Exposición en Mapa de Calor Residual)</t>
    </r>
  </si>
  <si>
    <r>
      <t xml:space="preserve">OPCIÓN DE MANEJO
</t>
    </r>
    <r>
      <rPr>
        <sz val="10"/>
        <color theme="0"/>
        <rFont val="Arial Narrow"/>
        <family val="2"/>
      </rPr>
      <t xml:space="preserve">
Tratamiento </t>
    </r>
  </si>
  <si>
    <t>Se requiere Formulación de Plan de Acciones Preventivas</t>
  </si>
  <si>
    <t>Estado de ejecución</t>
  </si>
  <si>
    <r>
      <t xml:space="preserve">Número de eventos
</t>
    </r>
    <r>
      <rPr>
        <sz val="10"/>
        <color theme="0"/>
        <rFont val="Arial Narrow"/>
        <family val="2"/>
      </rPr>
      <t>Evento= es un riesgo materializado</t>
    </r>
  </si>
  <si>
    <r>
      <t xml:space="preserve">Frecuencia del Riesgo
</t>
    </r>
    <r>
      <rPr>
        <sz val="10"/>
        <color theme="0"/>
        <rFont val="Arial Narrow"/>
        <family val="2"/>
      </rPr>
      <t>Número de veces que se realiza la acción</t>
    </r>
  </si>
  <si>
    <r>
      <t xml:space="preserve">Desempeño del Control
</t>
    </r>
    <r>
      <rPr>
        <sz val="10"/>
        <color theme="0"/>
        <rFont val="Arial Narrow"/>
        <family val="2"/>
      </rPr>
      <t>Número de eventos: # de eventos (Evento= es un riesgo materializado)
Frecuencia del riesgo: Número de veces que se realiza la acción (# de veces que se realiza la acción)</t>
    </r>
  </si>
  <si>
    <t>COMUNICACIÓN Y GESTIÓN CON GRUPOS DE INTERÉS</t>
  </si>
  <si>
    <t>No</t>
  </si>
  <si>
    <t>DESCRIPCIÓN DEL CONTROL</t>
  </si>
  <si>
    <t>Anexo 3 Formulación de Acciones Preventivas</t>
  </si>
  <si>
    <t>¿Cuál impacta más?</t>
  </si>
  <si>
    <t>Estratégicos</t>
  </si>
  <si>
    <t>Gerenciales</t>
  </si>
  <si>
    <t>Operativos</t>
  </si>
  <si>
    <t>Financieros</t>
  </si>
  <si>
    <t>Tecnológicos</t>
  </si>
  <si>
    <t>De Cumplimiento</t>
  </si>
  <si>
    <t>De imagen</t>
  </si>
  <si>
    <t>Satisfacción del cliente</t>
  </si>
  <si>
    <t>Ejecución y administración de procesos</t>
  </si>
  <si>
    <t>Relaciones laborales</t>
  </si>
  <si>
    <t>Usuarios, productos y prácticas</t>
  </si>
  <si>
    <t>Daños a activos fijos/ eventos externos</t>
  </si>
  <si>
    <t>Plan Anual de Vacantes</t>
  </si>
  <si>
    <t>Plan de Previsión de Recursos Humanos</t>
  </si>
  <si>
    <t>Plan Estratégico de Talento Humano</t>
  </si>
  <si>
    <t>Plan Institucional de Capacitación PIC</t>
  </si>
  <si>
    <t>Plan Institucional de Archivo PINAR</t>
  </si>
  <si>
    <t>Plan de Tratamiento de Riesgos de Seguridad y Privacidad de la Información</t>
  </si>
  <si>
    <t>Plan de Seguridad y Privacidad de la Información</t>
  </si>
  <si>
    <t>Programa de Transparencia y Ética Pública PTEP</t>
  </si>
  <si>
    <t>Plan Estratégico de Tecnologías de la Información y las Comunicaciones PETI</t>
  </si>
  <si>
    <t>Nombre del Proceso</t>
  </si>
  <si>
    <t>Objetivo de Procesos</t>
  </si>
  <si>
    <t>Posible riesgo del proceso 
- No cumplimiento del objetivo del proceso -</t>
  </si>
  <si>
    <t>Alcance del proceso</t>
  </si>
  <si>
    <t>Nombre general del Riesgo a describir</t>
  </si>
  <si>
    <r>
      <t xml:space="preserve">¿Hay Materialización del Riesgo?
</t>
    </r>
    <r>
      <rPr>
        <sz val="10"/>
        <color theme="0"/>
        <rFont val="Arial Narrow"/>
        <family val="2"/>
      </rPr>
      <t>Si responde</t>
    </r>
    <r>
      <rPr>
        <b/>
        <sz val="10"/>
        <color theme="0"/>
        <rFont val="Arial Narrow"/>
        <family val="2"/>
      </rPr>
      <t xml:space="preserve"> "SI"</t>
    </r>
    <r>
      <rPr>
        <sz val="10"/>
        <color theme="0"/>
        <rFont val="Arial Narrow"/>
        <family val="2"/>
      </rPr>
      <t>, debe responder las demás casillas para mostrar el valor del indicador</t>
    </r>
    <r>
      <rPr>
        <b/>
        <sz val="10"/>
        <color theme="0"/>
        <rFont val="Arial Narrow"/>
        <family val="2"/>
      </rPr>
      <t xml:space="preserve">
</t>
    </r>
    <r>
      <rPr>
        <sz val="10"/>
        <color theme="0"/>
        <rFont val="Arial Narrow"/>
        <family val="2"/>
      </rPr>
      <t>Toda materialización del riesgo generará un plan de mejoramiento ante el riesgo identificado y materializado</t>
    </r>
  </si>
  <si>
    <t>CALIFICACIÓN A LA SOLICITUD</t>
  </si>
  <si>
    <r>
      <t xml:space="preserve">Revisión del Control
</t>
    </r>
    <r>
      <rPr>
        <sz val="11"/>
        <rFont val="Arial Narrow"/>
        <family val="2"/>
      </rPr>
      <t>¿Debe modificarse el control preventivo o detectivo?</t>
    </r>
    <r>
      <rPr>
        <b/>
        <sz val="11"/>
        <rFont val="Arial Narrow"/>
        <family val="2"/>
      </rPr>
      <t xml:space="preserve">
</t>
    </r>
    <r>
      <rPr>
        <sz val="11"/>
        <rFont val="Arial Narrow"/>
        <family val="2"/>
      </rPr>
      <t xml:space="preserve">1. Si el valor del resultado es mayor al 90%, no se revisa el control - </t>
    </r>
    <r>
      <rPr>
        <b/>
        <sz val="11"/>
        <rFont val="Arial Narrow"/>
        <family val="2"/>
      </rPr>
      <t>(Se mantiene)</t>
    </r>
    <r>
      <rPr>
        <sz val="11"/>
        <rFont val="Arial Narrow"/>
        <family val="2"/>
      </rPr>
      <t xml:space="preserve">
2. Si el valor del resultado se encuentra entre el 90% y 80%, es potestad de la dependencia revisar el control - </t>
    </r>
    <r>
      <rPr>
        <b/>
        <sz val="11"/>
        <rFont val="Arial Narrow"/>
        <family val="2"/>
      </rPr>
      <t>(Revisión de control)</t>
    </r>
    <r>
      <rPr>
        <sz val="11"/>
        <rFont val="Arial Narrow"/>
        <family val="2"/>
      </rPr>
      <t xml:space="preserve">
3. Si el valor del resultado es inferior al 80%, se debe revisar el control para realizar ajustes</t>
    </r>
    <r>
      <rPr>
        <b/>
        <sz val="11"/>
        <rFont val="Arial Narrow"/>
        <family val="2"/>
      </rPr>
      <t xml:space="preserve"> (Cambio)
Toda materialización generará un plan de mejoramiento, utilizar la forma del proceso SEYM-F-002</t>
    </r>
  </si>
  <si>
    <r>
      <t xml:space="preserve">Revisión del Control
</t>
    </r>
    <r>
      <rPr>
        <sz val="10"/>
        <color theme="0"/>
        <rFont val="Arial Narrow"/>
        <family val="2"/>
      </rPr>
      <t>¿Debe modificarse el control preventivo o detectivo?</t>
    </r>
    <r>
      <rPr>
        <b/>
        <sz val="10"/>
        <color theme="0"/>
        <rFont val="Arial Narrow"/>
        <family val="2"/>
      </rPr>
      <t xml:space="preserve">
</t>
    </r>
    <r>
      <rPr>
        <sz val="10"/>
        <color theme="0"/>
        <rFont val="Arial Narrow"/>
        <family val="2"/>
      </rPr>
      <t xml:space="preserve">1. Si el valor del resultado es mayor al 90%, no se revisa el control - </t>
    </r>
    <r>
      <rPr>
        <b/>
        <sz val="10"/>
        <color theme="0"/>
        <rFont val="Arial Narrow"/>
        <family val="2"/>
      </rPr>
      <t xml:space="preserve">(Se mantiene)
</t>
    </r>
    <r>
      <rPr>
        <sz val="10"/>
        <color theme="0"/>
        <rFont val="Arial Narrow"/>
        <family val="2"/>
      </rPr>
      <t xml:space="preserve">
2. Si el valor del resultado se encuentra entre el 90% y 80%, es potestad de la dependencia revisar el control - </t>
    </r>
    <r>
      <rPr>
        <b/>
        <sz val="10"/>
        <color theme="0"/>
        <rFont val="Arial Narrow"/>
        <family val="2"/>
      </rPr>
      <t>(Revisión de control)</t>
    </r>
    <r>
      <rPr>
        <sz val="10"/>
        <color theme="0"/>
        <rFont val="Arial Narrow"/>
        <family val="2"/>
      </rPr>
      <t xml:space="preserve">
3. Si el valor del resultado es inferior al 80%, se debe revisar el control para realizar ajustes</t>
    </r>
    <r>
      <rPr>
        <b/>
        <sz val="10"/>
        <color theme="0"/>
        <rFont val="Arial Narrow"/>
        <family val="2"/>
      </rPr>
      <t xml:space="preserve"> (Cambio)
"Toda materialización generará un plan de mejoramiento, utilizar la forma del proceso SEYM-F-002"</t>
    </r>
  </si>
  <si>
    <t>Cantidad reportada</t>
  </si>
  <si>
    <t>Código del Proceso</t>
  </si>
  <si>
    <t>Código del Riesgo</t>
  </si>
  <si>
    <t>NOMBRE DEL PROCESO</t>
  </si>
  <si>
    <t>OBJETIVO DEL PROCESO</t>
  </si>
  <si>
    <t>ALCANCE DEL PROCESO</t>
  </si>
  <si>
    <t>Desde el reporte y análisis de información y datos, la determinación de las causas probables de lo sin cumplimientos y tendencias negativas hasta la formulación de acciones correctivas, preventivas y de mejora.</t>
  </si>
  <si>
    <t>Establecer lineamientos para la comunicación y coordinación intra e interinstitucional, que proporcione a los grupos de interés información veraz, objetiva y oportuna de la misión, objetivos y gestión de la Agencia Nacional de Tierras.</t>
  </si>
  <si>
    <t>Desde la formulación de lineamientos de comunicación interna y externa, hasta la articulación con los grupos de interés y organismos de control.</t>
  </si>
  <si>
    <t>Desde la comprensión del contexto interno y externo, hasta la formulación de planes, programas y proyectos relacionados con el cumplimiento de las funciones de la entidad.</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</si>
  <si>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</si>
  <si>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</si>
  <si>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t>
  </si>
  <si>
    <t>Inicia con el análisis de la ruta jurídica y termina con la decisión final del expediente</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</si>
  <si>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</si>
  <si>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</si>
  <si>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Adelantar la adquisición de bienes y/o servicios de la Agencia a través de los mecanismos definidos para la selección, elaboración, celebración, formalización, ejecución, terminación y/o liquidación de los contratos.</t>
  </si>
  <si>
    <t>Desde la programación y análisis de las necesidades de la Agencia hasta la terminación y/o liquidación del contrato</t>
  </si>
  <si>
    <t>Gestionar la administración y mantenimiento de bienes y servicios necesarios para la ejecución de los procesos de la entidad</t>
  </si>
  <si>
    <t>Desde la recepción de los bienes y servicios, hasta la disposición final de los bienes y el recibido a satisfacción de los servicios</t>
  </si>
  <si>
    <t>GESTIÓN AMBIENTAL</t>
  </si>
  <si>
    <t>3. Avanzar en el Ordenamiento Social del Territorio para la ejecución de procesos de formalización y acceso a tierras</t>
  </si>
  <si>
    <t>SUBDIRECCIÓN ADMINISTRATIVA Y FINANCIERA (GESTIÓN AMBIENTAL)</t>
  </si>
  <si>
    <t xml:space="preserve">Realizar actualización y seguimiento a la generación de residuos peligrosos al interior de la entidad </t>
  </si>
  <si>
    <t>Bitácora de generación de residuos</t>
  </si>
  <si>
    <t>Realizar sensibilización sobre el manejo de residuos peligrosos a los colaboradores de la ANT</t>
  </si>
  <si>
    <t>Listado de asistencia a capacitación (sensibilización) y presentación</t>
  </si>
  <si>
    <t xml:space="preserve">Actualizar el Plan Institucional de Gestión Ambiental PIGA </t>
  </si>
  <si>
    <t>Actualización  del Plan Institucional de Gestión Ambiental - PIGA</t>
  </si>
  <si>
    <t>Realizar sensibilizaciones sobre los lineamientos internos ambientales a los colaboradores de la ANT</t>
  </si>
  <si>
    <t>Realizar sensibilizaciones sobre programas ambientales de ahorro y uso eficiente de energía a los colaboradores de la ANT</t>
  </si>
  <si>
    <t>Realizar sensibilizaciones sobre el cumplimiento en la disposición final de residuos a los colaboradores de la ANT</t>
  </si>
  <si>
    <t>Listado de asistencia a capacitación (sensibilización)</t>
  </si>
  <si>
    <t>Implementar (diseño y ejecución) de una plantilla de reporte de novedades en el manejo de residuos</t>
  </si>
  <si>
    <t>Plantilla de reporte de novedades en el manejo de residuos</t>
  </si>
  <si>
    <t>Ejecución del plan de mantenimiento preventivo, correctivo y evolutivo de la infraestructura  a través de la definición de actividades, recursos y responsables, realizando el seguimiento del mismo para la vigencia.</t>
  </si>
  <si>
    <t>Informe de seguimiento al plan de mantenimiento</t>
  </si>
  <si>
    <t>Realiza el seguimiento a los procesos de respaldo y recuperación de la información en servidores</t>
  </si>
  <si>
    <t>Realizar pruebas al plan de recuperación ante desastres - DRP</t>
  </si>
  <si>
    <t>establecerá un plan de capacitación en el uso de la herramienta de gestión a través sensibilizaciones a especialistas y usuario interno según el plan</t>
  </si>
  <si>
    <t>lista de asistencia y/o grabación de la sesión si es virtual</t>
  </si>
  <si>
    <t>SUBDIRECCIÓN DE TALENTO HUMANO</t>
  </si>
  <si>
    <t>Realizar seguimiento de las actividades programadas en la vigencia sobre gestión del conocimiento a cargo de la Subdirección de Talento Humano.</t>
  </si>
  <si>
    <t>Informe Seguimiento a las actividades Gestión del Conocimiento.</t>
  </si>
  <si>
    <t>PLANEACIÓN ESTRATÉGICA DEL TALENTO HUMANO</t>
  </si>
  <si>
    <t>SELECCIÓN Y VINCULACIÓN DEL TALENTO HUMANO</t>
  </si>
  <si>
    <t>ADMINISTRACIÓN DEL TALENTO HUMANO</t>
  </si>
  <si>
    <t>Diseñar los planes de la nueva vigencia a través del correo electrónico dando inicio a la formulación de los planes institucionales (Bienestar social, capacitación y seguridad y salud en el trabajo) de la nueva vigencia Con base al histórico de cumplimiento de metas y recomendaciones para oportunidades de mejora</t>
  </si>
  <si>
    <t>Socialización al grupo de vinculación de la STHU de los requisitos que debe cumplir un aspirante a funcionario público</t>
  </si>
  <si>
    <t>Listado de asistencia de la sesión</t>
  </si>
  <si>
    <t>Realizar seguimiento al presupuesto de gastos de personal de la ANT</t>
  </si>
  <si>
    <t>Matriz de Seguimiento Gastos de Personal</t>
  </si>
  <si>
    <t>RIESGO DEL PROCESO</t>
  </si>
  <si>
    <t>La posibilidad de incumplir con la administración y mantenimiento de bienes y servicios necesarios para la ejecución de los procesos de la entidad</t>
  </si>
  <si>
    <t xml:space="preserve">GESTIÓN DOCUMENTAL </t>
  </si>
  <si>
    <t>SUBDIRECCIÓN ADMINISTRATIVA Y FINANCIERA - GESTIÓN DOCUMENTAL</t>
  </si>
  <si>
    <t>Realizar Jornadas saneamiento ambiental conforme al Sistema Integrado de Conservación</t>
  </si>
  <si>
    <t xml:space="preserve">Informe de saneamiento </t>
  </si>
  <si>
    <t xml:space="preserve">Seguimiento a la implementación del Sistema Integrado de Conservación </t>
  </si>
  <si>
    <t>Informes de implementación del  Sistema Integrado de Conservación</t>
  </si>
  <si>
    <t>Realizar capacitaciones para fortalecer los conocimientos establecidos en el instructivo y dar claridad frente a las competencias y funciones asignadas a la Agencia y sus dependencias (Decreto 2363) y el Acuerdo 060 del 2001</t>
  </si>
  <si>
    <t xml:space="preserve">Listados de asistencia y presentación </t>
  </si>
  <si>
    <t xml:space="preserve">Realizar informe de seguimiento a la productividad y el margen de error del personal de correspondencia </t>
  </si>
  <si>
    <t>Informe de seguimiento a la productividad y el margen de error</t>
  </si>
  <si>
    <t>Realizar la actualización del Instructivo ADBMS-I-012 ENVÍO DE COMUNICACIONES OFICIALES</t>
  </si>
  <si>
    <t xml:space="preserve">Instructivo publicado </t>
  </si>
  <si>
    <t xml:space="preserve">Presentar informe de avance de casos cerrados a las solicitudes al Archivo </t>
  </si>
  <si>
    <t>Informe de avance</t>
  </si>
  <si>
    <t>La posibilidad de incumplir con la atención al ciudadano, mediante los modelos de atención por oferta, demanda y descongestión</t>
  </si>
  <si>
    <t>La posibilidad de incumplir con la administración del Talento Humano de la Agencia y promover su desarrollo</t>
  </si>
  <si>
    <t>La posibilidad de incumplir con la administración de los recursos e información financiera con base en las necesidades de las dependencias</t>
  </si>
  <si>
    <t>GESTIÓN DE EGRESOS</t>
  </si>
  <si>
    <t>DESAGREGACIÓN Y ADMINISTRACIÓN DEL PRESUPUESTO</t>
  </si>
  <si>
    <t>OFICINA DE PLANEACIÓN</t>
  </si>
  <si>
    <t>DIRECCIONAMIENTO SERVICIO AL CIUDADANO</t>
  </si>
  <si>
    <t>GESTIÓN DEL CONOCIMIENTO</t>
  </si>
  <si>
    <t>GESTIONAR LAS  PETICIONES QUEJAS, SUGERENCIAS, RECLAMOS, DENUNCIAS Y FELICITACIONES</t>
  </si>
  <si>
    <t>La posibilidad de incumplir con los lineamientos estratégicos y de operación de la entidad</t>
  </si>
  <si>
    <t>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t>
  </si>
  <si>
    <t>La posibilidad de incumplir con las diferentes acciones necesarias para la administración de los bienes fiscales patrimoniales de la Agencia y las tierras baldías de la Nación</t>
  </si>
  <si>
    <t>La posibilidad de incumplir con la adecuada actuación de la defensa jurídica ante los intereses de la entidad y la desatención en la asesoría de soporte jurídico a las solicitudes que reciban</t>
  </si>
  <si>
    <t>ANÁLISIS DEL SECTOR</t>
  </si>
  <si>
    <t>SELECCIÓN DE PROVEEDORES</t>
  </si>
  <si>
    <t xml:space="preserve">CONTROL DE INVENTARIO, PLANTA Y EQUIPOS </t>
  </si>
  <si>
    <t>GESTIÓN DE VIÁTICOS Y/O GASTOS  DE VIAJE Y PERMANENCIA</t>
  </si>
  <si>
    <t>GESTIÓN DE INGRESOS Y CARTERA</t>
  </si>
  <si>
    <t>GESTIÓN CONTABLE</t>
  </si>
  <si>
    <t>SEGUIMIENTO A LA GESTIÓN DE PETICIONES, QUEJAS, RECLAMOS, SUGERENCIAS, DENUNCIAS Y FELICITACIONES</t>
  </si>
  <si>
    <t>Desde la asesoría jurídica al Director y demás dependencias, hasta las actuaciones judiciales tendientes a la debida defensa de los intereses de la entidad.</t>
  </si>
  <si>
    <t>Diseñar el Plan Estratégico de Talento Humano de la entidad con el cumplimiento de requisitos de ley</t>
  </si>
  <si>
    <t>Plan diseñado para el CIGYD</t>
  </si>
  <si>
    <t>Diseñar el Plan Estratégico de Talento Humano con el cumplimiento a los lineamientos del decreto 612 2018 y Función Pública en documento proyectado para la vigencia</t>
  </si>
  <si>
    <t>El EQUIPO DE INFRAESTRUCTURA Y SOPORTE TECNOLÓGICO (SG)</t>
  </si>
  <si>
    <t>SIGLA DE LA DEPENDENCIA</t>
  </si>
  <si>
    <t>SG</t>
  </si>
  <si>
    <t xml:space="preserve">SECRETARÍA GENERAL </t>
  </si>
  <si>
    <t>Capacitar de manera periódica al personal de atención al ciudadano sobre los procedimientos, canales, rutas de trámites y competencias de cada dependencia, asegurando que el ciudadano reciba la información correcta desde el inicio</t>
  </si>
  <si>
    <t xml:space="preserve">Listado de asistencia a las capacitaciones </t>
  </si>
  <si>
    <t>Distribuir material informativo claro y accesible sobre los servicios de la ANT</t>
  </si>
  <si>
    <t>Realizar el seguimiento a las PQRSD recibidas por la ANT de manera mensual</t>
  </si>
  <si>
    <t>Reporte de seguimiento de PQRSD</t>
  </si>
  <si>
    <t>Realiza seguimiento a la gestión y respuestas a las PQRSD informando sobre el estado de avance de estas en cada dependencia</t>
  </si>
  <si>
    <t>Reporte en donde se indique a detalle la relación de bienes devolutivos de la Agencia Nacional de Tierras, teniendo en cuenta las bajas de la entidad</t>
  </si>
  <si>
    <t>Reporte APOTEOSYS de los bienes devolutivos de la ANT</t>
  </si>
  <si>
    <t>SUBDIRECCIÓN ADMINISTRATIVA Y FINANCIERA</t>
  </si>
  <si>
    <t>Capacitar en el procedimiento de solicitud, autorización, legalización y pago de desplazamientos al interior</t>
  </si>
  <si>
    <t>1. Entregar 1,5 millones de hectáreas a través del fondo de tierras a población rural sin tierra o con tierra insuficiente</t>
  </si>
  <si>
    <t>2. Formalizar 3,9 millones de hectáreas de tierras de pequeña y mediana propiedad rural</t>
  </si>
  <si>
    <t>Objetivos estratégicos</t>
  </si>
  <si>
    <t>CÓDIGO DEL PROCESO</t>
  </si>
  <si>
    <t>Establecer los lineamientos estratégicos y el esquema de operación de la Agencia Nacional de Tierras, asegurando la disponibilidad de los recursos necesarios para su aplicación.</t>
  </si>
  <si>
    <t>La posibilidad de incumplir con los lineamientos para la comunicación interna y externa enfocada hacia los grupos de interés de la entidad</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</si>
  <si>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</si>
  <si>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</si>
  <si>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</si>
  <si>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t>
  </si>
  <si>
    <t>Inicia con la planeación, selección y vinculación del personal idóneo, competente y con las habilidades requeridas y, termina con el retiro del servidor público.</t>
  </si>
  <si>
    <t>La posibilidad de incumplir con los mecanismos definidos para la adquisición de bienes y/o servicios de la Agencia</t>
  </si>
  <si>
    <t>Administrar los recursos e información financiera con base en las necesidades de las dependencias de la Agencia y organismos estatales requirentes, a través de mecanismos de dirección, registro, ejecución, control y seguimiento de los recursos.</t>
  </si>
  <si>
    <t>Desde la elaboración del anteproyecto de presupuesto de la ANT, hasta la presentación de los estados financieros.</t>
  </si>
  <si>
    <t>Asesorar y dar soporte jurídico a las diferentes dependencias ,a través de la emisión de conceptos y  demás soportes legales que sean necesarios, así como realizar todas las actuaciones tendientes a la debida defensa de los intereses de la entidad.</t>
  </si>
  <si>
    <t>Analizar la información proveniente de la retroalimentación del desempeño de procesos, planes, programas y  proyectos, para la toma de decisiones y formulación de nuevas acciones orientadas a elevar el nivel de cumplimiento, transparencia y mejora institucional.</t>
  </si>
  <si>
    <t>La posibilidad de incumplir con las acciones que generen mejoramiento a los procesos, planes, programas y proyectos que impactan en la toma de decisiones en la entidad</t>
  </si>
  <si>
    <t>Protocolo aprobado y publicado en el SIG</t>
  </si>
  <si>
    <t>Diseñar e implementar un cronograma de seguimiento al plan de mejoramiento, con revisión semanal por parte del área responsable</t>
  </si>
  <si>
    <t>Cronograma de seguimiento al plan de mejoramiento PQRSD</t>
  </si>
  <si>
    <t xml:space="preserve">forma ADQBS-F-008 "análisis del sector" actualizada, publicada en Intranet </t>
  </si>
  <si>
    <t>Promover a través de pieza publicitaria en la Intranet o a través de los correos institucionales, los principios de imparcialidad, objetividad y probidad en la contratación.</t>
  </si>
  <si>
    <t xml:space="preserve">Pieza publicitaria socializada a través de la intranet o del correo institucional </t>
  </si>
  <si>
    <t>Revisar y actualizar (si aplica) las formas utilizadas para evaluar los procesos de contratación de la Entidad</t>
  </si>
  <si>
    <t>Acta de reunión para validad si aplica la actualización de documentos</t>
  </si>
  <si>
    <t>El GRUPO INTERNO DE TRABAJO PARA LA GESTIÓN CONTRACTUAL - SG</t>
  </si>
  <si>
    <t>ALMACÉN - SAF</t>
  </si>
  <si>
    <t>Listado de asistencia a capacitación y presentación</t>
  </si>
  <si>
    <t>SUBDIRECCIÓN ADMINISTRATIVA Y FINANCIERA - PERSONA ENCARGADA DEL PRESUPUESTO</t>
  </si>
  <si>
    <t xml:space="preserve">Realizar socializaciones sobre el tramite de solicitudes de constitución y reducción de la reserva presupuestal con cada una de las dependencias </t>
  </si>
  <si>
    <t>Listado de asistencia de la socialización (presencial y/o virtual) y presentación.</t>
  </si>
  <si>
    <t>SUBDIRECCIÓN ADMINISTRATIVA Y FINANCIERA (TESORERÍA)</t>
  </si>
  <si>
    <t>Realizar capacitaciones socializando el cronograma estipulado a cada una de las dependencias de la ANT.</t>
  </si>
  <si>
    <t>Emitir circular con el cronograma y directrices de solicitud sobre el Programa Anual de Caja - PAC</t>
  </si>
  <si>
    <t>correo electrónico de comunicación del cronograma</t>
  </si>
  <si>
    <t>SUBDIRECCIÓN ADMINISTRATIVA Y FINANCIERA - PERSONA ENCARGADA DE CARTERA</t>
  </si>
  <si>
    <t>Informe con el estado de cartera de los predios ubicados en Isla del rosario y San Bernando</t>
  </si>
  <si>
    <t xml:space="preserve">Emitir informe con estado de la cartera a la subdirección de admiración de tierra </t>
  </si>
  <si>
    <t>Capacitaciones al personal de Presupuesto en el registro de los Compromisos Presupuestales</t>
  </si>
  <si>
    <t>SUBDIRECCIÓN ADMINISTRATIVA Y FINANCIERA (PRESUPUESTO)</t>
  </si>
  <si>
    <t>Realizar auditorías internas trimestrales sobre una muestra aleatoria del cinco por ciento (5%) de los pagos efectuados por contratos de prestación de servicios durante el periodo, con el fin de verificar el cumplimiento de los requisitos establecidos, detectar oportunamente desviaciones o inconsistencias y emitir acciones correctivas.</t>
  </si>
  <si>
    <t>Informe de auditoría</t>
  </si>
  <si>
    <t>Realizar capacitaciones sobre el procedimiento de pagos y las listas de chequeo asociadas al procedimiento a los colaboradores de la ANT</t>
  </si>
  <si>
    <t>Listado de asistencia de la socialización (presencial y/o virtual) y presentación</t>
  </si>
  <si>
    <t>SUBDIRECCIÓN ADMINISTRATIVA Y FINANCIERA (CONTABILIDAD)</t>
  </si>
  <si>
    <t>Presentar al cierre contable trimestral los Estados Financieros de la Entidad junto con las  Notas generales</t>
  </si>
  <si>
    <t xml:space="preserve">Estados Financieros intermedios </t>
  </si>
  <si>
    <t>Memorando por ORFEO</t>
  </si>
  <si>
    <t xml:space="preserve">Folletos, infografías cartillas </t>
  </si>
  <si>
    <t>Reporte de seguimiento en archivo de Excel a la gestión</t>
  </si>
  <si>
    <t>Correos electrónicos de reporte de actividad</t>
  </si>
  <si>
    <t>Informe de pruebas en Excel del PRD</t>
  </si>
  <si>
    <t>Correo electrónico donde se presenta el Plan de Estratégico de Talento Humano formulado a la STHU para el CIGYD</t>
  </si>
  <si>
    <t>Los planes institucionales formulados (Bienestar social, capacitación y seguridad y salud en el trabajo)</t>
  </si>
  <si>
    <t>Actualizar la forma ADQBS-F-008 "análisis del sector" con base en la última versión de la metodología establecida por Colombia Compra Eficiente</t>
  </si>
  <si>
    <t>SECRETARÍA GENERAL - Grupo Interno de Trabajo para la gestión contractual</t>
  </si>
  <si>
    <t>Comunicarla forma ADQBS-F-008 "análisis del sector" actualizada por correo electrónico</t>
  </si>
  <si>
    <t>Correo electrónico de la comunicación de la forma actualizada ADQBS-F-008</t>
  </si>
  <si>
    <t>Reporte donde se indique el reintegro por bienes por reposición (836101001)</t>
  </si>
  <si>
    <t>Reporte reposición (836101001)</t>
  </si>
  <si>
    <t>Conforme a las fechas limite de registro contable, dispuestas por parte de la  Contaduría General de la Nación, la Subdirección Administrativa y financiera emitirá un memorando con el cronograma de entrega de la información financiera por parte de las Direcciones, Subdirecciones y Oficinas de la entidad, que se requiere el análisis y verificación de cifras que alimentan la elaboración de los Estados Financieros de la entidad.</t>
  </si>
  <si>
    <t>Crear e implementar un protocolo de direccionamiento de servicio al ciudadano</t>
  </si>
  <si>
    <t>Actualizar el procedimiento GEFIN-P-012 TRÁMITE DE VIGENCIAS EXPIRADAS PARA LA AGENCIA NACIONAL DE TIERRAS a V3</t>
  </si>
  <si>
    <t>Procedimiento GEFIN-P-012 V3 publicado</t>
  </si>
  <si>
    <t>Comunicar el Tablero de seguimiento presupuestal de la entidad</t>
  </si>
  <si>
    <t>Correo electronico desde la Oficina de Planeación</t>
  </si>
  <si>
    <t>Reporte de presentación y pago de las declaraciones tributarias.</t>
  </si>
  <si>
    <t>Informe bimestral</t>
  </si>
  <si>
    <t>OCI</t>
  </si>
  <si>
    <t>RELACIONAMIENTO CON ENTES EXTERNOS DE CONTROL</t>
  </si>
  <si>
    <t>OFICINA DE CONTROL INTERNO</t>
  </si>
  <si>
    <t xml:space="preserve">Emitir lineamientos institucionales para gestión de requerimientos de los entes de control </t>
  </si>
  <si>
    <t>Lineamientos aprobado por la OP y divulgado</t>
  </si>
  <si>
    <t>AUDITORÍA INTERNA: ASEGURAMIENTO Y CONSULTA</t>
  </si>
  <si>
    <t>Actualizar los documentos del sistema de gestión de calidad relacionados con la Oficina de Control Interno, para la vigencia 2025  SEYM-P-007 REALIZACIÓN DE AUDITORÍAS INFORMES OB</t>
  </si>
  <si>
    <t>Documentos aprobados por la OP</t>
  </si>
  <si>
    <t>Divulgar piezas informativas para fomentar la cultura de autocontrol</t>
  </si>
  <si>
    <t>Pieza Publicitaria relacionada con el Control</t>
  </si>
  <si>
    <t>Alinear ros recursos financieros para el cumplimiento del PAA con el Anteproyecto de presupuesto y con el PAA y presentarse lo a la DG para su aprobación</t>
  </si>
  <si>
    <t>Anteproyecto de Presupuesto aprobado</t>
  </si>
  <si>
    <t>Consolidar calendario maestro de obligaciones de la ANT con la normatividad vigente y  el tiempo de entrega y someterlo al CICCI</t>
  </si>
  <si>
    <t>Acta de Comité aprobado</t>
  </si>
  <si>
    <t>Aplicar doble control de calidad previo a radicación</t>
  </si>
  <si>
    <t>% informes revisados bajo checklist</t>
  </si>
  <si>
    <t>OP</t>
  </si>
  <si>
    <t>GESTIÓN DE RIESGOS Y OPORTUNIDADES</t>
  </si>
  <si>
    <t>Realizar una mesa técnica con el Jefe de la OP para conocer la vigencia de los documentos metodológicos que solicita Función publica para la administración del riesgo de la entidad</t>
  </si>
  <si>
    <t>Acta de mesa técnica</t>
  </si>
  <si>
    <t>Proponer el documento actualizado Política de Administración del Riesgo DEST-Politica-001</t>
  </si>
  <si>
    <t>Acta de CICCI donde se presento la Política de Administración del Riesgo DEST-Politica-001</t>
  </si>
  <si>
    <t>FORMULACIÓN DE PROYECTOS DE INVERSIÓN</t>
  </si>
  <si>
    <t>Realizar acompañamiento metodológico y control técnico a la formulación de proyectos de inversión</t>
  </si>
  <si>
    <t>Proyectos con viabilidad definitiva en PIIP</t>
  </si>
  <si>
    <t>Actualizar integralmente los proyectos de inversión con base en los lineamientos y compromisos nacionales y sectoriales</t>
  </si>
  <si>
    <t>Proyectos de inversión actualizados en PIIP</t>
  </si>
  <si>
    <t>FORMULACIÓN DE PLAN DE ACCIÓN ANUAL</t>
  </si>
  <si>
    <t>Realizar la jornada estratégica de planeación de la próxima vigencia donde se revisa con las dependencias las  propuestas del plan de acción.</t>
  </si>
  <si>
    <t>Acta de mesa técnica y la presentación</t>
  </si>
  <si>
    <t>ADMINISTRACIÓN DE INDICADORES</t>
  </si>
  <si>
    <t>Correos informativos sobre gestión de indicadores durante la vigencia</t>
  </si>
  <si>
    <t>Correo electrónico dirigido a la(s) dependencia(s)</t>
  </si>
  <si>
    <t>CONTROL DE LA INFORMACIÓN DOCUMENTADA</t>
  </si>
  <si>
    <t>revisar si es pertinente la actualización de los documentos INTI-P-001; INTI-I-004; INTI-F-007 que hacen parte de las acciones de actualización de los documentos para los procesos vigentes de la entidad</t>
  </si>
  <si>
    <t>Acta de reunión con el equipo del SIG</t>
  </si>
  <si>
    <t>FORMULACIÓN DE ANTEPROYECTO DE PRESUPUESTO DE LA ANT</t>
  </si>
  <si>
    <t>Realizar comunicación para iniciar el procedimiento para definición del anteproyecto del presupuesto</t>
  </si>
  <si>
    <t>Circular por correo electrónico</t>
  </si>
  <si>
    <t>CONSOLIDACIÓN Y SEGUIMIENTO A PLANES DE MEJORAMIENTO</t>
  </si>
  <si>
    <t>Diseñar una forma de seguimiento para los Planes de Mejoramiento de la entidad, este documento tendrá codificación del Sistema Integrado de Gestión</t>
  </si>
  <si>
    <t>forma de seguimiento para los Planes de Mejoramiento publicado</t>
  </si>
  <si>
    <t>Elaborar manual metodológico para construir acciones de mejora</t>
  </si>
  <si>
    <t>Manual publicado</t>
  </si>
  <si>
    <t>Definir indicador de cierre efectivo de hallazgos</t>
  </si>
  <si>
    <t>Indicador aprobado e incorporado</t>
  </si>
  <si>
    <t>DGJT</t>
  </si>
  <si>
    <t>GESTIONAR PETICIONES, QUEJAS, RECLAMOS Y DENUNCIAS, POR DEMANDA</t>
  </si>
  <si>
    <t>SUBDIRECCIÓN DE PROCESOS AGRARIOS Y GESTIÓN JURÍDICA</t>
  </si>
  <si>
    <t>Implementar un sistema de control sobre los PQRS recibidas, tramitadas y por tramitar en la dependencia</t>
  </si>
  <si>
    <t>Base de datos del reporte Orfeo y el cálculo porcentual de recibidos vs tramitados</t>
  </si>
  <si>
    <t>SUBDIRECCIÓN DE SEGURIDAD JURÍDICA</t>
  </si>
  <si>
    <t>Implementar un sistema de control de calidad sobre los actos administrativos a expedirse por la Subdirección de Procesos Agrarios y Gestión Jurídica, que garantice las revisiones calidad del producto previo a la firma y expedición del mismo.</t>
  </si>
  <si>
    <t>Relación de los actos administrativos revisados previa a la firma y expedición del mismo</t>
  </si>
  <si>
    <t>SUBDIRECCIÓN SEGURIDAD JURÍDICA</t>
  </si>
  <si>
    <t>Implementar un sistema de control de calidad sobre los actos administrativos a expedirse por la Subdirección de Seguridad Jurídica, que garantice las revisiones calidad del producto previo a la firma y expedición del mismo.</t>
  </si>
  <si>
    <t>Implementar un sistema de alertas sobre los recursos de reposición interpuestos sobre los actos administrativos expedidos por la Subdirección de Procesos Agrarios y Gestión Jurídica.</t>
  </si>
  <si>
    <t>Relación de los actos administrativos que resuelven el recurso de reposición como instrumento de monitoreo</t>
  </si>
  <si>
    <t>Implementar un sistema de alertas sobre los recursos de reposición interpuestos sobre los actos administrativos expedidos por la Subdirección de Seguridad Jurídica</t>
  </si>
  <si>
    <t xml:space="preserve">Revisión, análisis y conformación de expedientes de procesos agrarios en zonas no focalizadas en ORFEO </t>
  </si>
  <si>
    <t>Base de datos con reporte de conformación de expedientes en ORFEO</t>
  </si>
  <si>
    <t>Revisión, análisis y conformación de expedientes de procesos agrarios en zonas focalizadas en ORFEO y/o SIT</t>
  </si>
  <si>
    <t>Base de datos reporte de conformación de expedientes en ORFEO</t>
  </si>
  <si>
    <t>FORMALIZACIÓN DE PREDIOS PRIVADOS</t>
  </si>
  <si>
    <t>Implementar un sistema de control sobre los actos administrativos a expedirse, que garantice las revisiones calidad del producto previo a la firma y expedición del mismo.</t>
  </si>
  <si>
    <t>Relación de los actos administrativos previa a la firma y expedición del mismo</t>
  </si>
  <si>
    <t>OJ</t>
  </si>
  <si>
    <t>CONTROL INTERNO DISCIPLINARIO</t>
  </si>
  <si>
    <t>OFICINA JURÍDICA</t>
  </si>
  <si>
    <t>OFICINA JURÍDICA (CONTROL INTERNO DISCIPLINARIO)</t>
  </si>
  <si>
    <t>Realizar informe de la Matriz de seguimiento y control al jefe de la Oficina Jurídica, que muestren en nivel de riesgo de prescripción de los procesos disciplinarios</t>
  </si>
  <si>
    <t>Informe Matriz de seguimiento a los procesos disciplinarios</t>
  </si>
  <si>
    <t>Hacer seguimiento de los expedientes de los procesos disciplinarios entregados en la plantilla física</t>
  </si>
  <si>
    <t>Planilla de préstamo (entrega y devolución) de expedientes en físico</t>
  </si>
  <si>
    <t>ESTUDIO DE ANÁLISIS DE RIESGOS Y CONTROL</t>
  </si>
  <si>
    <t>Realizar reuniones de seguimiento periódicas para garantizar la coherencia en la interpretación de los conceptos y viabilidades jurídicas emitidas por la Oficina Jurídica, evitando interpretaciones divergentes.</t>
  </si>
  <si>
    <t>Actas de reuniones de revisión de documentos con el respectivo listado de asistencia</t>
  </si>
  <si>
    <t>REPRESENTACIÓN JURÍDICA</t>
  </si>
  <si>
    <t>Fomentar la participación del equipo jurídico en espacios de capacitación especializados en defensa judicial del Estado</t>
  </si>
  <si>
    <t>Correo de solicitud del Jefe de Oficina Jurídica o Líder de grupo para la participación del curso, taller, seminario o diplomado especializado en defensa judicial del Estado, emitidos por la entidad organizadora.</t>
  </si>
  <si>
    <t>ASESORÍA JURÍDICA</t>
  </si>
  <si>
    <t>Actas de reuniones de revisión de documentos con el respectivo listado de asistencia.</t>
  </si>
  <si>
    <t>OIGT</t>
  </si>
  <si>
    <t xml:space="preserve"> GESTIÓN PARA LA TRANSPARENCIA</t>
  </si>
  <si>
    <t>LA OFICINA DEL INSPECTOR DE LA GESTIÓN DE TIERRAS</t>
  </si>
  <si>
    <t xml:space="preserve">Designará un profesional que realizará un informe sobre las denuncias recepcionadas por la dependencia,  el cual será publicado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</si>
  <si>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Inspector de la Gestión de Tierras bajo su competencia a través del Gestor Documental Orfeo.</t>
  </si>
  <si>
    <t>implementará un instrumento de valoración de la satisfacción, el cual será incluido en todas las respuestas emitidas desde la OIGT en atención a las PQRSD para mitigar el riesgo reputacional de la entidad, con la información recolectada se realizará un balance de gestión semestralmente, el cual será utilizado como insumo para la implementación de acciones de mejora.</t>
  </si>
  <si>
    <t xml:space="preserve">Informe semestral con el resultado obtenido del balance estadístico </t>
  </si>
  <si>
    <t>DGOSP</t>
  </si>
  <si>
    <t>SUBDIRECCIÓN DE SISTEMAS DE INFORMACIÓN DE TIERRAS</t>
  </si>
  <si>
    <t>Realizar mesas de Seguimiento a la Implementación Proyectos PETI</t>
  </si>
  <si>
    <t>Informe de seguimiento periódico a la ejecución del PETI</t>
  </si>
  <si>
    <t>ARQUITECTURA DE TIC</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</si>
  <si>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</si>
  <si>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</si>
  <si>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</si>
  <si>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</si>
  <si>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</si>
  <si>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INTI-P-004 Gobierno TIC actualizado</t>
  </si>
  <si>
    <t>DIRECCIÓN DE GESTIÓN DEL ORDENAMIENTO SOCIAL DE LA PROPIEDAD</t>
  </si>
  <si>
    <t>realizar seguimiento a la oportunidad en tiempos de respuesta de las PQRD</t>
  </si>
  <si>
    <t>Matriz de seguimiento</t>
  </si>
  <si>
    <t xml:space="preserve">FORMULACIÓN DE PLANES DE ORDENAMIENTO SOCIAL DE LA PROPIEDAD RURAL - POSPR </t>
  </si>
  <si>
    <t>SUBDIRECCIÓN DE PLANEACIÓN OPERATIVA</t>
  </si>
  <si>
    <t>Realizar seguimiento a las actividades de formulación de los POSPR, utilizando la matriz de seguimiento</t>
  </si>
  <si>
    <t>Matrices de seguimiento etapas formulación POSRP</t>
  </si>
  <si>
    <t>Desarrollar capacitaciones sobre el procedimiento de formulación de POSPR-P-002, dirigidas a funcionarios y colaboradores de la dependencia</t>
  </si>
  <si>
    <t>Actas de asistencia y/o enlace de grabación de capacitación y/o presentación</t>
  </si>
  <si>
    <t xml:space="preserve"> IMPLEMENTACIÓN Y CONSOLIDACIÓN DE LOS PLANES DE ORDENAMIENTO SOCIAL DE LA PROPIEDAD RURAL - POSPR</t>
  </si>
  <si>
    <t xml:space="preserve">Realizar monitoreo y asistencia técnica a los avances de los productos derivados de la implementación de POSPR tales como:  levantamiento de información en el barrido predial, validación física - jurídica y de gestión documental </t>
  </si>
  <si>
    <t>Matrices de seguimiento de barrido predial y validación físico-jurídica y de gestión documental.
Listas de asistencia, presentaciones y/o enlaces de reuniones.</t>
  </si>
  <si>
    <t>Realizar seguimiento a las condiciones de seguridad y/o desastres naturales de los municipios con intervención bajo el modelo de oferta</t>
  </si>
  <si>
    <t>Matriz de caracterización de asuntos de seguridad</t>
  </si>
  <si>
    <t>MONITOREO  Y SEGUIMIENTO 
A LA FORMULACIÓN E IMPLEMENTACIÓN DE LOS PLANES DE ORDENAMIENTO SOCIAL DE LA PROPIEDAD RURAL</t>
  </si>
  <si>
    <t>DIRECCIÓN DE GESTION DEL ORDENAMIENTO SOCIAL DE PROPIEDAD</t>
  </si>
  <si>
    <t>Realizar seguimiento mensual a los indicadores relacionados con la formulación e implementación de los POSPR en el Plan de acción institucional</t>
  </si>
  <si>
    <t xml:space="preserve">Matriz de seguimiento Plan de Acción </t>
  </si>
  <si>
    <t>Realizar seguimiento a las actividades y gestión documental para la supervisión de los convenios y contratos a cargo de la DGOSP, relacionados con la formulación e implementación de POSPR</t>
  </si>
  <si>
    <t xml:space="preserve">Matriz de seguimiento a la supervisión de contratos y convenios de la DGOSP, relacionados con la formulación e implementación de POSPR </t>
  </si>
  <si>
    <t xml:space="preserve"> REGISTRO DE SUJETOS DE ORDENAMIENTO - RESO</t>
  </si>
  <si>
    <t>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t>
  </si>
  <si>
    <t>Actas de asistencia o enlaces de las reuniones de Microsoft Teams</t>
  </si>
  <si>
    <t>Realizar capacitaciones al equipo tecnico sobre el ciclo de vida de desarrollo de software</t>
  </si>
  <si>
    <t>Control de Asistencia y presentación</t>
  </si>
  <si>
    <t xml:space="preserve">Gestionar el informe de supervisión y seguimiento contractual con el proveedor de servicios tecnologicos con el  fin de asegurar el cumplimiento y calidad contractual.
</t>
  </si>
  <si>
    <t xml:space="preserve">Informe de Proveedor de Servicios Tecnologicos </t>
  </si>
  <si>
    <t>Generar de manera mensual el informe de seguimiento de los casos de desarrollo registrado en ARANDA, para revisar el cumplimiento de los tiempos y calidad establecidos</t>
  </si>
  <si>
    <t>Informe de seguimiento</t>
  </si>
  <si>
    <t xml:space="preserve">SUBDIRECCIÓN DE SISTEMAS DE INFORMACIÓN DE TIERRAS / EQUIPO DE INFRAESTRUCTURA Y SOPORTE TECNOLOGICO </t>
  </si>
  <si>
    <t>Actualizar el plan anual de mantenimiento preventivo y correctivo de la infraestructura tecnológica alineados con las necesidades operativas de la Entidad</t>
  </si>
  <si>
    <t>Plan de mantenimiento actualizado</t>
  </si>
  <si>
    <t>Actualizar el Plan de Recuperación ante Desastres (DRP), asegurando que contemple los recursos críticos, responsables, procedimientos de contingencia, tiempos máximos de recuperación (RTO/RPO), y mecanismos de respaldo y restauración de los sistemas de información.</t>
  </si>
  <si>
    <t>Plan de Recuperación ante Desastres (DRP) actualizado</t>
  </si>
  <si>
    <t>Creará procedimiento  para la gestión integral de usuarios, que incluya la creación, modificación, asignación y revocación de derechos de acceso basados en perfiles de autorización claramente definidos, asegurando controles adecuados para evitar accesos no autorizados</t>
  </si>
  <si>
    <t>Documento aprobado y publicado en intranet</t>
  </si>
  <si>
    <t xml:space="preserve">capacitación  previa  a la entrega de los sistemas de información, dirigido a los usuarios funcionales y operativos, que contemple sesiones prácticas, con el fin de garantizar su apropiación y correcta utilización </t>
  </si>
  <si>
    <t>Mantener actualizada la documentación de los aplicativos (manuales, tutoriales, videos) y asegurar su disponibilidad en un repositorio accesible para todos los usuarios.</t>
  </si>
  <si>
    <t>Acceso de la Documentación de los Aplicativos</t>
  </si>
  <si>
    <t>DAE</t>
  </si>
  <si>
    <t>DIRECCIÓN DE ASUNTO ÉTNICOS</t>
  </si>
  <si>
    <t>Elabora un reporte de las PQRS sin respuesta identificando el responsable para el seguimiento de estas</t>
  </si>
  <si>
    <t>Reporte de Orfeo</t>
  </si>
  <si>
    <t>Capacitación de Orfeo para la gestión eficiente y efectiva de PQRS a los colaboradores de la DAE</t>
  </si>
  <si>
    <t>Listado de Asistencia y presentación (pantallazos grabación)</t>
  </si>
  <si>
    <t>SUBDIRECCIÓN DE ASUNTOS ÉTNICOS</t>
  </si>
  <si>
    <t>Capacitación de Orfeo para la gestión eficiente y efectiva de PQRS a los colaboradores de la SUBDAE</t>
  </si>
  <si>
    <t>CLARIFICACIÓN DE LA VIGENCIA LEGAL DE LOS TÍTULOS DE ORIGEN COLONIAL O REPUBLICANO DE LOS RESGUARDOS INDÍGENAS</t>
  </si>
  <si>
    <t>SUBDIRECCIÓN ASUNTOS ÉTNICOS</t>
  </si>
  <si>
    <t>Seguimiento a la carpeta con actos administrativos registrados para el cumplimiento del plan de acción</t>
  </si>
  <si>
    <t>Informe general de cumplimiento de plan de acción</t>
  </si>
  <si>
    <t>ADQUISICIÓN DE PREDIOS</t>
  </si>
  <si>
    <t>DIRECCIÓN DE ASUNTOS ÉTNICOS</t>
  </si>
  <si>
    <t>Actualización del ACCTI-P-021 COMPRA DIRECTA DE PREDIOS Y/O MEJORAS CON DESTINO A LAS COMUNIDADES ÉTNICAS V6</t>
  </si>
  <si>
    <t>ACCTI-P-021 COMPRA DIRECTA DE PREDIOS Y/O MEJORAS CON DESTINO A LAS COMUNIDADES ÉTNICAS V7 publicado</t>
  </si>
  <si>
    <t>Actualización del Manual ACCTIM-002 COMPRA DIRECTA DE PREDIOS PARA COMUNIDADES ÉTNICAS</t>
  </si>
  <si>
    <t>Manual ACCTIM-002 COMPRA DIRECTA DE PREDIOS PARA COMUNIDADES ÉTNICAS V2 publicado</t>
  </si>
  <si>
    <t>Actualización la forma ACCTI-F-024 Forma Acta de Recibo y Entrega de Material del Predio V3</t>
  </si>
  <si>
    <t>ACCTI-F-024 Forma Acta de Recibo y Entrega de Material del Predio V4</t>
  </si>
  <si>
    <t>Creación de la ruta técnico jurídica y de diálogo social para el avance de la formalización de los predios adquiridos a comunidades étnicas</t>
  </si>
  <si>
    <t>Documento de ruta técnico jurídico y de dialogo social para avance de formalización de comunidades étnicas</t>
  </si>
  <si>
    <t>Realizar informe de seguimiento al cumplimiento de las metas donde haya delegación de casos de formalización</t>
  </si>
  <si>
    <t>Informes elaborados</t>
  </si>
  <si>
    <t>Informe semestral de registro acuerdo de constitución ante la ORIP</t>
  </si>
  <si>
    <t>Informe semestral</t>
  </si>
  <si>
    <t>GESTIÓN DE INICIATIVAS COMUNITARIAS CON ENFOQUE DIFERENCIAL ÉTNICO</t>
  </si>
  <si>
    <t>DIRECCIÓN DE ASUNTOS ÉTNICOS - EQUIPO INICIATIVAS COMUNITARIAS</t>
  </si>
  <si>
    <t>Realizar la correcta evaluación de los requisitos habilitantes y de evaluación de las respectivas propuestas económicas presentadas por los proveedores</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</si>
  <si>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SELECCIÓN DE PROVEEDORES</t>
  </si>
  <si>
    <t>Verificar pólizas de cumplimiento de los proveedores</t>
  </si>
  <si>
    <t>La póliza con el respectivo soporte de pago de la misma.</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</si>
  <si>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</si>
  <si>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y presentación de la capacitación</t>
  </si>
  <si>
    <t>PROTECCIÓN DE TERRITORIOS ANCESTRALES DE COMUNIDADES INDÍGENAS</t>
  </si>
  <si>
    <t xml:space="preserve">Realizar seguimiento al cumplimiento de la meta establecida en plan de acción </t>
  </si>
  <si>
    <t>Informe cumplimiento con relación a Actos administrativos</t>
  </si>
  <si>
    <t>DIRECCIÓN DE ASUNTOS ÉTNICOS (Grupo de análisis Geográfico)</t>
  </si>
  <si>
    <t>Capacitar a los integrantes del grupo de análisis Geográfico en la acción de cruce de capas de comunidades étnicas</t>
  </si>
  <si>
    <t>Listado de asistencia y presentación</t>
  </si>
  <si>
    <t>Realizar seguimiento a las solicitudes de especialización de comunidades étnicas</t>
  </si>
  <si>
    <t xml:space="preserve">Informe trimestral de seguimiento de solicitud de especialización </t>
  </si>
  <si>
    <t>DAT</t>
  </si>
  <si>
    <t>DIRECCIÓN DE ACCESO A TIERRAS</t>
  </si>
  <si>
    <t>Realizar capacitación en el Procedimiento Gestión de Petición Quejas y Reclamos por parte de profesional líder del equipo de correspondencia, a los colaboradores de correspondencia DAT.</t>
  </si>
  <si>
    <t>Acta de la socialización y listado de asistencia de la socialización</t>
  </si>
  <si>
    <t>ADJUDICACIÓN DE BALDÍOS</t>
  </si>
  <si>
    <t>SUBDIRECCIÓN DE ACCESO A TIERRAS EN ZONAS FOCALIZADAS</t>
  </si>
  <si>
    <t xml:space="preserve">Socialización de el procedimiento ACCTI- P 020-Adjudicación Baldíos  en los municipios focalizados, </t>
  </si>
  <si>
    <t>Listado de asistencia de la socialización y presentación</t>
  </si>
  <si>
    <t>Socializa los procedimientos ACCTI-P-005 Revocatoria del Acto de Adjudicación de Baldíos a Persona Natural (ley 160/94) y ACCTI-P-014 Revocatoria de Titulación de Baldíos en el Marco del Procedimiento Único OSPR al equipo de trabajo de Revocatorias.</t>
  </si>
  <si>
    <t>SUBDIRECCIÓN DE ACCESO A TIERRAS POR DEMANDA Y DESCONGESTIÓN</t>
  </si>
  <si>
    <t>Actualizar la información en la forma ACCTI-F-097 - Matriz de Revocatoria Directa</t>
  </si>
  <si>
    <t>ACCTI-F-097 - Matriz de Revocatoria Directa actualizada para los predios no focalizados  junto con su reporte interno de seguimiento</t>
  </si>
  <si>
    <t>Realizar socialización a los profesionales técnicos que desarrollan los componentes de la forma POSPRF-015 Viabilidad Técnica y Jurídica</t>
  </si>
  <si>
    <t>ADJUDICACIÓN DE BIENES FISCALES PATRIMONIALES</t>
  </si>
  <si>
    <t>realiza una reunión con los líderes, coordinador de UGT y subdirector de la dependencia, con el fin de reiterar los tiempos establecidos en el procedimiento ACCTI-P-029 para la publicación de los listados de elegibles y definir los soportes a entregar.</t>
  </si>
  <si>
    <t>Lista de asistencia y acta de la reunión</t>
  </si>
  <si>
    <t>ASIGNACIÓN DE SUBSIDIO INTEGRAL DE REFORMA AGRARIA SIRA</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</si>
  <si>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</si>
  <si>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</si>
  <si>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 xml:space="preserve">Socialización de los procedimientos e instructivos relacionados con Subsidios que se encuentren vigentes en el Sistema Integrado de Gestión dentro de la Subdirección de Acceso a Tierras en Zonas Focalizadas - SATZF </t>
  </si>
  <si>
    <t>Realizar capacitación a profesionales de Compra Directa sobre el procedimiento de Compra Directa de Predios con énfasis en las tareas críticas y de control señaladas en él</t>
  </si>
  <si>
    <t>Documento o soporte que evidencie la capacitación</t>
  </si>
  <si>
    <t>ADMINISTRACIÓN DEL FONDO NACIONAL AGRARIO</t>
  </si>
  <si>
    <t>SUBDIRECCIÓN DE ADMINISTRACIÓN DE TIERRAS DE LA NACIÓN</t>
  </si>
  <si>
    <t>Monitorear la actualización del inventario del Fondo de Tierras para la Reforma Rural Integral</t>
  </si>
  <si>
    <t>Informe de monitoreo</t>
  </si>
  <si>
    <t>Planificar el calculo de los tiempos y recursos requeridos para dar ingreso al Fondo de Tierras de la Reforma Rural Integral</t>
  </si>
  <si>
    <t>Solicitudes por correo electrónico mensual a la Dirección de Acceso a Tierras y la Dirección de Asuntos Étnicos</t>
  </si>
  <si>
    <t>Realizar reunión mensual con la Dirección de Acceso a Tierras y la Dirección de Asuntos Étnicos, para conciliar lo enviado, registrado, devuelto y subsanado</t>
  </si>
  <si>
    <t>Acta de reunión</t>
  </si>
  <si>
    <t>MECANISMOS DE ADMINISTRACIÓN</t>
  </si>
  <si>
    <t>Asignar un profesional idóneo para elaborar el acto de decisión del otorgamiento de derechos de uso y  realizar doble revisión, con el fin de evitar errores en la asignación de derechos</t>
  </si>
  <si>
    <t>Actos de decisión revisados</t>
  </si>
  <si>
    <t xml:space="preserve">SUBDIRECCIÓN DE ADMINISTRACIÓN DE TIERRAS DE LA NACIÓN </t>
  </si>
  <si>
    <t>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t>
  </si>
  <si>
    <t>Acta de capacitación de los procedimientos</t>
  </si>
  <si>
    <t>GESTIÓN DE LA COMUNICACIÓN INTERNA Y EXTERNA</t>
  </si>
  <si>
    <t>DIRECCIÓN GENERAL - EQUIPO DE COMUNICACIONES</t>
  </si>
  <si>
    <t>Socialización de la Política de Comunicación Interna y Externa con el fin dar lineamientos específicos a los canales de comunicación autorizados por la Entidad</t>
  </si>
  <si>
    <t>Socialización de la política de comunicaciones y lista de asistentes</t>
  </si>
  <si>
    <t>Actualización del manual de imagen de la Entidad</t>
  </si>
  <si>
    <t>Manual de imagen actualizado</t>
  </si>
  <si>
    <t>Socialización del manual de imagen de la Entidad</t>
  </si>
  <si>
    <t>Listado de asistencia generado por teams en STHU</t>
  </si>
  <si>
    <t>EQ COM DG</t>
  </si>
  <si>
    <t>Indicador de No materialización del riesgo</t>
  </si>
  <si>
    <t>Indicador de Riesgos de Gestión - por proceso -</t>
  </si>
  <si>
    <t xml:space="preserve"> PLANEACIÓN DE PROCESOS</t>
  </si>
  <si>
    <t xml:space="preserve"> PLANEACIÓN ESTRATÉGICA INSTITUCIONAL</t>
  </si>
  <si>
    <t>GESTIÓN MISIONAL</t>
  </si>
  <si>
    <t>GESTIÓN DE PLANES E INSTRUMENTOS DE COOPERACIÓN INTERNACIONAL E INTERINSTITUCIONAL</t>
  </si>
  <si>
    <t xml:space="preserve"> PROGRAMACIÓN DE MUNICIPIOS A INTERVENIR MEDIANTE EL MODELO DE OFERTA</t>
  </si>
  <si>
    <t xml:space="preserve"> IDENTIFICAR EL ESTADO DEL EXPEDIENTE</t>
  </si>
  <si>
    <t xml:space="preserve"> APROBACIÓN DE PLANES DE ORDENAMIENTO SOCIAL DE LA PROPIEDAD RURAL - POSPR</t>
  </si>
  <si>
    <t>CARACTERIZACIÓN PREDIAL POR DEMANDA</t>
  </si>
  <si>
    <t xml:space="preserve"> PLANIFICACIÓN DE LA DESCONGESTIÓN</t>
  </si>
  <si>
    <t xml:space="preserve"> FORMULACIÓN PLAN DE ATENCIÓN A COMUNIDADES ÉTNICAS</t>
  </si>
  <si>
    <t>DELIMITACIÓN DE LOS TERRITORIOS INDÍGENAS</t>
  </si>
  <si>
    <t>CONSTITUCIÓN Y AMPLIACIÓN DE TERRITORIOS CAMPESINOS AGROALIMENTARIOS - TECAM</t>
  </si>
  <si>
    <t>ADMINISTRACIÓN DE BALDÍOS</t>
  </si>
  <si>
    <t xml:space="preserve"> CONSTITUCIÓN Y DELIMITACIÓN DE ZONAS RESERVAS</t>
  </si>
  <si>
    <t>LIMITACIONES A LA PROPIEDAD</t>
  </si>
  <si>
    <t>EXPROPIACIÓN DE TIERRAS</t>
  </si>
  <si>
    <t xml:space="preserve"> DESARROLLO DE COMPETENCIAS DEL TALENTO HUMANO</t>
  </si>
  <si>
    <t xml:space="preserve"> GESTIÓN DEL BIENESTAR Y ESTÍMULOS PARA EL TALENTO HUMANO</t>
  </si>
  <si>
    <t xml:space="preserve"> GESTIÓN DE LA SEGURIDAD  Y SALUD EN EL TRABAJO</t>
  </si>
  <si>
    <t xml:space="preserve"> DESVINCULACIÓN Y RETIRO DE LOS SERVIDORES PÚBLICOS</t>
  </si>
  <si>
    <t>PLANIFICACIÓN DE LAS  NECESIDADES DE BIENES Y SERVICIOS DE LA ENTIDAD</t>
  </si>
  <si>
    <t xml:space="preserve">FORMULACIÓN DE ESTUDIOS Y DOCUMENTOS PREVIOS </t>
  </si>
  <si>
    <t xml:space="preserve"> ELABORACIÓN DEL CONTRATO</t>
  </si>
  <si>
    <t xml:space="preserve"> EJECUCIÓN Y SUPERVISIÓN DE CONTRATOS </t>
  </si>
  <si>
    <t xml:space="preserve"> EJECUCIÓN DE ETAPA POS CONTRACTUAL </t>
  </si>
  <si>
    <t>MANTENIMIENTO DE BIENES Y SERVICIOS</t>
  </si>
  <si>
    <t>CONTROL DE ADQUISICIONES</t>
  </si>
  <si>
    <t>ADMINISTRACIÓN DE BIENES Y SERVICIOS GENERALES PARA EL FUNCIONAMIENTO DE LA ENTIDAD</t>
  </si>
  <si>
    <t>FALTANTE O PÉRDIDA DE INVENTARIOS</t>
  </si>
  <si>
    <t>SOPORTE DE SERVICIOS ADMINISTRATIVOS DE TECNOLOGÍAS DE LA INFORMACIÓN</t>
  </si>
  <si>
    <t xml:space="preserve"> COBRO COACTIVO</t>
  </si>
  <si>
    <t>ADMINISTRACIÓN DEL NORMOGRAMA DE LA ANT</t>
  </si>
  <si>
    <t>REVOCATORIA DEL ACTO DE ADJUDICACIÓN</t>
  </si>
  <si>
    <t>SEGUIMIENTO Y EVALUACIÓN DEL DESEMPEÑO DE PROCESOS, PLANES, PROGRAMAS Y PROYECTOS</t>
  </si>
  <si>
    <t>SEGUIMIENTO Y EVALUACIÓN A LA EJECUCIÓN PRESUPUESTAL</t>
  </si>
  <si>
    <t>SEGUIMIENTO A LA IMPLEMENTACIÓN DE POLÍTICAS, ESTRATEGIAS Y PLANES PARA LA TRANSPARENCIA</t>
  </si>
  <si>
    <t>GRUPO INTERNO DE TRABAJO PARA LA GESTIÓN CONTRACTUAL - SG</t>
  </si>
  <si>
    <t>Bases de datos (Liquidaciones) actualizada</t>
  </si>
  <si>
    <t>Memorando informativos de contratos vigentes</t>
  </si>
  <si>
    <t>Diligenciamiento de la base de datos de control de los contratos susceptibles a liquidación</t>
  </si>
  <si>
    <t>Elaborar memorando dirigido a las Dependencias, recordando la responsabilidad de las liquidaciones de los contratos y/o convenios, con listado de los contratos y/o convenios  susceptibles de liquidación y con fechas próximas a vencerse</t>
  </si>
  <si>
    <t>DEST 1 Acción preventiva 1</t>
  </si>
  <si>
    <t>DEST 1 Acción preventiva 2</t>
  </si>
  <si>
    <t>DEST 1 Acción preventiva 3</t>
  </si>
  <si>
    <t>DEST 1 Acción preventiva 4</t>
  </si>
  <si>
    <t>DEST 2 Acción preventiva 1</t>
  </si>
  <si>
    <t>DEST 2 Acción preventiva 2</t>
  </si>
  <si>
    <t>DEST 2 Acción preventiva 3</t>
  </si>
  <si>
    <t>DEST 2 Acción preventiva 4</t>
  </si>
  <si>
    <t>DEST 3 Acción preventiva 1</t>
  </si>
  <si>
    <t>DEST 3 Acción preventiva 2</t>
  </si>
  <si>
    <t>DEST 3 Acción preventiva 3</t>
  </si>
  <si>
    <t>DEST 3 Acción preventiva 4</t>
  </si>
  <si>
    <t>DEST 4 Acción preventiva 1</t>
  </si>
  <si>
    <t>DEST 4 Acción preventiva 2</t>
  </si>
  <si>
    <t>DEST 4 Acción preventiva 3</t>
  </si>
  <si>
    <t>DEST 4 Acción preventiva 4</t>
  </si>
  <si>
    <t>COGGI 5 Acción preventiva 1</t>
  </si>
  <si>
    <t>COGGI 5 Acción preventiva 2</t>
  </si>
  <si>
    <t>COGGI 5 Acción preventiva 3</t>
  </si>
  <si>
    <t>COGGI 5 Acción preventiva 4</t>
  </si>
  <si>
    <t>COGGI 6 Acción preventiva 1</t>
  </si>
  <si>
    <t>COGGI 6 Acción preventiva 2</t>
  </si>
  <si>
    <t>COGGI 6 Acción preventiva 3</t>
  </si>
  <si>
    <t>COGGI 6 Acción preventiva 4</t>
  </si>
  <si>
    <t>COGGI 6 Acción preventiva 5</t>
  </si>
  <si>
    <t>COGGI 7 Acción preventiva 1</t>
  </si>
  <si>
    <t>COGGI 7 Acción preventiva 2</t>
  </si>
  <si>
    <t>COGGI 7 Acción preventiva 3</t>
  </si>
  <si>
    <t>COGGI 7 Acción preventiva 4</t>
  </si>
  <si>
    <t xml:space="preserve"> Acción preventiva 2</t>
  </si>
  <si>
    <t xml:space="preserve"> Acción preventiva 3</t>
  </si>
  <si>
    <t xml:space="preserve"> Acción preventiva 4</t>
  </si>
  <si>
    <t>INTI 10 Acción preventiva 1</t>
  </si>
  <si>
    <t>INTI 10 Acción preventiva 2</t>
  </si>
  <si>
    <t>INTI 10 Acción preventiva 3</t>
  </si>
  <si>
    <t>INTI 10 Acción preventiva 4</t>
  </si>
  <si>
    <t>INTI 11 Acción preventiva 1</t>
  </si>
  <si>
    <t>INTI 11 Acción preventiva 2</t>
  </si>
  <si>
    <t>INTI 11 Acción preventiva 3</t>
  </si>
  <si>
    <t>INTI 11 Acción preventiva 4</t>
  </si>
  <si>
    <t>INTI 12 Acción preventiva 1</t>
  </si>
  <si>
    <t>INTI 12 Acción preventiva 2</t>
  </si>
  <si>
    <t>INTI 12 Acción preventiva 3</t>
  </si>
  <si>
    <t>INTI 12 Acción preventiva 4</t>
  </si>
  <si>
    <t>INTI 13 Acción preventiva 1</t>
  </si>
  <si>
    <t>INTI 13 Acción preventiva 2</t>
  </si>
  <si>
    <t>INTI 13 Acción preventiva 3</t>
  </si>
  <si>
    <t>INTI 13 Acción preventiva 4</t>
  </si>
  <si>
    <t>INTI 14 Acción preventiva 1</t>
  </si>
  <si>
    <t>INTI 14 Acción preventiva 2</t>
  </si>
  <si>
    <t>INTI 14 Acción preventiva 3</t>
  </si>
  <si>
    <t>INTI 14 Acción preventiva 4</t>
  </si>
  <si>
    <t>GEMA 15 Acción preventiva 1</t>
  </si>
  <si>
    <t>GEMA 15 Acción preventiva 2</t>
  </si>
  <si>
    <t>GEMA 15 Acción preventiva 3</t>
  </si>
  <si>
    <t>GEMA 15 Acción preventiva 4</t>
  </si>
  <si>
    <t>GEMA 16 Acción preventiva 1</t>
  </si>
  <si>
    <t>GEMA 16 Acción preventiva 2</t>
  </si>
  <si>
    <t>GEMA 16 Acción preventiva 3</t>
  </si>
  <si>
    <t>GEMA 16 Acción preventiva 4</t>
  </si>
  <si>
    <t>GEMA 17 Acción preventiva 1</t>
  </si>
  <si>
    <t>GEMA 17 Acción preventiva 2</t>
  </si>
  <si>
    <t>GEMA 17 Acción preventiva 3</t>
  </si>
  <si>
    <t>GEMA 17 Acción preventiva 4</t>
  </si>
  <si>
    <t>GEMA 18 Acción preventiva 1</t>
  </si>
  <si>
    <t>GEMA 18 Acción preventiva 2</t>
  </si>
  <si>
    <t>GEMA 18 Acción preventiva 3</t>
  </si>
  <si>
    <t>GEMA 18 Acción preventiva 4</t>
  </si>
  <si>
    <t>GEMA 19 Acción preventiva 1</t>
  </si>
  <si>
    <t>GEMA 19 Acción preventiva 2</t>
  </si>
  <si>
    <t>GEMA 19 Acción preventiva 3</t>
  </si>
  <si>
    <t>GEMA 19 Acción preventiva 4</t>
  </si>
  <si>
    <t>POSPR 20 Acción preventiva 1</t>
  </si>
  <si>
    <t>POSPR 20 Acción preventiva 2</t>
  </si>
  <si>
    <t>POSPR 20 Acción preventiva 3</t>
  </si>
  <si>
    <t>POSPR 20 Acción preventiva 4</t>
  </si>
  <si>
    <t>POSPR 21 Acción preventiva 1</t>
  </si>
  <si>
    <t>POSPR 21 Acción preventiva 2</t>
  </si>
  <si>
    <t>POSPR 21 Acción preventiva 3</t>
  </si>
  <si>
    <t>POSPR 21 Acción preventiva 4</t>
  </si>
  <si>
    <t>POSPR 22 Acción preventiva 1</t>
  </si>
  <si>
    <t>POSPR 22 Acción preventiva 2</t>
  </si>
  <si>
    <t>POSPR 22 Acción preventiva 3</t>
  </si>
  <si>
    <t>POSPR 22 Acción preventiva 4</t>
  </si>
  <si>
    <t>POSPR 23 Acción preventiva 1</t>
  </si>
  <si>
    <t>POSPR 23 Acción preventiva 2</t>
  </si>
  <si>
    <t>POSPR 23 Acción preventiva 3</t>
  </si>
  <si>
    <t>POSPR 23 Acción preventiva 4</t>
  </si>
  <si>
    <t>POSPR 24 Acción preventiva 1</t>
  </si>
  <si>
    <t>POSPR 24 Acción preventiva 2</t>
  </si>
  <si>
    <t>POSPR 24 Acción preventiva 3</t>
  </si>
  <si>
    <t>POSPR 24 Acción preventiva 4</t>
  </si>
  <si>
    <t>SEJUT 25 Acción preventiva 1</t>
  </si>
  <si>
    <t>SEJUT 25 Acción preventiva 2</t>
  </si>
  <si>
    <t>SEJUT 25 Acción preventiva 3</t>
  </si>
  <si>
    <t>SEJUT 25 Acción preventiva 4</t>
  </si>
  <si>
    <t>SEJUT 26 Acción preventiva 1</t>
  </si>
  <si>
    <t>SEJUT 26 Acción preventiva 2</t>
  </si>
  <si>
    <t>SEJUT 26 Acción preventiva 3</t>
  </si>
  <si>
    <t>SEJUT 26 Acción preventiva 4</t>
  </si>
  <si>
    <t>SEJUT 27 Acción preventiva 1</t>
  </si>
  <si>
    <t>SEJUT 27 Acción preventiva 2</t>
  </si>
  <si>
    <t>SEJUT 27 Acción preventiva 3</t>
  </si>
  <si>
    <t>SEJUT 27 Acción preventiva 4</t>
  </si>
  <si>
    <t>SEJUT 28 Acción preventiva 1</t>
  </si>
  <si>
    <t>SEJUT 28 Acción preventiva 2</t>
  </si>
  <si>
    <t>SEJUT 28 Acción preventiva 3</t>
  </si>
  <si>
    <t>SEJUT 28 Acción preventiva 4</t>
  </si>
  <si>
    <t>SEJUT 29 Acción preventiva 1</t>
  </si>
  <si>
    <t>SEJUT 29 Acción preventiva 2</t>
  </si>
  <si>
    <t>SEJUT 29 Acción preventiva 3</t>
  </si>
  <si>
    <t>SEJUT 29 Acción preventiva 4</t>
  </si>
  <si>
    <t>SEJUT 30 Acción preventiva 1</t>
  </si>
  <si>
    <t>SEJUT 30 Acción preventiva 2</t>
  </si>
  <si>
    <t>SEJUT 30 Acción preventiva 3</t>
  </si>
  <si>
    <t>SEJUT 30 Acción preventiva 4</t>
  </si>
  <si>
    <t>ACCTI 31 Acción preventiva 1</t>
  </si>
  <si>
    <t>ACCTI 31 Acción preventiva 2</t>
  </si>
  <si>
    <t>ACCTI 31 Acción preventiva 3</t>
  </si>
  <si>
    <t>ACCTI 31 Acción preventiva 4</t>
  </si>
  <si>
    <t>ACCTI 32 Acción preventiva 1</t>
  </si>
  <si>
    <t>ACCTI 32 Acción preventiva 2</t>
  </si>
  <si>
    <t>ACCTI 32 Acción preventiva 3</t>
  </si>
  <si>
    <t>ACCTI 32 Acción preventiva 4</t>
  </si>
  <si>
    <t>ACCTI 33 Acción preventiva 1</t>
  </si>
  <si>
    <t>ACCTI 33 Acción preventiva 2</t>
  </si>
  <si>
    <t>ACCTI 33 Acción preventiva 3</t>
  </si>
  <si>
    <t>ACCTI 33 Acción preventiva 4</t>
  </si>
  <si>
    <t>ACCTI 34 Acción preventiva 1</t>
  </si>
  <si>
    <t>ACCTI 34 Acción preventiva 2</t>
  </si>
  <si>
    <t>ACCTI 34 Acción preventiva 3</t>
  </si>
  <si>
    <t>ACCTI 34 Acción preventiva 4</t>
  </si>
  <si>
    <t>ACCTI 35 Acción preventiva 1</t>
  </si>
  <si>
    <t>ACCTI 35 Acción preventiva 2</t>
  </si>
  <si>
    <t>ACCTI 35 Acción preventiva 3</t>
  </si>
  <si>
    <t>ACCTI 35 Acción preventiva 4</t>
  </si>
  <si>
    <t>ACCTI 36 Acción preventiva 1</t>
  </si>
  <si>
    <t>ACCTI 36 Acción preventiva 2</t>
  </si>
  <si>
    <t>ACCTI 36 Acción preventiva 3</t>
  </si>
  <si>
    <t>ACCTI 36 Acción preventiva 4</t>
  </si>
  <si>
    <t>ACCTI 37 Acción preventiva 1</t>
  </si>
  <si>
    <t>ACCTI 37 Acción preventiva 2</t>
  </si>
  <si>
    <t>ACCTI 37 Acción preventiva 3</t>
  </si>
  <si>
    <t>ACCTI 37 Acción preventiva 4</t>
  </si>
  <si>
    <t>ACCTI 38 Acción preventiva 1</t>
  </si>
  <si>
    <t>ACCTI 38 Acción preventiva 2</t>
  </si>
  <si>
    <t>ACCTI 38 Acción preventiva 3</t>
  </si>
  <si>
    <t>ACCTI 38 Acción preventiva 4</t>
  </si>
  <si>
    <t>ACCTI 39 Acción preventiva 1</t>
  </si>
  <si>
    <t>ACCTI 39 Acción preventiva 2</t>
  </si>
  <si>
    <t>ACCTI 39 Acción preventiva 3</t>
  </si>
  <si>
    <t>ACCTI 39 Acción preventiva 4</t>
  </si>
  <si>
    <t>ADMTI 40 Acción preventiva 1</t>
  </si>
  <si>
    <t>ADMTI 40 Acción preventiva 2</t>
  </si>
  <si>
    <t>ADMTI 40 Acción preventiva 3</t>
  </si>
  <si>
    <t>ADMTI 40 Acción preventiva 4</t>
  </si>
  <si>
    <t>ADMTI 41 Acción preventiva 1</t>
  </si>
  <si>
    <t>ADMTI 41 Acción preventiva 2</t>
  </si>
  <si>
    <t>ADMTI 41 Acción preventiva 3</t>
  </si>
  <si>
    <t>ADMTI 41 Acción preventiva 4</t>
  </si>
  <si>
    <t>ADMTI 42 Acción preventiva 1</t>
  </si>
  <si>
    <t>ADMTI 42 Acción preventiva 2</t>
  </si>
  <si>
    <t>ADMTI 42 Acción preventiva 3</t>
  </si>
  <si>
    <t>ADMTI 42 Acción preventiva 4</t>
  </si>
  <si>
    <t>GINFO 43 Acción preventiva 1</t>
  </si>
  <si>
    <t>GINFO 43 Acción preventiva 2</t>
  </si>
  <si>
    <t>GINFO 43 Acción preventiva 3</t>
  </si>
  <si>
    <t>GINFO 43 Acción preventiva 4</t>
  </si>
  <si>
    <t>GINFO 44 Acción preventiva 1</t>
  </si>
  <si>
    <t>GINFO 44 Acción preventiva 2</t>
  </si>
  <si>
    <t>GINFO 44 Acción preventiva 3</t>
  </si>
  <si>
    <t>GINFO 44 Acción preventiva 4</t>
  </si>
  <si>
    <t>GINFO 45 Acción preventiva 1</t>
  </si>
  <si>
    <t>GINFO 45 Acción preventiva 2</t>
  </si>
  <si>
    <t>GINFO 45 Acción preventiva 3</t>
  </si>
  <si>
    <t>GINFO 45 Acción preventiva 4</t>
  </si>
  <si>
    <t>GINFO 46 Acción preventiva 1</t>
  </si>
  <si>
    <t>GINFO 46 Acción preventiva 2</t>
  </si>
  <si>
    <t>GINFO 46 Acción preventiva 3</t>
  </si>
  <si>
    <t>GINFO 46 Acción preventiva 4</t>
  </si>
  <si>
    <t>GINFO 47 Acción preventiva 1</t>
  </si>
  <si>
    <t>GINFO 47 Acción preventiva 2</t>
  </si>
  <si>
    <t>GINFO 47 Acción preventiva 3</t>
  </si>
  <si>
    <t>GINFO 47 Acción preventiva 4</t>
  </si>
  <si>
    <t>GINFO 48 Acción preventiva 1</t>
  </si>
  <si>
    <t>GINFO 48 Acción preventiva 2</t>
  </si>
  <si>
    <t>GINFO 48 Acción preventiva 3</t>
  </si>
  <si>
    <t>GINFO 48 Acción preventiva 4</t>
  </si>
  <si>
    <t>GINFO 49 Acción preventiva 1</t>
  </si>
  <si>
    <t>GINFO 49 Acción preventiva 2</t>
  </si>
  <si>
    <t>GINFO 49 Acción preventiva 3</t>
  </si>
  <si>
    <t>GINFO 49 Acción preventiva 4</t>
  </si>
  <si>
    <t>GTHU 50 Acción preventiva 1</t>
  </si>
  <si>
    <t>GTHU 50 Acción preventiva 2</t>
  </si>
  <si>
    <t>GTHU 50 Acción preventiva 3</t>
  </si>
  <si>
    <t>GTHU 50 Acción preventiva 4</t>
  </si>
  <si>
    <t>GTHU 51 Acción preventiva 1</t>
  </si>
  <si>
    <t>GTHU 51 Acción preventiva 2</t>
  </si>
  <si>
    <t>GTHU 51 Acción preventiva 3</t>
  </si>
  <si>
    <t>GTHU 51 Acción preventiva 4</t>
  </si>
  <si>
    <t>GTHU 52 Acción preventiva 1</t>
  </si>
  <si>
    <t>GTHU 52 Acción preventiva 2</t>
  </si>
  <si>
    <t>GTHU 52 Acción preventiva 3</t>
  </si>
  <si>
    <t>GTHU 52 Acción preventiva 4</t>
  </si>
  <si>
    <t>GTHU 53 Acción preventiva 1</t>
  </si>
  <si>
    <t>GTHU 53 Acción preventiva 2</t>
  </si>
  <si>
    <t>GTHU 53 Acción preventiva 3</t>
  </si>
  <si>
    <t>GTHU 53 Acción preventiva 4</t>
  </si>
  <si>
    <t>GTHU 54 Acción preventiva 1</t>
  </si>
  <si>
    <t>GTHU 54 Acción preventiva 2</t>
  </si>
  <si>
    <t>GTHU 54 Acción preventiva 3</t>
  </si>
  <si>
    <t>GTHU 54 Acción preventiva 4</t>
  </si>
  <si>
    <t>GTHU 55 Acción preventiva 1</t>
  </si>
  <si>
    <t>GTHU 55 Acción preventiva 2</t>
  </si>
  <si>
    <t>GTHU 55 Acción preventiva 3</t>
  </si>
  <si>
    <t>GTHU 55 Acción preventiva 4</t>
  </si>
  <si>
    <t>ADQBS 56 Acción preventiva 1</t>
  </si>
  <si>
    <t>ADQBS 56 Acción preventiva 2</t>
  </si>
  <si>
    <t>ADQBS 56 Acción preventiva 3</t>
  </si>
  <si>
    <t>ADQBS 56 Acción preventiva 4</t>
  </si>
  <si>
    <t>ADQBS 57 Acción preventiva 1</t>
  </si>
  <si>
    <t>ADQBS 57 Acción preventiva 2</t>
  </si>
  <si>
    <t>ADQBS 57 Acción preventiva 3</t>
  </si>
  <si>
    <t>ADQBS 57 Acción preventiva 4</t>
  </si>
  <si>
    <t>ADQBS 58 Acción preventiva 1</t>
  </si>
  <si>
    <t>ADQBS 58 Acción preventiva 2</t>
  </si>
  <si>
    <t>ADQBS 58 Acción preventiva 3</t>
  </si>
  <si>
    <t>ADQBS 58 Acción preventiva 4</t>
  </si>
  <si>
    <t>ADMBS 59 Acción preventiva 1</t>
  </si>
  <si>
    <t>ADMBS 59 Acción preventiva 2</t>
  </si>
  <si>
    <t>ADMBS 59 Acción preventiva 3</t>
  </si>
  <si>
    <t>ADMBS 59 Acción preventiva 4</t>
  </si>
  <si>
    <t>ADMBS 60 Acción preventiva 1</t>
  </si>
  <si>
    <t>ADMBS 60 Acción preventiva 2</t>
  </si>
  <si>
    <t>ADMBS 60 Acción preventiva 3</t>
  </si>
  <si>
    <t>ADMBS 60 Acción preventiva 4</t>
  </si>
  <si>
    <t>ADMBS 61 Acción preventiva 1</t>
  </si>
  <si>
    <t>ADMBS 61 Acción preventiva 2</t>
  </si>
  <si>
    <t>ADMBS 61 Acción preventiva 3</t>
  </si>
  <si>
    <t>ADMBS 61 Acción preventiva 4</t>
  </si>
  <si>
    <t>ADMBS 62 Acción preventiva 1</t>
  </si>
  <si>
    <t>ADMBS 62 Acción preventiva 2</t>
  </si>
  <si>
    <t>ADMBS 62 Acción preventiva 3</t>
  </si>
  <si>
    <t>ADMBS 62 Acción preventiva 4</t>
  </si>
  <si>
    <t>ADMBS 63 Acción preventiva 1</t>
  </si>
  <si>
    <t>ADMBS 63 Acción preventiva 2</t>
  </si>
  <si>
    <t>ADMBS 63 Acción preventiva 3</t>
  </si>
  <si>
    <t>ADMBS 63 Acción preventiva 4</t>
  </si>
  <si>
    <t>ADMBS 64 Acción preventiva 1</t>
  </si>
  <si>
    <t>ADMBS 64 Acción preventiva 2</t>
  </si>
  <si>
    <t>ADMBS 64 Acción preventiva 3</t>
  </si>
  <si>
    <t>ADMBS 64 Acción preventiva 4</t>
  </si>
  <si>
    <t>ADMBS 65 Acción preventiva 1</t>
  </si>
  <si>
    <t>ADMBS 65 Acción preventiva 2</t>
  </si>
  <si>
    <t>ADMBS 65 Acción preventiva 3</t>
  </si>
  <si>
    <t>ADMBS 65 Acción preventiva 4</t>
  </si>
  <si>
    <t>ADMBS 66 Acción preventiva 1</t>
  </si>
  <si>
    <t>ADMBS 66 Acción preventiva 2</t>
  </si>
  <si>
    <t>ADMBS 66 Acción preventiva 3</t>
  </si>
  <si>
    <t>ADMBS 66 Acción preventiva 4</t>
  </si>
  <si>
    <t>APJUR 67 Acción preventiva 1</t>
  </si>
  <si>
    <t>APJUR 67 Acción preventiva 2</t>
  </si>
  <si>
    <t>APJUR 67 Acción preventiva 3</t>
  </si>
  <si>
    <t>APJUR 67 Acción preventiva 4</t>
  </si>
  <si>
    <t>APJUR 68 Acción preventiva 1</t>
  </si>
  <si>
    <t>APJUR 68 Acción preventiva 2</t>
  </si>
  <si>
    <t>APJUR 68 Acción preventiva 3</t>
  </si>
  <si>
    <t>APJUR 68 Acción preventiva 4</t>
  </si>
  <si>
    <t>APJUR 69 Acción preventiva 1</t>
  </si>
  <si>
    <t>APJUR 69 Acción preventiva 2</t>
  </si>
  <si>
    <t>APJUR 69 Acción preventiva 3</t>
  </si>
  <si>
    <t>APJUR 69 Acción preventiva 4</t>
  </si>
  <si>
    <t>GEFIN 70 Acción preventiva 1</t>
  </si>
  <si>
    <t>GEFIN 70 Acción preventiva 2</t>
  </si>
  <si>
    <t>GEFIN 70 Acción preventiva 3</t>
  </si>
  <si>
    <t>GEFIN 70 Acción preventiva 4</t>
  </si>
  <si>
    <t>GEFIN 71 Acción preventiva 1</t>
  </si>
  <si>
    <t>GEFIN 71 Acción preventiva 2</t>
  </si>
  <si>
    <t>GEFIN 71 Acción preventiva 3</t>
  </si>
  <si>
    <t>GEFIN 71 Acción preventiva 4</t>
  </si>
  <si>
    <t>GEFIN 72 Acción preventiva 1</t>
  </si>
  <si>
    <t>GEFIN 72 Acción preventiva 2</t>
  </si>
  <si>
    <t>GEFIN 72 Acción preventiva 3</t>
  </si>
  <si>
    <t>GEFIN 72 Acción preventiva 4</t>
  </si>
  <si>
    <t>GEFIN 73 Acción preventiva 1</t>
  </si>
  <si>
    <t>GEFIN 73 Acción preventiva 2</t>
  </si>
  <si>
    <t>GEFIN 73 Acción preventiva 3</t>
  </si>
  <si>
    <t>GEFIN 73 Acción preventiva 4</t>
  </si>
  <si>
    <t>GEFIN 74 Acción preventiva 1</t>
  </si>
  <si>
    <t>GEFIN 74 Acción preventiva 2</t>
  </si>
  <si>
    <t>GEFIN 74 Acción preventiva 3</t>
  </si>
  <si>
    <t>GEFIN 74 Acción preventiva 4</t>
  </si>
  <si>
    <t>GEFIN 75 Acción preventiva 1</t>
  </si>
  <si>
    <t>GEFIN 75 Acción preventiva 2</t>
  </si>
  <si>
    <t>GEFIN 75 Acción preventiva 3</t>
  </si>
  <si>
    <t>GEFIN 75 Acción preventiva 4</t>
  </si>
  <si>
    <t>GEFIN 76 Acción preventiva 1</t>
  </si>
  <si>
    <t>GEFIN 76 Acción preventiva 2</t>
  </si>
  <si>
    <t>GEFIN 76 Acción preventiva 3</t>
  </si>
  <si>
    <t>GEFIN 76 Acción preventiva 4</t>
  </si>
  <si>
    <t>GEFIN 77 Acción preventiva 1</t>
  </si>
  <si>
    <t>GEFIN 77 Acción preventiva 2</t>
  </si>
  <si>
    <t>GEFIN 77 Acción preventiva 3</t>
  </si>
  <si>
    <t>GEFIN 77 Acción preventiva 4</t>
  </si>
  <si>
    <t>GEFIN 78 Acción preventiva 1</t>
  </si>
  <si>
    <t>GEFIN 78 Acción preventiva 2</t>
  </si>
  <si>
    <t>GEFIN 78 Acción preventiva 3</t>
  </si>
  <si>
    <t>GEFIN 78 Acción preventiva 4</t>
  </si>
  <si>
    <t>SEYM 79 Acción preventiva 1</t>
  </si>
  <si>
    <t>SEYM 79 Acción preventiva 2</t>
  </si>
  <si>
    <t>SEYM 79 Acción preventiva 3</t>
  </si>
  <si>
    <t>SEYM 79 Acción preventiva 4</t>
  </si>
  <si>
    <t>SEYM 80 Acción preventiva 1</t>
  </si>
  <si>
    <t>SEYM 80 Acción preventiva 2</t>
  </si>
  <si>
    <t>SEYM 80 Acción preventiva 3</t>
  </si>
  <si>
    <t>SEYM 80 Acción preventiva 4</t>
  </si>
  <si>
    <t>SEYM 81 Acción preventiva 1</t>
  </si>
  <si>
    <t>SEYM 81 Acción preventiva 2</t>
  </si>
  <si>
    <t>SEYM 81 Acción preventiva 3</t>
  </si>
  <si>
    <t>SEYM 81 Acción preventiva 4</t>
  </si>
  <si>
    <t>SEYM 82 Acción preventiva 1</t>
  </si>
  <si>
    <t>SEYM 82 Acción preventiva 2</t>
  </si>
  <si>
    <t>SEYM 82 Acción preventiva 3</t>
  </si>
  <si>
    <t>SEYM 82 Acción preventiva 4</t>
  </si>
  <si>
    <t>COGGI 8 Acción preventiva 1</t>
  </si>
  <si>
    <t>COGGI 9 Acción preventiva 1</t>
  </si>
  <si>
    <t>Índice general de los cuatro indicadores</t>
  </si>
  <si>
    <t>Impacto que identifica más alto</t>
  </si>
  <si>
    <t>Planes de acción 2026</t>
  </si>
  <si>
    <t>Plan de Incentivos institucionales</t>
  </si>
  <si>
    <t>Plan Anual de Adquisiciones - PAABS</t>
  </si>
  <si>
    <t>Plan de Trabajo Anual de Seguridad y Salud en Trabajo SG - SST</t>
  </si>
  <si>
    <t>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t>
  </si>
  <si>
    <t>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t>
  </si>
  <si>
    <t>La posibilidad de incumplir con la gestión estratégica de la información, la definición de políticas, lineamientos y estándares de TIC que fortalezcan el gobierno de datos, la interoperabilidad y la arquitectura empresarial.</t>
  </si>
  <si>
    <t>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t>
  </si>
  <si>
    <t>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t>
  </si>
  <si>
    <t>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t>
  </si>
  <si>
    <t>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t>
  </si>
  <si>
    <t>La posibilidad de incumplir con las acciones institucionales requeridas para la implementación efectiva del Ordenamiento Social de la Propiedad Rural a cargo de la ANT</t>
  </si>
  <si>
    <t>Desde la formulación de planes de ordenamiento de la propiedad rural, y/o de análisis de información de los diferentes modelos de atención hasta la implementación de acciones que permiten el cumplimiento de los procesos misionales de la entidad.</t>
  </si>
  <si>
    <t>ESTRATEGIA DE TIC Y GOBIERNO DE DATOS</t>
  </si>
  <si>
    <t>ANALISIS DE DATOS E INTEROPERABILIDAD</t>
  </si>
  <si>
    <t>GESTIÓN DE SEGURIDAD Y PRIVACIDAD DE LA INFORMACIÓN</t>
  </si>
  <si>
    <t>GESTIÓN DE CONTINUIDAD DE NEGOCIO</t>
  </si>
  <si>
    <t>CONSTITUCIÓN, AMPLIACIÓN, SANEAMIENTO O RESTRUCTURACIÓN DE RESGUARDOS INDÍGENAS</t>
  </si>
  <si>
    <t>TITULACIÓN COLECTIVA, AMPLIACIÓN Y SANEAMIENTO A COMUNIDADES NEGRAS</t>
  </si>
  <si>
    <t>IMPLEMENTACIÓN DEL CICLO DE VIDA DE SOLUCIONES DE SOFTWARE</t>
  </si>
  <si>
    <t>ADMINISTRACIÓN Y SOPORTE DE INFRAESTRUCTURA TECNOLÓGICA, BASE DE DATOS, SERVICIOS TIC Y SEGURIDAD INFORMATICA</t>
  </si>
  <si>
    <t>PRODUCCIÓN TÉCNICA DE INFORMACIÓN GEOGRÁFICA Y TOPOGRÁFICA</t>
  </si>
  <si>
    <t>PUBLICACIÓN DE INFORMACIÓN EN INTRANET Y PÁGINA WEB</t>
  </si>
  <si>
    <t>SEGUIMIENTO AL MODELO INTEGRADO DE LA PLANEACIÓN Y GESTIÓN</t>
  </si>
  <si>
    <t>MONITOREO DE LA SEGURIDAD Y PRIVACIDAD DE LA INFORMACIÓN</t>
  </si>
  <si>
    <t>Dirección de Asuntos Étnicos -SAE</t>
  </si>
  <si>
    <t>Inadecuada gestión para lograr la clarificación de títulos de origen colonial o republicano</t>
  </si>
  <si>
    <t xml:space="preserve"> de la entidad ante las comunidades indígenas</t>
  </si>
  <si>
    <t>al incumplimiento en la ejecución del Plan de Acción Institucional aprobado para la clarificación de títulos de origen colonial o republicano</t>
  </si>
  <si>
    <t>Plan de Acción Institucional</t>
  </si>
  <si>
    <t>Fortalecimiento de la materialización de los derechos territoriales de los Pueblos y Comunidades Indígenas  Nacional</t>
  </si>
  <si>
    <t>La SUBDIRECCIÓN DE ASUNTOS ÉTNICOS</t>
  </si>
  <si>
    <t>verifica el cumplimiento de la ejecución del plan de acción</t>
  </si>
  <si>
    <t>unas mesas técnicas semestrales que se inscriben en un acta de reunión para el monitoreo de la gestión del procedimiento</t>
  </si>
  <si>
    <t>prioriza el análisis del cumplimiento de los actos administrativos no generados como meta del plan de acción de la vigencia anterior para incluir</t>
  </si>
  <si>
    <t>la formulación del nuevo plan de acción anual</t>
  </si>
  <si>
    <t>Inadecuada gestión para lograr la delimitación politico administrativa para comunidades indigenas</t>
  </si>
  <si>
    <t>Dirección de Asuntos Étnicos</t>
  </si>
  <si>
    <t>de la entidad ante las comunidades indigenas</t>
  </si>
  <si>
    <t>al incumplimiento de la ejecución del Plan de Acción Institucional aprobado para la delimitación politico administrativo para comunidades indigenas</t>
  </si>
  <si>
    <t>La DIRECCIÓN DE ASUNTOS ÉTNICOS</t>
  </si>
  <si>
    <t>unas mesas técnicas semestrales que se inscriben en un acta de reunión para el monitoreo de la gestión de los procedimientos</t>
  </si>
  <si>
    <t>Informe general de cumplimiento de plan de acción - Resoluciones</t>
  </si>
  <si>
    <t>Inadecuada gestión para la constitución de Resguardos Indigenas</t>
  </si>
  <si>
    <t>al incumplimiento de la ejecución del Plan de Acción Institucional aprobado para la Constitución de Resguardos indigenas</t>
  </si>
  <si>
    <t>verifica el cumplimiento de requisitos establecidos en la ley para dar apertura al expediente</t>
  </si>
  <si>
    <t>registro de la información de solicitud en el archivo Base de Datos DAE cada vez que exista una solicitud presentada por el representante legal de la comunidad indigena a la ANT</t>
  </si>
  <si>
    <t>revisa el proyecto de acuerdo a Constitución o Ampliación</t>
  </si>
  <si>
    <t>los requisitos que describen los procedimientos para que el documento sea aprobado y firmado por el Consejo Directivo de la ANT cada vez que se requiera cumplir la necesidad de una comunidad indigena</t>
  </si>
  <si>
    <t>corrije el proyecto de acuerdo a Constitución o Ampliación</t>
  </si>
  <si>
    <t>la forma ACCTI-F-072 AUTO CORRECCIÓN DE IRREGULARIDADES para  atender las observaciones del Consejo Directivo en su votación negativa</t>
  </si>
  <si>
    <t>Seguimiento trimestral a la ejecución de los procedimientos de Constitución de Resguardos Indigenas</t>
  </si>
  <si>
    <t>Acta de Reunión y/o Presentaciones en Diapositivas</t>
  </si>
  <si>
    <t>Inadecuada gestión para la Titulación de Comunidades Negras</t>
  </si>
  <si>
    <t xml:space="preserve"> de la entidad ante las comunidades Negras</t>
  </si>
  <si>
    <t>al incumplimiento de la ejecución del Plan de Acción Institucional formulado para la Titulación Colectiva de Comunidades Negras</t>
  </si>
  <si>
    <t>Fortalecimiento de la materialización de derechos territoriales de las Comunidades Negras, Afrocolombianas, Raizales y Palenqueras a nivel Nacional</t>
  </si>
  <si>
    <t>registro de la información de solicitud en el archivo Base de Datos DAE cada vez que exista una solicitud presentada por el representante legal de la comunidad negra a la ANT</t>
  </si>
  <si>
    <t>revisa el proyecto de resolución a Titulación Colectiva o Ampliación de Titulos Colectivos</t>
  </si>
  <si>
    <t>los requisitos que describen los procedimientos para que el documento sea aprobado y firmado por la Comisión Ley 70 cada vez que se requiera cumplir la necesidad de una comunidad negra</t>
  </si>
  <si>
    <t>corrije el proyecto de resolución a Titulación Colectiva o Ampliación de Titulos Colectivos</t>
  </si>
  <si>
    <t>la forma ACCTI-F-072 AUTO CORRECCIÓN DE IRREGULARIDADES para  atender las observaciones de la Comisión Ley 70 en su votación negativa</t>
  </si>
  <si>
    <t>Seguimiento trimestral a la ejecución de los procedimientos de Titulación Colectiva de Comunidades Negras</t>
  </si>
  <si>
    <t>Informe semestral de registro titulación colectiva ante la ORIP</t>
  </si>
  <si>
    <t>Inadecuada gestión de la información externa e interna</t>
  </si>
  <si>
    <t>Inadecuado manejo de la imagen institucional</t>
  </si>
  <si>
    <t>en la credibilidad y mala imagen institucional</t>
  </si>
  <si>
    <t>deficiencia en la información interna y externa de boletines y comunicados de prensa en la entidad</t>
  </si>
  <si>
    <t>incidiendo en la percepción y confianza hacia la institución</t>
  </si>
  <si>
    <t>al manejo inadecuado de la imagen institucional (símbolos, nombre, colores, manual de imagen, entre otros)</t>
  </si>
  <si>
    <t xml:space="preserve">
Programa de Transparencia y Ética Pública PTEP</t>
  </si>
  <si>
    <t>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</si>
  <si>
    <t>revisa el contenido y estilo de los textos redactados para ser aprobados en boletines y comunicados de prensa</t>
  </si>
  <si>
    <t>de una matriz de seguimiento donde se ha validado el tipo de información, alcance y usuario final para determinar si cumple con los lineamientos en comunicación interna y externa</t>
  </si>
  <si>
    <t>emite nuevo mensaje</t>
  </si>
  <si>
    <t>de los diferentes medios de comunicación con aclaraciones por parte del Director General o jefe de oficina correspondiente</t>
  </si>
  <si>
    <t xml:space="preserve">valida la calidad de la solicitud para la pieza de diseño </t>
  </si>
  <si>
    <t xml:space="preserve">la forma COGGI-F-014 SOLICITUD DE REQUERIMIENTOS AL EQUIPO DE COMUNICACIONES V2 cada vez que la dependencia realice la solicitud
</t>
  </si>
  <si>
    <t xml:space="preserve">verifica los lineamientos para el cumplimiento en el uso de la imagen institucional </t>
  </si>
  <si>
    <t>matriz de seguimiento y formato de solicitud para el diseño de pieza al grupo de diseño grafico y una cadena de comunicación en whatsapp del grupo de diseño grafico</t>
  </si>
  <si>
    <t>prioriza el rediseño de los instrumentos que se utilizan en los diferentes medios, eventos e implementos que requiera la ANT</t>
  </si>
  <si>
    <t>de la actualización de la imagen instucional cumpliendo con el manual de imagen</t>
  </si>
  <si>
    <t>El EQUIPO DE COMUNICACIONES - DG</t>
  </si>
  <si>
    <t>Oficina del Inspector de la Gestión de Tierras</t>
  </si>
  <si>
    <t>MAL REGISTRO Y TRÁMITE DE DENUNCIAS</t>
  </si>
  <si>
    <t>en la imagen institucional de la entidad antes los grupos de interés</t>
  </si>
  <si>
    <t>al desconocimiento en el registro y trámite de denuncias que llegan a la OIGT por los diferentes canales de atención al ciudadano disponibles en la entidad (Virtual y fisico).</t>
  </si>
  <si>
    <t>Fortalecimiento del desempeño del modelo integrado de planeación y gestión de la ANT nacional</t>
  </si>
  <si>
    <t>verifica y analiza el estado de los trámites y la gestión de las denuncias y/o PQRS asignadas a la dependencia de acuerdo con su competencia. Este seguimiento se realiza</t>
  </si>
  <si>
    <t>Gestor Documental Orfeo y del reporte correspondiente en Power BI mensualmente. En caso de no evidenciarse gestión en el trámite, se generara una alerta al profesional responsable. Esta alerta se basa en el resultado del balance estadístico trimestral, el cual detalla el número de denuncias recibidas durante el periodo de análisis, la gestión realizada y la clasificación de dichas denuncias.</t>
  </si>
  <si>
    <t xml:space="preserve">Verifica en que casos procede una actuación administrativa, para interponer la denuncia penal, queja disciplinaria, fiscal o la que corresponde ante la autoridad competente y para ello, </t>
  </si>
  <si>
    <t>un memorando, cada vez que se analice un caso,  la OIGT emite las respectivas recomendaciones a las dependencias,  para que se adelanten las acciones que correspondan de acuerdo con sus competencias aportando la documentación recopilada y el contexto construido</t>
  </si>
  <si>
    <t>en caso de identificar que no se están dando respuestas a las PQRSD dentro de los tiempos establecidos, el supervisor emitirá una alerta al profesional encargado, quien deberá completar el trámite correspondiente en un plazo máximo de un (1) día, en caso de incumplirlo se enviará</t>
  </si>
  <si>
    <t>una comunicación  interna, un llamado de atención citando la responsabilidad que le atañe en su relación contractual y/o laboral con la dependencia</t>
  </si>
  <si>
    <t>30%</t>
  </si>
  <si>
    <t>40%</t>
  </si>
  <si>
    <t>Impacto</t>
  </si>
  <si>
    <t>25%</t>
  </si>
  <si>
    <t xml:space="preserve">realiza un informe sobre las denuncias recepcionadas por la dependencia,  el cual se publica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</si>
  <si>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Inspectror de la Gestión de Tierras bajo su competencia a través del Gestor Documental Orfeo.</t>
  </si>
  <si>
    <t>implementa un instrumento de valoración de la satisfacción, el cual se incluye en todas las respuestas emitidas desde la OIGT en atención a las PQRSD para mitigar el riesgo reputacional de la entidad, con la información recolectada se realiza un balance de gestión semestralmente, el cual es utilizado como insumo para la implementación de acciones de mejora.</t>
  </si>
  <si>
    <t>Informe semestral con el resultado obtenido del balance estadístico de valoración de satisfacción</t>
  </si>
  <si>
    <t>SG - GRUP CONT</t>
  </si>
  <si>
    <t>Inadecuado análisis del sector para temas contractuales</t>
  </si>
  <si>
    <t xml:space="preserve">Secretaría General - Grup Cont </t>
  </si>
  <si>
    <t>en la imagen institucional ante los grupos de interés</t>
  </si>
  <si>
    <t>a vicios en la determinación de los presupuestos (análisis del sector)</t>
  </si>
  <si>
    <t>realiza los análisis del sector para los procesos de contratación de la entidad, con base en la metodología señalada por Colombia Compra Eficiente y en el manual de contratación de la Agencia</t>
  </si>
  <si>
    <t>diligenciamiento de la forma ADQBS-F-008 "análisis del sector", para los procesos de contratación cada vez que se requieran distintos a CPS (se efectúa dentro del formato de Estudios previos) y los convenios de cooperación internacional que no requieren dicho análisis</t>
  </si>
  <si>
    <t xml:space="preserve">elabora un nuevo análisis del sector para el proceso contractual, inmediatamente se detecta el error </t>
  </si>
  <si>
    <t>diligenciamiento de la forma ADQBS-F-008 "análisis del sector" para los procesos de contratación distintos a CPS y los convenios de cooperación internacional que no requieren dicho análisis</t>
  </si>
  <si>
    <t>Comunicación al equipo de análisis del sector sobre las diferencias que se presentan entre la versión 2 y 3 de la Guía para la Elaboración de Estudios del Sector</t>
  </si>
  <si>
    <t xml:space="preserve">Correo electronico de comunicación sobre el tema </t>
  </si>
  <si>
    <t>Nulidad de un proceso de selección contractual por vicios en los documentos precontractuales de un proceso</t>
  </si>
  <si>
    <t>a la revisión deficiente en el momento de estructuración de los documentos precontractuales de un proceso de selección</t>
  </si>
  <si>
    <t>El GRUPO INTERNO DE TRABAJO PARA LA GESTIÓN CONTRACTUAL - SG - Abogado revisor</t>
  </si>
  <si>
    <t>valida los documentos precontractuales</t>
  </si>
  <si>
    <t>la plataforma de SECOPII cada vez que se requiere un proceso de selección y han sido cargados previamente por el abogado estructurador</t>
  </si>
  <si>
    <t>rechaza los documentos precontractuales</t>
  </si>
  <si>
    <t>su flujo de aprobación en SECOP II para que el abogado estructurador subsane los documentos y se carguen de nuevo</t>
  </si>
  <si>
    <t>Realizar banner informativo donde se socialice los requisitos minimos legales para la suscripción de contratos y convenios mediante la modalidad de contratación directa</t>
  </si>
  <si>
    <t>Uso indebido de la modalidad de contratación directa</t>
  </si>
  <si>
    <t>al desconocimiento de la norma y/o mal intención por parte de los responsables del proceso</t>
  </si>
  <si>
    <t>El GRUPO INTERNO DE TRABAJO PARA LA GESTIÓN CONTRACTUAL - SG -  Abogado estructurador</t>
  </si>
  <si>
    <t>revisa la capacidad e idoneidad del proveedor</t>
  </si>
  <si>
    <t xml:space="preserve">las formas ADQBS-F-036 CONSTANCIA DE CAPACIDAD E IDONEIDAD PARA CONTRATACIÓN DIRECTA o ADQBS-F-027 CONSTANCIA DE IDONEIDAD Y EXPERIENCIA (dependiendo de la necesidad del objeto a contratar), diligenciados previamente por las áreas cada vez que se requiera la contración directa
</t>
  </si>
  <si>
    <t>devuelve los documentos</t>
  </si>
  <si>
    <t>un correo electronico informando las observaciones respectivas para que la dependencia subsane</t>
  </si>
  <si>
    <t>Socialización sobre los términos y normas aplican en contratación directa</t>
  </si>
  <si>
    <t>Presentación y lista de asistencia</t>
  </si>
  <si>
    <t>Incidir en la selección de proveedores sin cumplimiento de requisitos</t>
  </si>
  <si>
    <t>a la evaluación sesgada de proveedores o existencia de criterios de evaluación poco claros o subjetivos</t>
  </si>
  <si>
    <t>El COMITÉ DE EVALUACIÓN (JURÍDICO, TÉCNICO Y ECONÓMICO)</t>
  </si>
  <si>
    <t>evalúa técnica, económica y jurídicamente las propuestas allegadas por los proveedores</t>
  </si>
  <si>
    <t>informe de evaluación cada vez que se realice un proceso de selección para la escoger el proveedor</t>
  </si>
  <si>
    <t>QUIEN OSTENTE LA CALIDAD DE ORDENADOR DEL GASTO</t>
  </si>
  <si>
    <t>revoca la adjudicación del proceso</t>
  </si>
  <si>
    <t>de una acto administrativo</t>
  </si>
  <si>
    <t>Actualizar las formas utilizadas para evaluar los procesos de contratación de la Entidad y presentarlos a la Oficina de Planeación para el Sistema Integrada de Gestión</t>
  </si>
  <si>
    <t>Formas publicadas en la Intranet de la entidad</t>
  </si>
  <si>
    <t xml:space="preserve">Inadecuada gestión de la liquidación del contrato y/o convenio por incumplimiento </t>
  </si>
  <si>
    <t>al quedar sin competencia para llevar a cabo la liquidación del contrato</t>
  </si>
  <si>
    <t xml:space="preserve">a la inoportunidad en la radicación de la solicitud de liquidación por parte del supervisor del contrato y/o convenio e incumplimientos de la legislación vigente </t>
  </si>
  <si>
    <t>verifica el contenido del Orfeo radicado por el supervisor que solicita la liquidación del contrato o convenio</t>
  </si>
  <si>
    <t>análisis del control de legalidad de los anexos y de su pertinencia, verificando en cada radicación de liquidación si la entidad mantiene la competencia para efectuarla.</t>
  </si>
  <si>
    <t>valida los tiempos de los contratos susceptibles de liquidación</t>
  </si>
  <si>
    <t>una base de datos interna de control que se mantiene actualizada mensualmente</t>
  </si>
  <si>
    <t>determina la perdida de competencia</t>
  </si>
  <si>
    <t xml:space="preserve">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t>
  </si>
  <si>
    <t>SG - STH</t>
  </si>
  <si>
    <t>Fuga parcial o completa del conocimiento tácito o explicito de la Entidad</t>
  </si>
  <si>
    <t>Secretaría General - STH</t>
  </si>
  <si>
    <t>en la desaparición del conocimiento de la entidad</t>
  </si>
  <si>
    <t>a la falta de mecanismos que permitan retener el conocimiento tácito y explícito tanto individual como grupal e institucional</t>
  </si>
  <si>
    <t>Plan de Acción Insitucional
Plan Institucional de Archivo PINAR
Plan Anual de Adquisiciones PAA
Plan Anual de Vacantes
Plan de Previsión de Recursos Humanos
Plan Estratégico de Talento Humano
Plan Institucional de Capacitación PIC
Plan de Trabajo Anual de Seguridad y Salud en Trabajo 
Plan Estratégico de Tecnologías de la Información y las Comunicaciones PETI
Plan de Tratamiento de Riesgos de Seguridad y Privacidad de la Información
Plan de Seguridad y Privacidad de la Información
Programa de Transparencia y Ética Pública PTEP</t>
  </si>
  <si>
    <t>revisar el autodiagnóstico de MIPG para la dimensión de Gestión del conocimiento</t>
  </si>
  <si>
    <t>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t>
  </si>
  <si>
    <t>actualiza el Plan Estratégico de Talento Humano de la entidad</t>
  </si>
  <si>
    <t>resultado del autodianostico de MiPG de gestión de conocimiento y las observaciones a informes internos de seguimiento</t>
  </si>
  <si>
    <t>Posibilidad de incumplir metas del Plan Estratégico de Talento Humano</t>
  </si>
  <si>
    <t>en la imagen institucional ante los funcionarios de la entidad</t>
  </si>
  <si>
    <t>a la falta de ejecución en las actividades y recursos para el Plan Estratégico de Talento Humano</t>
  </si>
  <si>
    <t>El COMITÉ INSTITUCIONAL DE GESTIÓN Y DESEMPEÑO</t>
  </si>
  <si>
    <t>valida la propuesta del Plan Estratégico de Talento Humano</t>
  </si>
  <si>
    <t>la sesión del CIGYD de la vigencia con la aprobación o no del Plan Estratégico de Talento Humano para el 2026 y queda registrado en el acta del CIGYD realizado por la Oficina de Planeación</t>
  </si>
  <si>
    <t>La SUBDIRECCIÓN DE TALENTO HUMANO</t>
  </si>
  <si>
    <t>valida la ejecución de las actividades programadas en el Plan Estratégico de Talento Humano</t>
  </si>
  <si>
    <t>dos informes de seguimiento en la vigencia a las actividades del Plan de Estratégico de la Subdirección de Talento Humano</t>
  </si>
  <si>
    <t>actualiza el Plan Estratégico de Talento Humano</t>
  </si>
  <si>
    <t>los ajustes realizados a las observaciones que se presenten por la no ejecución adecuada del documento y se debe presentar de nuevo para su revisión y aprobación en una nueva sesión del CIGYD</t>
  </si>
  <si>
    <t>Realizar monitoreo de las actividades programadas en el Plan de Estratégico de la Subdirección de Talento Humano.</t>
  </si>
  <si>
    <t>Informe Seguimiento a las actividades Plan de Estratégico de la Subdirección de Talento Humano.</t>
  </si>
  <si>
    <t>Vinculación de personal sin cumplir requisitos de ley</t>
  </si>
  <si>
    <t>Inconsistencias en el reporte y liquidación de las novedades laborales y prestacionales</t>
  </si>
  <si>
    <t>en la imagen institucional ante los funcionarios de la entidad, grupos de interés y público general</t>
  </si>
  <si>
    <t>a la vinculación de funcionarios de la entidad sin el cumplimiento de requisitos mínimos de ley</t>
  </si>
  <si>
    <t>en el presupuesto de gastos de personal de la ANT</t>
  </si>
  <si>
    <t>al desconocimiento del reporte de novedades del personal de la ANT por errores en la liquidación de la nomina y presentando fallas en el pago</t>
  </si>
  <si>
    <t>Plan Estratégico de Talento Humano
Plan Anual de Vacantes
Plan de Previsión de Recursos Humanos</t>
  </si>
  <si>
    <t>verifica el cumplimiento de los requisitos exigidos por el empleo a proveer</t>
  </si>
  <si>
    <t>formato cumplimiento Requisitos Mínimos GTHU-F-010 cada vez que se requiere y dando cumplimiento con los requisitos de Ley y los contemplados en el Manual Especifico de Funciones y de Competencias Laborales de la Agencia</t>
  </si>
  <si>
    <t>revisa para aprobación del cumplimiento de requisitos</t>
  </si>
  <si>
    <t xml:space="preserve">un expediente creado para el aspirante al cargo en cada vez que se requiera suplir una vacante de la planta de personal de la ANT </t>
  </si>
  <si>
    <t>deroga nombramiento</t>
  </si>
  <si>
    <t>un acto administrativo donde constan que no cumple los requisitos de ley</t>
  </si>
  <si>
    <t>revisa el soporte y mantenimiento del aplicativo Meta4 - SIGEP Nómina</t>
  </si>
  <si>
    <t>informe de supervisión que presenta los ajustes en el presupuesto, las notificaciones a los interesados con inconsistencias y correcciones a que haya lugar cada vez que se requiera</t>
  </si>
  <si>
    <t>se realiza en el próximo pago un ajuste de la liquidación adicional realizada en el salario</t>
  </si>
  <si>
    <t>aplicativo SIGEP NOMINA y las disposiciones de ley para realizar la actualización del pago</t>
  </si>
  <si>
    <t>Listado de asistencia de la sesión y presentación</t>
  </si>
  <si>
    <t>Gestión inadecuada de la Política de Riesgos de la entidad</t>
  </si>
  <si>
    <t>Oficina de Planeación</t>
  </si>
  <si>
    <t>en la imagen de la Oficina de Planeación dentro de la entidad</t>
  </si>
  <si>
    <t>a la gestión inadecuada de la Política de Administración del Riesgo</t>
  </si>
  <si>
    <t>Plan de Acción Institucional
Programa de Transparencia y Ética Pública PTEP</t>
  </si>
  <si>
    <t>La OFICINA DE PLANEACIÓN</t>
  </si>
  <si>
    <t>revisa la pertinencia de los riesgos a los procesos activos de la entidad</t>
  </si>
  <si>
    <t>registro anual MAPA DE RIESGOS DE GESTIÓN DEST-F-001 donde se evidencia que los responsables de los riesgos, han realizado un identificación correcta y su evaluación al mismo, para reconocer el nivel de exposición que tiene este frente al proceso para la vigencia en curso</t>
  </si>
  <si>
    <t>valida la gestión de acciones preventivas del mapa de riesgos de gestión de la entidad</t>
  </si>
  <si>
    <t>informe de seguimiento cuatrimestral a la gestión de la Administración del Riesgo de la entidad y generando las recomendaciones y alertas pertinentes a los responsables de los riesgos</t>
  </si>
  <si>
    <t>realiza las acciones de corrección y actualización del MAPA DE RIESGOS DE GESTIÓN DEST-F-001 donde actúa como segunda línea de defensa</t>
  </si>
  <si>
    <t>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t>
  </si>
  <si>
    <t>Inscribir proyectos de inversión no adecuados a las necesidades de la entidad</t>
  </si>
  <si>
    <t>multa del ente de control</t>
  </si>
  <si>
    <t>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t>
  </si>
  <si>
    <t>revisa la formulación de los proyectos de inversión</t>
  </si>
  <si>
    <t>documento técnico de FORMULACIÓN DE PROYECTO que presenta la verificación de pertinencia y confiabilidad técnica, financiera, económica, legal, ambiental y metodológica del proyecto; en línea con la misión, objetivos, lineamientos y planes establecidos por parte de la entidad</t>
  </si>
  <si>
    <t>evalúa el cumplimiento de requisitos para la formulación de los proyectos de inversión</t>
  </si>
  <si>
    <t>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t>
  </si>
  <si>
    <t>reemplaza los Proyectos Inversión devueltos</t>
  </si>
  <si>
    <t>la formulación actualizada de los Proyectos de Inversión con base en las observaciones presentadas para dar cumplimiento a los criterios consignados en el artículo 12 del Decreto 2844 de 2010 por parte del rol Control de Formulación</t>
  </si>
  <si>
    <t>Planeación inoportuna de cada vigencia del plan de acción</t>
  </si>
  <si>
    <t>en la imagen institucional</t>
  </si>
  <si>
    <t>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t>
  </si>
  <si>
    <t>revisa la información diligenciada entregada por las dependencias</t>
  </si>
  <si>
    <t>registro de la forma DEST-F-003 FORMA FORMULACIÓN PLAN DE ACCIÓN INSTITUCIONAL y responderá por medio electrónico justificando la necesidad de modificarlo o no</t>
  </si>
  <si>
    <t>revisa el cumplimiento de los lineamientos para la elaboración del plan de acción</t>
  </si>
  <si>
    <t>acta de Consejo Directivo donde se aprueba o no el documento presentado por la Oficina de Planeación y la Dirección</t>
  </si>
  <si>
    <t>actualiza los Planes de Acción con observaciones</t>
  </si>
  <si>
    <t>los Planes de Acción actualizados donde se da cumplimiento a las observaciones y recomendaciones a los Planes presentados por las dependencias, estén listos para ser pre aprobados por la Dirección General y presentar para aprobación del Consejo Directivo de la ANT</t>
  </si>
  <si>
    <t>Reporte de información no pertinente a las necesidades de la Dirección General</t>
  </si>
  <si>
    <t>en la imagen institucional dentro de la política publica a nivel sectorial</t>
  </si>
  <si>
    <t>al desconocimiento o falta de apropiación en metodologías correctas para la producción del dato de las dependencias para reporte de indicadores y, además, tener los Sistemas de Información sincronizados</t>
  </si>
  <si>
    <t>verifica los datos entregados por las dependencias</t>
  </si>
  <si>
    <t>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t>
  </si>
  <si>
    <t>realiza actualización del dato que presenta novedad y</t>
  </si>
  <si>
    <t>una mesa técnica con la dependencia que produce el dato se valida el porque de la observación y actualiza el reporte de acuerdo con la estructura de reporte de sistemas de información</t>
  </si>
  <si>
    <t>Aprobación y publicación de información documentada no pertinente a los Procesos de la entidad</t>
  </si>
  <si>
    <t>en la imagen institucional antes los grupos de interés</t>
  </si>
  <si>
    <t>al desconocimiento del procedimiento INTI-P-001 y establecido para controlar la aprobación, actualización y publicación de la información documentada oficial de la entidad, dispuesta para apoyar la operación de los procesos</t>
  </si>
  <si>
    <t xml:space="preserve">Plan de Acción Institucional
Programa de Transparencia y Ética Pública PTEP
</t>
  </si>
  <si>
    <t xml:space="preserve">evalúa la pertinencia de la solicitud de elaboración o actualización de información documentada </t>
  </si>
  <si>
    <t xml:space="preserve">la forma SOLICITUD DE ELABORACIÓN O MODIFICACIÓN DE DOCUMENTOS INTI-F-007 cada vez que la dependencia la diligencia, donde se verifica el tipo de solicitud, el criterio de la solicitud y si es pertinente con base a la necesidad y el cumplimiento del Sistema Integrado de Gestión </t>
  </si>
  <si>
    <t>evalúa el contenido del documento que presenta la dependencia responsable del documento</t>
  </si>
  <si>
    <t>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t>
  </si>
  <si>
    <t>informa a la dependencia responsable del documento la urgencia de actualización (creación, modificación o eliminación) del SIG</t>
  </si>
  <si>
    <t>una comunicación por correo electrónico sobre observaciones encontradas al proceso basadas en informes de auditoría o seguimiento a  los procesos creando una solicitud de elaboración o modificación del documento</t>
  </si>
  <si>
    <t>Inadecuado gestión de la formulación del anteproyecto de presupuesto</t>
  </si>
  <si>
    <t>en sanción disciplinaria y reprocesos para la formulación y presentación del presupuesto</t>
  </si>
  <si>
    <t>al incumplimiento de los requisitos previos para su aprobación y registro</t>
  </si>
  <si>
    <t>revisa y verifica la información recibida sobre el presupuesto</t>
  </si>
  <si>
    <t xml:space="preserve">prioriza el diligenciamiento </t>
  </si>
  <si>
    <t>PROCESOS AGRARIOS (DESLINDE DE TIERRAS, CLARIFICACIÓN DE LA PROPIEDAD, EXTINCIÓN DEL DERECHO DE DOMINIO Y RECUPERACIÓN DE BALDÍOS)</t>
  </si>
  <si>
    <t>DGJ</t>
  </si>
  <si>
    <t>RECONOCIMIENTO DE SENTENCIAS JUDICIALES EN EL MARCO DEL CUMPLIMIENTO A LO ORDENADO POR LA CORTE CONSTITUCIONAL EN LA SENTENCIA SU-288 DE 2022</t>
  </si>
  <si>
    <t>CONVALIDACIÓN DE TITULOS HISTORICOS DE PROPIEDAD TERRITORIAL</t>
  </si>
  <si>
    <t>Dirección de Gestión Jurídica de Tierras</t>
  </si>
  <si>
    <t>Acto administrativo de decisión o cierre de etapa administrativa del proceso agrario generado inadecuadamente</t>
  </si>
  <si>
    <t>Incumplimiento en la resolución del recurso de reposición</t>
  </si>
  <si>
    <t>en la credibilidad institucional ante los grupos de interés</t>
  </si>
  <si>
    <t>a la decisión generada erradamente en el acto administrativo de decisión o cierre de etapa administrativa del proceso agrario</t>
  </si>
  <si>
    <t xml:space="preserve">al incumplimiento de los términos de Ley para resolver un recurso de reposición con relación a las decisiones de procesos agrarios </t>
  </si>
  <si>
    <t>Incremento de la formalización de predios privados rurales y procesos agrarios a nivel nacional</t>
  </si>
  <si>
    <t>revisa, antes de ser suscritos, todos los actos administrativos definitivos o que cierran etapa administrativa y ordenan demanda, generados en el marco de la gestión de los procesos especiales agrarios</t>
  </si>
  <si>
    <t>la matriz de los actos administrativos expedidos mensualmente por la SPAGJ, donde consta la validación indicando, nombre del revisor, el número de expediente y el número del acto administrativo que está en los sistemas de información de la ANT.</t>
  </si>
  <si>
    <t>corrige las inconsistencias de la decisión del proceso agrario</t>
  </si>
  <si>
    <t>un acto de corrección o un nuevo acto administrativo definitivo o de cierre de etapa administrativa</t>
  </si>
  <si>
    <t>la matriz de los actos administrativos expedidos mensualmente por la SSJ, donde consta la validación indicando, nombre del revisor, el número de expediente y el número del acto administrativo que está en los sistemas de información de la ANT.</t>
  </si>
  <si>
    <t>revisa los actos administrativos expedidos que resuelven recursos de reposición interpuestos a las decisiones finales de procesos agrarios</t>
  </si>
  <si>
    <t>prioriza las solicitudes de reposición fuera de términos</t>
  </si>
  <si>
    <t>actos administrativos de la SPAGJ que resuelven el recurso de reposición frente a la decisión del proceso agrario</t>
  </si>
  <si>
    <t>actos administrativos de la SSJ que resuelven el recurso de reposición frente a la decisión del proceso agrario</t>
  </si>
  <si>
    <t>Monitorear los actos administrativos a expedirse por la SPAGJ, que garantice las revisiones calidad del producto previo a la firma y expedición del mismo.</t>
  </si>
  <si>
    <t>Monitorear los actos administrativos a expedirse por la SSJ, que garantice las revisiones calidad del producto previo a la firma y expedición del mismo.</t>
  </si>
  <si>
    <t xml:space="preserve">Socializar los instrumentos del Sistema Integrado de Gestión del proceso de Seguridad Jurídica sobre la Titularidad de la Tierra y los Territorios a los colaboradores de la Dirección de Gestión Jurídica de Tierras y sus Subdirecciones adscrita. Procesos Admistrativos Eespeciales Agrarios. 
</t>
  </si>
  <si>
    <t xml:space="preserve">Lista de Asistencia y/o memorias </t>
  </si>
  <si>
    <t>Monitorear que se resuelvan en términos los recursos de reposición interpuestos contra las decisiones de procesos agrarios</t>
  </si>
  <si>
    <t>Relación de los actos administrativos de resolución de recursos de reposición</t>
  </si>
  <si>
    <t>Generar duplicidad de expedientes agrarios sobre una unidad predial</t>
  </si>
  <si>
    <t>al reparto a diferentes dependencias, de la solicitud de apertura de un proceso agrario sobre el mismo predio o área.</t>
  </si>
  <si>
    <t>verifica que sobre un predio o área no exista expediente creado en el Orfeo</t>
  </si>
  <si>
    <t>cruce de información con diferentes variables (nombre del predio, folio de matrícula, referencia catastral, entre otros), cada vez que se realice una solicitud deapertura expediente agrario</t>
  </si>
  <si>
    <t>unifica en un solo expediente las piezas procesales de las solicitudes de apertura de expedientes de procesos agrarios sobre el mismo predio o área</t>
  </si>
  <si>
    <t>las acciones de gestión documental en Orfeo y en la base de datos, así como, si aplica, las acciones jurídicas que deban expedirse</t>
  </si>
  <si>
    <t>a la decisión generada erradamente en el acto administrativo de formalización de la propiedad privada rural</t>
  </si>
  <si>
    <t>revisa, antes de ser suscritos, todos los actos administrativos de formalización de propiedad privada rural</t>
  </si>
  <si>
    <t>corrige las inconsistencias de la decisión de formalización de propiedad privada rural</t>
  </si>
  <si>
    <t>un acto de corrección o un nuevo acto administrativo</t>
  </si>
  <si>
    <t>Acto administrativo de reconocimiento o no reconocimiento de sentencias judiciales de pertenencia generado inadecuadamente</t>
  </si>
  <si>
    <t>Acto administrativo de convalidación de título histórico generado inadecuadamente</t>
  </si>
  <si>
    <t>en la credibilidad institucional de la entidad ante de los grupos de interés y la Corte Constitucional</t>
  </si>
  <si>
    <t>a la decisión generada erradamente en el acto administrativo de reconocimiento o no reconocimiento de sentencia judicial de pertenencia en el marco del cumplimiento a la sentencia SU-288 de 2022</t>
  </si>
  <si>
    <t>a la decisión generada erradamente en el acto administrativo de convalidación de título histórico de propiedad territorial</t>
  </si>
  <si>
    <t>revisa, antes de ser suscritos, todos los actos administrativos de reconocimiento o no reconocimiento de sentencias judiciales de pertenencia en el marco del cumplimiento de la sentencia SU-288 de 2022</t>
  </si>
  <si>
    <t>corrige las inconsistencias de la decisión de reconocimiento o no reconocimiento de sentencias en el marco de la SU-288/2022</t>
  </si>
  <si>
    <t>un acto de corrección o la expedición de un nuevo acto administrativo que toma la decisión</t>
  </si>
  <si>
    <t>revisa, antes de ser suscritos, todos los actos administrativos de convalidación de título histórico</t>
  </si>
  <si>
    <t>corrige las inconsistencias de la decisión de convalidación de título histórico</t>
  </si>
  <si>
    <t>Monitorear los actos administrativos a expedirse por la SPAGJ que garantice las revisiones calidad del producto previo a la firma y expedición del mismo.</t>
  </si>
  <si>
    <t>Actualizar el procedimiento SEJUT-P-013</t>
  </si>
  <si>
    <t>Procedimiento SEJT-P-013 publicado</t>
  </si>
  <si>
    <t>Actualizar el procedimiento SEJUT-P-011</t>
  </si>
  <si>
    <t>Procedimiento SEJT-P-011 publicado</t>
  </si>
  <si>
    <t>Inadecuada gestión a respuestas a tiempo a PQRS de temas técnicos en la DAT y Subdirecciones</t>
  </si>
  <si>
    <t>en la imagen institucional secundario a peticiones, quejas y/o reclamos de la comunidad y por incumplimiento en respuesta oportuna a  requerimientos legales (derechos de petición, tutelas, y demandas)</t>
  </si>
  <si>
    <t>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t>
  </si>
  <si>
    <t>Fortalecimiento del programa de reforma agraria y reforma rural integral nacional</t>
  </si>
  <si>
    <t>La DIRECCIÓN DE ACCESO A TIERRAS</t>
  </si>
  <si>
    <t>verifica los trámites que pueden incumplir los términos establecidos</t>
  </si>
  <si>
    <t>la realización del reportes de alertas semanales del estado de cada trámite en curso y determinando cuáles podrían hallarse por superar algún término</t>
  </si>
  <si>
    <t>tramita inmediatamente la PQRDS con el equipo funcional de titulación</t>
  </si>
  <si>
    <t>la realización de un nuevo trámite y/o la Orden Judicial (cuando aplique) que lo solicita verificando el estado del trámite que venció</t>
  </si>
  <si>
    <t>Acta de la socialización y/o listado de asistencia de la socialización</t>
  </si>
  <si>
    <t>Dirección de Acceso a Tierras</t>
  </si>
  <si>
    <t>Inadecuada adjudicación de baldíos</t>
  </si>
  <si>
    <t>en la imagen institucional ante el ciudadano y también dentro de la entidad, generando revocatorias de actos administrativos de adjudicación y acciones ante lo contencioso administrativo</t>
  </si>
  <si>
    <t>al desconocimiento normativo y técnico del procedimiento vigente por parte de los profesionales encargados del análisis de los expedientes</t>
  </si>
  <si>
    <t>Incremento de la formalización de predios privados rurales y procesos agrarios a nivel nacional 
Fortalecimiento del programa de reforma agraria y reforma rural integral nacional</t>
  </si>
  <si>
    <t>La SUBDIRECCIÓN DE ACCESO A TIERRAS EN ZONAS FOCALIZADAS</t>
  </si>
  <si>
    <t xml:space="preserve">valida el cumplimiento de los requisitos para ser sujeto de reforma agraria </t>
  </si>
  <si>
    <t>los requisitos ambientales, sociales, de infraestructura y técnicas del predio, en el marco del Decreto Ley 902/2017, mediante la forma POSPR-F-015 INFORME TÉCNICO JURÍDICO y lo descrito en el procedimiento ACCTI-P-020 Único en municipios focalizados cada vez que se requiera</t>
  </si>
  <si>
    <t>realiza la revocatoria del acto administrativo de adjudicación</t>
  </si>
  <si>
    <t>de los procedimientos de revocatoria ACCTI-P-014 Revocatoria de Titulación de Baldíos en el Marco del Procedimiento Único OSPR y el ACCTI-P-005 Revocatoria del Acto de Adjudicación de Baldíos a Persona Natural (ley 160/94)</t>
  </si>
  <si>
    <t xml:space="preserve">Socialización de el procedimiento ACCTI- P 020-Adjudicación Baldíos  en los municipios focalizados. </t>
  </si>
  <si>
    <t>Inadecuada gestión para la adjudicación de baldíos en zonas no focalizadas</t>
  </si>
  <si>
    <t xml:space="preserve">en la imagen institucional ante el ciudadano y también dentro de la entidad por la reconstrucción de expedientes de predios no focalizados </t>
  </si>
  <si>
    <t>a los hallazgos de auditorias internas o externas e investigaciones por parte de los entes de control y/o por los tiempos en la toma de decisiones por la alta complejidad, jurídica y social</t>
  </si>
  <si>
    <t>Incremento de la formalización de predios privados rurales y procesos agrarios a nivel nacional
Fortalecimiento del programa de reforma agraria y reforma rural integral nacional</t>
  </si>
  <si>
    <t>La SUBDIRECCIÓN DE ACCESO A TIERRAS POR DEMANDA Y DESCONGESTIÓN</t>
  </si>
  <si>
    <t>revisa y valora la solicitud de revocatoria del acto administrativo para predios no focalizados</t>
  </si>
  <si>
    <t>la documentación aportada en cada ocasión que ha sido enviado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</si>
  <si>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valida con anticipación la proximidad de vencimiento de los tiempos del procedimiento de revocatoria de predios no focalizados para priorizar la gestión</t>
  </si>
  <si>
    <t>la forma ACCTI-F-097 - Matriz de Revocatoria Directa actualizada mediante la verificación del estado del procedimiento de revocatoria y sus términos en cada caso que se requiera</t>
  </si>
  <si>
    <t>prioriza la gestión</t>
  </si>
  <si>
    <t>tipo de requerimiento donde se revisa si es un derecho de petición o solicitud de revocatoria de predios no focalizados qué incumplió los tiempos de ejecución del procedimiento</t>
  </si>
  <si>
    <t>Inadecuada gestión para la adjudicación de baldíos por el informe técnico jurídico</t>
  </si>
  <si>
    <t>en la imagen institucional por realizar adjudicaciones erróneas de los predios</t>
  </si>
  <si>
    <t>a falta de unidad de criterio, así como, falta de la declaración del concepto viable, no viable o condicionado para cada uno de los componentes de la forma POSPR-F-015 Informe Técnico Jurídico.</t>
  </si>
  <si>
    <t>verifica que se cumpla con las condiciones de unidad de criterio, así como, la declaración de viabilidad, no viabilidad o condicionamiento requeridos</t>
  </si>
  <si>
    <t>realiza la revocatoria de la adjudicación</t>
  </si>
  <si>
    <t>Realizar socialización a los profesionales técnicos que desarrollan los componentes de la forma POSPR-F-015 Viabilidad Técnica y Jurídica</t>
  </si>
  <si>
    <t>Realizar capacitación al equipo de revocatoria sobre los procedimientos ACCTI-P-005 REVOCATORIA DEL ACTO DE ADJUDICACIÓN DE BALDÍOS A PERSONA NATURAL - LEY 160 DE 1994 y ACCTI-P-014 REVOCATORIA DE TITULACIÓN DE BALDÍOS EN EL MARCO DEL PROCEDIMIENTO ÚNICO DE ORDENAMIENTO SOCIAL DE LA PROPIEDAD RURAL</t>
  </si>
  <si>
    <t>Inadecuada gestión en la adjudicación de bienes fiscales patrimoniales</t>
  </si>
  <si>
    <t>por sanción disciplinaria de los entes de control por incumplimiento de los tiempos establecidos en el procedimiento ACCTI-P-029 ADJUDICACIÓN DE LOS PREDIOS DEL PROGRAMA ESPECIAL DE DOTACIÓN DE TIERRAS DEL DECRETO 1623 DE 2023</t>
  </si>
  <si>
    <t>a que las UGT no publican los listados de elegibles según Resolución 202510300733526 de 3 de abril de 2025 por 5 días hábiles</t>
  </si>
  <si>
    <t xml:space="preserve"> Fortalecimiento del programa de reforma agraria y reforma rural integral nacional</t>
  </si>
  <si>
    <t>verifica la respuesta oportuna de las UGT</t>
  </si>
  <si>
    <t>un memorando respuesta del original en cada ocasión que se reqeuira, donde se confirma la publicación de los listados junto con la foto de la publicación</t>
  </si>
  <si>
    <t>tramita inmediatamente la ejecución de la publicación con la UGT a cargo</t>
  </si>
  <si>
    <t>un memorando reiterando que se han incumplido los tiempos establecidos y que se debe ejecutar de forma prioritaria</t>
  </si>
  <si>
    <t>realizar una reunión con los líderes, coordinador de UGT y subdirector de la dependencia, con el fin de reiterar los tiempos establecidos en el procedimiento ACCTI-P-029 para la publicación de los listados de elegibles y definir los soportes a entregar.</t>
  </si>
  <si>
    <t>Presentarse nulidad del acuerdo con el cual se constituye el TECAM</t>
  </si>
  <si>
    <t>a la  no aprobación del control de legalidad del acto administrativo que ordena la constitución del TECAM</t>
  </si>
  <si>
    <t>en la imagen institucional ante los grupos de interes</t>
  </si>
  <si>
    <t>Plan de Acción Instittucional</t>
  </si>
  <si>
    <t xml:space="preserve"> realiza la revisión técnica y jurídica rigurosa al expediente,</t>
  </si>
  <si>
    <t>la memoria justificativa (documento de elaboración del TECAM) cada vez que se proyecte un acuerdo TECAM</t>
  </si>
  <si>
    <t>con el apoyo de la OFICINA JURÍDICA y Consejo Directivo de la Agencia, realizan la revisión técnica jurídica al expediente,</t>
  </si>
  <si>
    <t>el concepto de viabilidad jurídica y el proyecto de acuerdo del TECAM, respectivamente</t>
  </si>
  <si>
    <t>realiza una nuevo acuerdo TECAM</t>
  </si>
  <si>
    <t>de la identificación de los criterios de incumplimiento, para realizar las correcciones correspondientes al proyecto de acuerdo TECAM que se anulo</t>
  </si>
  <si>
    <t>Realizar capacitación en el Procedimiento de Constitucióin y Formalización de los Territorios Campesinos Agroalimentarios TECAM, de acuerdo con el Decreto 780 de 2024, a los colaboradores del equipo asignado en la DAT</t>
  </si>
  <si>
    <t>Soportes de la capacitación</t>
  </si>
  <si>
    <t>Realizar capacitación en cuanto a las buenas prácticas para la conformación de los expedientes TECAM</t>
  </si>
  <si>
    <t>PROYECTOS PRODUCTIVOS SOSTENIBLES</t>
  </si>
  <si>
    <t xml:space="preserve">Incumplimiento, durante la estructuración, de los requisitos técnicos, jurídicos y financieros de las personas u organizaciones que hacen parte del proyecto productivo </t>
  </si>
  <si>
    <t xml:space="preserve">interna al diagnosticar como viable a una persona u organización, para el desarrollo del proyecto productivo, </t>
  </si>
  <si>
    <t>al cambio del estado diagnosticado por causas sobrevinientes de origen ambiental, orden público y cambios financieros del beneficiario, entre otros</t>
  </si>
  <si>
    <t>verifica el cumplimiento de los requisitos técnicos, jurídicos y/o financieros</t>
  </si>
  <si>
    <t>la revisión de la forma ACCTI-F-159 Diagnóstico de Iniciativas, previo a la formulación del proyecto productivo, dejando constancia en el campo de revisión</t>
  </si>
  <si>
    <t>valida el cumplimiento de los requisitos técnicos, jurídicos y/o financieros</t>
  </si>
  <si>
    <t>diligenciamiento de la forma ACCTI-F-160 Documento Técnico de Estructuración de Proyectos Integrales Sostenibles, previo a la cofinanciación del proyecto productivo, dejando constancia en el campo de revisión</t>
  </si>
  <si>
    <t>evidencia el incumplimiento o cambios no previstos en los requisitos tecnicos, jurídicos y/o ambientales en la fase de ejecución</t>
  </si>
  <si>
    <t>seguimiento en el Comité Técnico de Ejecución de Proyectos - CTEP, dejando constancia en acta</t>
  </si>
  <si>
    <t>Capacitar a los colaboradores de la Dirección de Acceso a Tierras sobre la Guía ACCTI-G-011 RECEPCION, ESTRUCTURACION, EJECUCION Y CIERRE DE PISPRA V3</t>
  </si>
  <si>
    <t>Documentos soporte de la capacitación</t>
  </si>
  <si>
    <t>Inadecuada gestión para adquisición de predios de la DAT</t>
  </si>
  <si>
    <t>a la falta de seguimiento y aplicación de los controles y normativa establecidos en el procedimiento</t>
  </si>
  <si>
    <t>en la imagen institucional por inconsistencias en la viabilidad técnica</t>
  </si>
  <si>
    <t>decide si la oferta que se presenta a la entidad para la adquisición del predio es viable técnicamente</t>
  </si>
  <si>
    <t>diligenciamiento de la forma ACCTI-F-147 INFORME DE VIABILIDAD TÉCNICA reduciendo la posibilidad de avanzar en procesos de compra dirigidos a predios</t>
  </si>
  <si>
    <t>se realiza la reversión del negocio de compra venta</t>
  </si>
  <si>
    <t>la anulación de la escritura publica de compraventa y registro de instrumentos públicos - ORIP</t>
  </si>
  <si>
    <t>Realizar capacitación a profesionales de Compra Directa sobre el procedimiento ACCTI-P-010 Compra Directa de Predios con énfasis en las tareas críticas y de control señaladas en él</t>
  </si>
  <si>
    <t>ADMINISTRACIÓN DEL FONDO DE TIERRAS PARA LA REFORMA RURAL INTEGRAL</t>
  </si>
  <si>
    <t>Inadecuada gestión del Fondo de Tierras</t>
  </si>
  <si>
    <t>Inadecuada gestión en la operación de reglamentos para la administración y otorgamientos de uso</t>
  </si>
  <si>
    <t>en la imagen institucional de la entidad</t>
  </si>
  <si>
    <t>debilidad en el envío de la información requerida para el ingreso de los predios al FTRRI y del reporte de los predios adjudicados y registrados a nombre del beneficiario, asicomo, debilidad en la calidad de la información allegada a la Subdirección de Adminsitración de Tierras de la Nación</t>
  </si>
  <si>
    <t>en la imagen institucional de la entidad por reclamaciones en errores en la asignación de derechos a quien no corresponda,</t>
  </si>
  <si>
    <t>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t>
  </si>
  <si>
    <t xml:space="preserve">Plan de Acción Institucional </t>
  </si>
  <si>
    <t xml:space="preserve">determina la veracidad y exactitud de la información registrada de predios en el fondo de tierras </t>
  </si>
  <si>
    <t>un documento de conciliación mensual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t>
  </si>
  <si>
    <t>corrige las debilidades de la información remitida por las dependencias, por falta de cumplimiento de los requisitos para dar ingreso de predios al Fondo de Tierras para la Reforma Rural Integral,</t>
  </si>
  <si>
    <t>una comunicación escrita solicitando la subsanación de los errores detectados</t>
  </si>
  <si>
    <t>La SUBDIRECCIÓN DE ADMINISTRACIÓN DE TIERRAS DE LA NACIÓN</t>
  </si>
  <si>
    <t>evalúa si el presunto baldío inadjudicable cumple con los requerimientos técnicos y jurídicos</t>
  </si>
  <si>
    <t>la revisión de las proyecciones de resoluciones de regulación de la ocupación y/o reglamentación y asignación de derechos de usos para sabanas y playones comunales cada vez que se requiera</t>
  </si>
  <si>
    <t>atiende las reclamaciones que surjan con base en los recursos de ley presentados</t>
  </si>
  <si>
    <t>la aplicación de las acciones que contemplan los procedimientos corrigiendo la resolución expedida</t>
  </si>
  <si>
    <t>Realizar reunión mensual con las dependecias que alimentan el FTRRI, para conciliar lo enviado, registrado, devuelto, subsanado y enrutado para iniciar los procedimientos de adjudicación</t>
  </si>
  <si>
    <t>Acta de reunión con listado de asistencia</t>
  </si>
  <si>
    <t>Realizar reuniones de seguimiento con los equipos de trabajo con el fin unificar criterios para la aplicación de los procedimientos</t>
  </si>
  <si>
    <t>Acta de reunión y/o listado de asistencia</t>
  </si>
  <si>
    <t>Dirección de Gestión de Ordenamiento Social de la Propiedad</t>
  </si>
  <si>
    <t>Inadecuada gestión a respuestas a tiempo a PQRS de temas técnicos en la DGOSP y Subdirecciones</t>
  </si>
  <si>
    <t>en la imagen de la entidad ante los grupos de interes</t>
  </si>
  <si>
    <t>a retrasos en la recopilación de insumos requeridos y/o emisión de respuestas incompletas o inadecuadas por incumplimiento de los términos de ley</t>
  </si>
  <si>
    <t>Fortalecimiento del ordenamiento social de la propiedad rural nacional</t>
  </si>
  <si>
    <t>La DIRECCIÓN DE GESTIÓN DEL ORDENAMIENTO SOCIAL DE LA PROPIEDAD</t>
  </si>
  <si>
    <t>la matriz de seguimiento de calidad, la cual se realiza mensualmente para verificar cumplimiento normativo y de términos legales</t>
  </si>
  <si>
    <t>prioriza la PQRSD que estan fuera de terminos de ley</t>
  </si>
  <si>
    <t>memorando y/o respuestas oficiales por correo electrónico que requieren respuesta inmediata ante los grupos de interes</t>
  </si>
  <si>
    <t xml:space="preserve">valida la calidad de la respuestas proyectadas a los PQRD (completitud, coherencia, uso adecuado y oportunidad de la información) </t>
  </si>
  <si>
    <t>Matriz de seguimiento dePQRSD</t>
  </si>
  <si>
    <t xml:space="preserve">Sobre costos en la implmentación de los planes de OSP por deficiencias en la formulación </t>
  </si>
  <si>
    <t xml:space="preserve"> por sobrecostos de la operación</t>
  </si>
  <si>
    <t>a los reprocesos de calidad técnicos, ausencia de herramientas y/o escenarios de monitoreo y seguimiento al desarrollo de las tareas de formulación de los POSPR</t>
  </si>
  <si>
    <t>La SUBDIRECCIÓN DE PLANEACIÓN OPERATIVA</t>
  </si>
  <si>
    <t>verifica la oportuna consecución de los insumos y ejecución de las etapas de formulación de los POSPR</t>
  </si>
  <si>
    <t>valida el plan formulado con sus documentos anexos recibidos</t>
  </si>
  <si>
    <t>actualiza las fuentes interinstitucionales y los cronogramas de operación en el municipio programado</t>
  </si>
  <si>
    <t>la realización de los prediagnósticos para ajustar el desarrollo de la operación</t>
  </si>
  <si>
    <t>diligenciamiento de la matriz de seguimiento ( Matriz Plan de trabajo por municipio_ base_estandar) por cada plan que se realice</t>
  </si>
  <si>
    <t>Inadecuada implementación de los POSPR</t>
  </si>
  <si>
    <t>por sobrecostos de operación en la implementación de los POSPR</t>
  </si>
  <si>
    <t>a insumos desactualizados y productos derivados que no cumplen con los parámetros de calidad exigidos, limitada capacidad técnica y operativa y, dificultad en la operación logística</t>
  </si>
  <si>
    <t>la SUBDIRECCIÓN DE PLANEACIÓN OPERATIVA</t>
  </si>
  <si>
    <t xml:space="preserve">verifica la información secundaria de entidades como el IGAC, SNR y entidades territoriales previo al barrido predial </t>
  </si>
  <si>
    <t>de la actualización de los análisis prediales integrales incluidos en los prediagnósticos, los cuales proporcionan una visión sobre la naturaleza jurídica de los predios objeto de intervención y definen la metodología para el levantamiento planimétrico predial.</t>
  </si>
  <si>
    <t>revisa las condiciones de riesgo en situaciones irregulares de orden público y/o desastres naturales</t>
  </si>
  <si>
    <t>la evaluación de variables de seguridad y la articulación con autoridades del sector defensa, soportada en actas de reuniones e informes en materia de seguridad.</t>
  </si>
  <si>
    <t>valida que los predios, objeto de levantamiento, cuenten con posprocesamiento y cumplan con los requerimientos técnicos y jurídicos para definir su ruta jurídica preliminar</t>
  </si>
  <si>
    <t>matrices de seguimiento de validación de información física y jurídica</t>
  </si>
  <si>
    <t>se suspende (posibilidad de cancelación) o reprograma la implementación del POSPR</t>
  </si>
  <si>
    <t>informe que justifica las situaciones irregulares de orden público y/o desastres naturales que afectan la operación.  En caso de suspensión, se elaborará la resolución de suspensión para la firma del(a) Director(a) de Ordenamiento Social de la Propiedad</t>
  </si>
  <si>
    <t>Inadecuada gestión de los convenios de la entidad con socios estrategicos y/o contratos con personas jurídicas</t>
  </si>
  <si>
    <t>al inadecuado seguimiento a la ejecución de las actividades desarrolladas por los socios estratégicos y/o contratos con personas jurídicas para la formulación e implementación de POSPR</t>
  </si>
  <si>
    <t>en la imagen institucional por hallazgos del ente regulador</t>
  </si>
  <si>
    <t xml:space="preserve">verifica la conformación de los expedientes de la documentación precontractual, contractual, financiera, ejecución y liquidación </t>
  </si>
  <si>
    <t>actas mensuales de monitoreo y seguimiento a la supervisión de los convenios y/o contratos con personas jurídicas relacionados con la formulación e implementación de POSPR</t>
  </si>
  <si>
    <t>gestiona la completitud de los expedientes de los convenios y/o contratos, vinculados a la formulación e implementación del POSPR</t>
  </si>
  <si>
    <t>cargue de documentos faltantes o requeridos y el diligenciamiento de la matriz de seguimiento.</t>
  </si>
  <si>
    <t>Inadecuada gestión para los actos administrativos de inclusión en RESO</t>
  </si>
  <si>
    <t>al incumplimiento en los tiempos establecidos para la generación del Acto Administrativo de inclusión a RESO por la  falta de información de los sujetos de ordenamiento para realizar la valoración</t>
  </si>
  <si>
    <t>La SUBDIRECCIÓN SISTEMAS INFORMACIÓN DE TIERRAS</t>
  </si>
  <si>
    <t>verifica la oportunidad en los tiempos de generación de las resoluciones de inclusión al RESO</t>
  </si>
  <si>
    <t>análisis de cruce de bases de datos del Sistema de Información de Tierras (SIT) para los registros que hayan cumplido con los cruces de interoperabilidad del sistema orquestador, conforme a los requisitos establecidos en los artículos 4, 5 y 6 del Decreto Ley 902 de 2017, y que aún no cuenten con resolución expedida</t>
  </si>
  <si>
    <t xml:space="preserve">genera las resoluciones de inclusión de las solicitudes que no se han tramitado dentro de los tiempos establecidos </t>
  </si>
  <si>
    <t>un barrido de la caracterización de las solicitudes, una vez se han cumplido los cruces de interoperabilidad del sistema orquestador (requisitos artículos 4, 5 y 6 decreto ley 902 de 2017)</t>
  </si>
  <si>
    <t>Inadecuada producción técnica de la información geográfica.</t>
  </si>
  <si>
    <t xml:space="preserve">por sobre costos en reprocesos de la información geoespacial utilizada para los procesos misionales </t>
  </si>
  <si>
    <t>a la falta de estandarización en los procedimientos técnicos, debilidades en los controles de calidad y uso inadecuado de herramientas tecnológicas o insumos de información.</t>
  </si>
  <si>
    <t>Fortalecimiento de las soluciones tecnológicas para la transformación digital de los procesos institucionales a nivel nacional 
Fortalecimiento del ordenamiento social de la propiedad rural nacional</t>
  </si>
  <si>
    <t>verifica el cumplimiento de requisitos para generar los planes de vuelo</t>
  </si>
  <si>
    <t>cada una de las solicitudes de información geoespacial de la dependencia misional</t>
  </si>
  <si>
    <t>corrige la información cartográfica que presente inconsistencias</t>
  </si>
  <si>
    <t>la validación y generacion del formato del control de calidad  de las imágenes ortorectificadas de acuerdo con las observaciones técnicas identificadas en el proceso de validación del banco de imágenes</t>
  </si>
  <si>
    <t>Realizar capacitación y entrenamiento para el diligenciamiento de los planes de vuelo (GINFO-F-041)</t>
  </si>
  <si>
    <t>Lista de asistencia al entrenamiento y presentación</t>
  </si>
  <si>
    <t>Realizar capacitación y entrenamiento para el diligenciamiento del formato de control de calidad (GINFO-F-044)</t>
  </si>
  <si>
    <t>DGOSP - SSIT</t>
  </si>
  <si>
    <t>Dirección de Gestión de Ordenamiento Social de la Propiedad - SSIT</t>
  </si>
  <si>
    <t>Inadecuada gestión en la implementación del desarrollo y mantenimiento de aplicativos</t>
  </si>
  <si>
    <t>en la imagen de la entidad por la indisponibilidad o deficiencias en las funcionalidades de los aplicativos a cargo de la SSIT</t>
  </si>
  <si>
    <t xml:space="preserve"> a fallas en la gestión integral del ciclo de vida de los desarrollos y mantenimientos</t>
  </si>
  <si>
    <t>en la imagen de la Entidad ante los grupos de interés</t>
  </si>
  <si>
    <t>a la interrupción operativa como resultado de vulnerabilidades en la gestión de la seguridad y calidad de los sistemas tecnológicos.</t>
  </si>
  <si>
    <t>Fortalecimiento de las soluciones tecnológicas para la transformación digital de los procesos institucionales a nivel nacional</t>
  </si>
  <si>
    <t>valida la ejecución del procedimiento GINFO-P-003 “Construcción de Software” y el instructivo GINFO-I-015: Buenas Prácticas en ITIL para la Gestión de los Servicios de TI</t>
  </si>
  <si>
    <t>un informe trimestral de los desarrollos de software implementados, con el fin de asegurar la adecuada gestión del ciclo de vida de los desarrollos y mantenimientos de los aplicativos a cargo</t>
  </si>
  <si>
    <t>valida la continuidad operativa de la ejecución del mantenimiento preventivo y correctivo de la infraestructura tecnológica</t>
  </si>
  <si>
    <t>contratos vigentes  con los proveedores y/o soporte interno especializado, conforme a los lineamientos técnicos establecidos y plan de contratación de la SSIT</t>
  </si>
  <si>
    <t xml:space="preserve"> ejecuta acciones de recuperación y remediación de los sistemas tecnológicos afectados cuando se presenten interrupciones operativas derivadas de vulnerabilidades en la seguridad o calidad de los sistemas,</t>
  </si>
  <si>
    <t>la gestión de incidentes, aplicación de mantenimientos correctivos, ajuste de configuraciones, liberación de parches o actualizaciones y seguimiento a la solución de las causas identificadas, con el fin de restablecer la operación normal de los sistemas y garantizar la continuidad del servicio.</t>
  </si>
  <si>
    <t>la corrección de fallas, aplicación de parches, restauración de servicios y fortalecimiento de los controles de seguridad, dejando evidencia en el informe de atención del incidente y en el registro de cierre de las acciones correctivas implementadas.</t>
  </si>
  <si>
    <t xml:space="preserve">reacciona inmediatamente cuando se presenten fallas o indisponibilidad en los aplicativos institucionales, </t>
  </si>
  <si>
    <t>Realizar los informes semestral de los desarrollos de software implementados puestos en producción, con el fin de asegurar la adecuada gestión del ciclo de vida de los desarrollos conforme a los lineamientos y procedimientos.</t>
  </si>
  <si>
    <t>Informe semestral de los casos de desarrollo implementados y puestos en producción</t>
  </si>
  <si>
    <t>Plan de mantenimiento preventivo y correctivo actualizado</t>
  </si>
  <si>
    <t>Inoportunidad de Publicación de Información</t>
  </si>
  <si>
    <t xml:space="preserve">en la imagen institucional en los grupos de interes por la inoportunidad de publicación de la información en el Portal WEB y la Intranet </t>
  </si>
  <si>
    <t>errores humanos y/o imcumplimiento de los tiempos establecidos en el procedimiento.</t>
  </si>
  <si>
    <t>verifica a diario las solicitudes de publicación del Portal WEB e Intranet</t>
  </si>
  <si>
    <t xml:space="preserve"> los casos radicados en la herramienta de Gestión para ser atendidos dentro de los tiempos</t>
  </si>
  <si>
    <t>realiza la corrección y publicación inmediata de la información en el Portal Web y/o la Intranet cuando se identifiquen errores o retrasos en su publicación,</t>
  </si>
  <si>
    <t>ajuste de la información, dejando evidencia en el registro de actualización de contenidos y en el reporte de cierre de la acción correctiva</t>
  </si>
  <si>
    <t>Informe cuatrimestral de los casos de publicación de Información en el Portal Web de la Entidad, evidenciando la oportunidad de atención de los mismos</t>
  </si>
  <si>
    <t>Informe Cuatrimestral casos publicados Portal WEB  de la Entidad</t>
  </si>
  <si>
    <t>Informe cuatrimestral de los casos de publicación de Información en el Intranet de la Entidad, evidenciando la oportunidad de atención de los mismos</t>
  </si>
  <si>
    <t xml:space="preserve">Informe Cuatrimestral casos publicados en la Intranet </t>
  </si>
  <si>
    <t>Dirección de Gestión de Ordenamiento Social de la Porpiedad - SSIT</t>
  </si>
  <si>
    <t>Ausencia de Lineamientos del Gobierno de Datos</t>
  </si>
  <si>
    <t>Inadecuada identificación de la arquitectura empresarial de la entidad</t>
  </si>
  <si>
    <t>Ineficiencia Operacional en el intercambio de información entre entidades</t>
  </si>
  <si>
    <t>Indebida implementación de la Seguridad y Gobierno digital</t>
  </si>
  <si>
    <t>No implementación de las estratégicas de Continuidad de Negocio</t>
  </si>
  <si>
    <t>en la imagen institucional en los grupos de interes por errores en la gestión de los  proyectos del PETI,</t>
  </si>
  <si>
    <t>a un insuficiente análisis de necesidades y requerimientos tecnologicos</t>
  </si>
  <si>
    <t>en la imagen institucional en los grupos de interes que ocasiona problemas de calidad, integridad, disponibilidad y trazabilidad de la información</t>
  </si>
  <si>
    <t>a  la falta de lineamientos de Gobierno de Datos</t>
  </si>
  <si>
    <t xml:space="preserve"> en la imagen institucional, debido a la no implementación de la Hoja de ruta definida de la  Arquitectura Empresarial y la ausencia de mecanismos de adopción y gobierno </t>
  </si>
  <si>
    <t>a decisiones, prioridades , falta presupuestal lo que puede generar  ineficiencias, reprocesos y limitando el cumplimiento de los Objetivos estratégicos de la Entidad</t>
  </si>
  <si>
    <t>en la imagen institucional con los grupos de interes</t>
  </si>
  <si>
    <t xml:space="preserve">a la ausencia de protocolos de intercambio de información con entidades externas </t>
  </si>
  <si>
    <t>a la inadecuada priorización de las tareas necesarias para planificar e implementar el componente de seguridad digital de la estrategia de gobierno digital</t>
  </si>
  <si>
    <t>en la imagen institucional ante los grupos de interes por la interrupción de la prestación de los servicios</t>
  </si>
  <si>
    <t>a la falta de la implementación de las estrategias de continuidad de Negocio</t>
  </si>
  <si>
    <t>Inadecuada gestión del PETI</t>
  </si>
  <si>
    <t>Plan de Tratamiento de Riesgos de Seguridad y Privacidad de la Información
Plan de Seguridad y Privacidad de la Información</t>
  </si>
  <si>
    <t>la revisión técnica y financiera de los costos, beneficios y fuentes de financiación, de manera previa a la aprobación del presupuesto, dejando evidencia en de Informe de Seguimiento Presupuestal</t>
  </si>
  <si>
    <t xml:space="preserve">la actualización del PETI de la vigencia </t>
  </si>
  <si>
    <t xml:space="preserve">implementa acciones de mejora y ajuste  </t>
  </si>
  <si>
    <t xml:space="preserve">verifica la habilitación de las tecnologias de la información para el cumplimiento de los objetivos estratégicos de la Entidad,
</t>
  </si>
  <si>
    <t>resumen anual ejecutivo del estado de la Arquitectura Empresarial de la Entidad.</t>
  </si>
  <si>
    <t>implementa acciones de ajuste y priorización</t>
  </si>
  <si>
    <t>la ejecución en la hoja de ruta de la Arquitectura Empresarial cuando se identifiquen desviaciones, retrasos o incumplimientos en su implementación, gestionando la asignación de recursos y la reprogramación de actividades, dejando evidencia en el plan de acción y en la actualización de la hoja de ruta de la Arquitectura Empresarial.</t>
  </si>
  <si>
    <t xml:space="preserve">verifica el cumplimiento de los convenios, protocolos y /o acuerdos </t>
  </si>
  <si>
    <t xml:space="preserve">actas, informes  o correos electronicos segun la entidad nacional o territorial de acuerdo con el cumplimiento de los lineamientos y especificaciones </t>
  </si>
  <si>
    <t>corrije los lineamientos y espcificaciones de convenio, protocolo y/o acuerdo que presenta incumplimiento o desviación</t>
  </si>
  <si>
    <t>comunicación oficial argumentando los ajustes que hayan a lugar</t>
  </si>
  <si>
    <t xml:space="preserve">verifica el cumplimiento de las Políticas de Seguridad y Privacidad INTI-Política-001 POLÍTICA GENERAL DE SEGURIDAD DE LA INFORMACIÓN, TRATAMIENTO Y PROTECCIÓN DE DATOS PERSONALES, Numeral 5,3 </t>
  </si>
  <si>
    <t xml:space="preserve">el informe anual del autodiagnóstico del MSPI dispuesto por MINTIC </t>
  </si>
  <si>
    <t>analiza los resultados de la medición de los indicadores del SGSI,</t>
  </si>
  <si>
    <t>la revisión anual del informe de seguimiento a la implementación de los indicadores del SGSI.</t>
  </si>
  <si>
    <t xml:space="preserve">valida la asignación de los recursos necesarios </t>
  </si>
  <si>
    <t>actualiza las estrategias y soluciones de continuidad del negocio</t>
  </si>
  <si>
    <t>análisis de viabilidad técnica, operativa y financiera, dejando evidencia de las correciones dentro del informe de análisis de viabilidad y en la actualización del plan de continuidad del negocio.</t>
  </si>
  <si>
    <t>ajusta o reprograma la ejecución de los proyectos del PETI cuando se identifiquen desviaciones frente a lo planificado, dejando evidencia</t>
  </si>
  <si>
    <t>la actualización de los lineamientos y políticas de Gobierno de Datos</t>
  </si>
  <si>
    <t xml:space="preserve">reprograma y ajusta las tareas del componente de seguridad digital cuando se identifiquen desviaciones en su priorización o implementación, dejando evidencia </t>
  </si>
  <si>
    <t>plan de seguridad y privacidad de información  actualizado.</t>
  </si>
  <si>
    <t>proyecto de inversión aprobado para la implementación, mantenimiento y mejora de la estrategia de continuidad del negocio</t>
  </si>
  <si>
    <t>Realiza seguimiento a la ejecución presupuestal</t>
  </si>
  <si>
    <t xml:space="preserve">Informe de Seguimiento Presupuestal </t>
  </si>
  <si>
    <t>Realizar Publicación y Socialización de la Política y lineamientos de Gobierno del Dato</t>
  </si>
  <si>
    <t>Lineamientos y Soportes de Socialización del Gobierno del Dato</t>
  </si>
  <si>
    <t xml:space="preserve">Actualización de estado de la  Arquitectura Empresarial de la Entidad </t>
  </si>
  <si>
    <t>Resumen ejecutivo del estado de la AE de la Entidad</t>
  </si>
  <si>
    <t>Seguimiento de intercambio de información entre entidades</t>
  </si>
  <si>
    <t xml:space="preserve">Informe de Intercambio de información entre entidades </t>
  </si>
  <si>
    <t>Realiza seguimiento al avance del Plan de cierre de Brechas del autodiagnóstico.</t>
  </si>
  <si>
    <t>Informe de Avance del MSPI e Informe de avance del Plan de cierre de brechas</t>
  </si>
  <si>
    <t>Implementación de los indicadores del SGSI a través del desarrollo de los Planes de Seguridad y Privacidad de la información</t>
  </si>
  <si>
    <t xml:space="preserve">Informe de Implementación de los indicadores del SGSI </t>
  </si>
  <si>
    <t>Realizar el seguimiento a la implementación de las estrategias de continuidad de negocio que se han aprobado, a través de indicadores.</t>
  </si>
  <si>
    <t>Reporte de indicadores con la trazabilidad del analisis</t>
  </si>
  <si>
    <t>Inadecuado manejo de los tiempos para entrega de información a los entes de control</t>
  </si>
  <si>
    <t>en la imagen institucional, por el envío de información inconsistente, incompleta o extemporánea a los entes de Control</t>
  </si>
  <si>
    <t>a la falta de lineamientos estandarizados para la entrega y validación de datos, la baja priorización operativa de los requerimientos, la validación temática insuficiente y la ausencia de un enlace idóneo en el área temática</t>
  </si>
  <si>
    <t>El GERENTE PÚBLICO responsable de la temática auditada</t>
  </si>
  <si>
    <t>verifica que la solicitud este clasificada con alta prioridad</t>
  </si>
  <si>
    <t>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t>
  </si>
  <si>
    <t>verifica la oportunidad, integridad y pertinencia de la información, asegurando que cada dato esté debidamente asociado con su respectivo soporte documental</t>
  </si>
  <si>
    <t>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t>
  </si>
  <si>
    <t>El JEFE DE OFICINA DE CONTROL</t>
  </si>
  <si>
    <t>informa cada vez que el Ente de control externo informe sobre la inoportunidad, falta de integridad o falta de pertinencia en la información entregada de manera inmediata a la Dirección General y al Gerente público responsable de la temática auditada</t>
  </si>
  <si>
    <t>un correo electronico las medidas administrativas correspondientes y se atienda oportunamente el requerimiento con el fin de que se adopten</t>
  </si>
  <si>
    <t>Realizar mesas de trabajo preventivas con la Dirección General y los gerentes públicos responsables de las temáticas auditadas, con el fin de coordinar lineamientos para fortalecer la oportunidad, integridad, pertinencia y trazabilidad de la información requerida por los entes de control externo.</t>
  </si>
  <si>
    <t>Actas de reunión</t>
  </si>
  <si>
    <t>Inadecuada preparación de la gestión del Plan de Auditoria por parte de la Alta Dirección</t>
  </si>
  <si>
    <t>Inadecuada gestión para preparar y presentar los informes de ley por la Entidad</t>
  </si>
  <si>
    <t>para la Agencia Nacional de Tierras, por la ejecución incompleta o inoportuna de las auditorías contempladas en el Plan Anual de Auditoría Interna</t>
  </si>
  <si>
    <t>debido a la ausencia de una visión clara y de compromiso de la Alta Dirección respecto de la relevancia del Plan como instrumento de control y mejora institucional</t>
  </si>
  <si>
    <t>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t>
  </si>
  <si>
    <t>en apertura de procesos sancionatorios y restricciones presupuestales para la Agencia Nacional de Tierras, por la presentación extemporánea de los informes de ley que origina hallazgos de incumplimiento ante los organismos de control</t>
  </si>
  <si>
    <t>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t>
  </si>
  <si>
    <t>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t>
  </si>
  <si>
    <t>verifica que los recursos necesarios para la ejecución de las actividades del Plan Anual de Auditoría Interna (PAAI) hayan sido incluidos</t>
  </si>
  <si>
    <t>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t>
  </si>
  <si>
    <t>verifica la ejecución del Plan Anual de Auditoría Interna (PAAI) se esté desarrollando conforme a lo planeado</t>
  </si>
  <si>
    <t>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t>
  </si>
  <si>
    <t>El COMITÉ INSTITUCIONAL DE COORDINACIÓN DE CONTROL INTERNO - CICCI</t>
  </si>
  <si>
    <t>aprueba las modificaciones del Plan Anual de Auditorías</t>
  </si>
  <si>
    <t>la actualización de este, con base a los argumentos técnicos que presenta la Oficina de Control Interno</t>
  </si>
  <si>
    <t>verifica que el perfil del candidato -ya sea funcionario de planta o contratista- cumpla con los requisitos establecidos en cuanto a formación académica, experiencia profesional, conocimientos técnicos y habilidades interpersonales y,</t>
  </si>
  <si>
    <t>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t>
  </si>
  <si>
    <t>El TÉCNICO ASISTENCIAL DE LA OCI ASIGNADO</t>
  </si>
  <si>
    <t>verifica la programación del mes para identificar los informes de ley y auditorías que deben elaborarse en ese periodo, así como el funcionario o contratista responsable de su elaboración</t>
  </si>
  <si>
    <t xml:space="preserve">un correo electrónico enviado mensualmente a todos los colaboradores de la OCI donde se informa la programación mensual del Plan Anual de Auditoría Interna (PAAI). </t>
  </si>
  <si>
    <t>activa un protocolo de contingencia y notificación inmediata para la gestión de los informes que no se han remitido dentro de los términos legales establecidos</t>
  </si>
  <si>
    <t>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t>
  </si>
  <si>
    <t>Alinear los recursos financieros para el cumplimiento del PAA con el Anteproyecto de presupuesto y con el PAA y presentarse lo a la DG para su aprobación</t>
  </si>
  <si>
    <t>Acta de Comité Insititucional de Coordinación de  Control Interno - CICCI aprobado</t>
  </si>
  <si>
    <t>Oficina de Control Interno</t>
  </si>
  <si>
    <t>Oficina Jurídica</t>
  </si>
  <si>
    <t>Indebida gestión de procesos de Control Interno Disciplinario de la Oficina Jurídica</t>
  </si>
  <si>
    <t xml:space="preserve">en la imagen interna de Control Interno Disciplinario de la Oficina Jurídica </t>
  </si>
  <si>
    <t>a la falta de impulso procesal en los expedientes a prescribir</t>
  </si>
  <si>
    <t>Fortalecimiento del sistema integral de gestión y administración documental de la ANT nacional</t>
  </si>
  <si>
    <t>La OFICINA JURÍDICA - CONTROL INTERNO DISCIPLINARIO</t>
  </si>
  <si>
    <t>verifica el cumplimiento de términos procesales para evitar la prescripción del proceso</t>
  </si>
  <si>
    <t xml:space="preserve">seguimiento mensual de la matriz de monitoreo de procesos disciplinarios </t>
  </si>
  <si>
    <t>archiva el proceso por prescripción</t>
  </si>
  <si>
    <t>auto de notificación donde se comunica al interesado la decisión de fondo en el proceso</t>
  </si>
  <si>
    <t>Inadecuada gestión en los análisis de la Oficina Jurídica en la expedición de actos administrativos</t>
  </si>
  <si>
    <t>Inadecuada gestión frente a litigios y/o reclamaciones contra la entidad</t>
  </si>
  <si>
    <t>en la imagen de la entidad, tanto interna como externa, derivada de la expedición de actos administrativos sin un análisis suficiente de la Oficina Jurídica</t>
  </si>
  <si>
    <t>a interpretaciones disímiles o incorrectas de la normatividad, falta de trazabilidad, vacíos jurídicos y ausencia de criterios unificados o razonables</t>
  </si>
  <si>
    <t xml:space="preserve">para la entidad, derivada de una defensa judicial indebida frente a reclamaciones o litigios asociados a las actuaciones institucionales tanto misionales como administrativas, </t>
  </si>
  <si>
    <t>al desconocimiento del estado procesal, deficiencias en la trazabilidad de procesos históricos o heredados, fallas en los sistemas de información, y falta de seguimiento, preparación o coordinación al interior de la entidad.</t>
  </si>
  <si>
    <t>Inadecuada gestión en los análisis de la Oficina Jurídica en la expedición de conceptos</t>
  </si>
  <si>
    <t>en la imagen de la entidad, tanto interna como externa, derivado de conceptos jurídicos, respuestas institucionales o atención de requerimientos judiciales sin un análisis suficiente</t>
  </si>
  <si>
    <t>interpretaciones disímiles o incorrectas de la normatividad, falta de trazabilidad, vacíos jurídicos y ausencia de criterios unificados o razonables</t>
  </si>
  <si>
    <t>evalúa la viabilidad del documento verificando el cumplimiento de los lineamientos establecidos y del contenido requerido a la normativa vigente y aplicable</t>
  </si>
  <si>
    <t>análisis jurídico y emite una respuesta favorable o desfavorable según corresponda por medio de ORFEO</t>
  </si>
  <si>
    <t>realiza la verificación de vencimientos de término</t>
  </si>
  <si>
    <t>las matrices de monitoreo, con el fin de identificar y analizar anomalías en la gestión de los requerimientos, subsanar las fallas detectadas y emitir las respuestas pendientes en el menor tiempo posible para mitigar afectaciones reputacionales, jurídicas o institucionales</t>
  </si>
  <si>
    <t>La OFICINA JURÍDICA</t>
  </si>
  <si>
    <t>realiza la revocatoria</t>
  </si>
  <si>
    <t>un acto administrativo donde es motivado y se expresa los argumentos del porque a la actuación administrativa</t>
  </si>
  <si>
    <t>realiza la revisión y posible actualización de la información de los procesos judiciales</t>
  </si>
  <si>
    <t>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t>
  </si>
  <si>
    <t>prioriza el proceso judicial que venció los términos</t>
  </si>
  <si>
    <t>la identificación y análisis de anomalías en la gestión de los requerimientos, subsanar las fallas detectadas y emitir las respuestas pendientes de manera inmediata</t>
  </si>
  <si>
    <t xml:space="preserve">valida y unifica los criterios jurídicos </t>
  </si>
  <si>
    <t>revisa el concepto jurídico que presenta novedad</t>
  </si>
  <si>
    <t>la revisión del expediente y sus anexos, evaluando la viabilidad del documento y generando el ORFEO que contiene el concepto jurídico con la firma del Jefe de la Oficina Jurídica.</t>
  </si>
  <si>
    <t>un nuevo ORFEO que corrige la caracterización de la solicitud del concepto, validando el objeto, el responsable y el trámite, con el fin de identificar las observaciones necesarias para su ajuste o actualización.</t>
  </si>
  <si>
    <t>SG - EQ INFR</t>
  </si>
  <si>
    <t>Secretaría General - EQ INFR</t>
  </si>
  <si>
    <t>Afectación de servicios tecnológicos de la entidad</t>
  </si>
  <si>
    <t>Inoportunidad en la atención de los servicio a través del CAS</t>
  </si>
  <si>
    <t xml:space="preserve">Gestion inadecuada de la Intranet </t>
  </si>
  <si>
    <t>en la imagen de la entidad ante los grupo de interés por la afectación en la prestación de servicios tecnológicos</t>
  </si>
  <si>
    <t>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t>
  </si>
  <si>
    <t>a la falta de personal para atender las solicitudes, atención errada, parcial o incompleta a las misma o falta de conocimiento en el manejo de la herramienta de gestión de servicios</t>
  </si>
  <si>
    <t>fallas en la administración y operación de la infraestructura tecnológica que soporta la intranet  y/o falta de personal especializado</t>
  </si>
  <si>
    <t>en la imagen de la entidad ante los grupo de interés por inoportunidad en la atención de los casos atendidos por el equipo de infraestructura y soporte técnico</t>
  </si>
  <si>
    <t xml:space="preserve">en la imagen de la entidad ante los grupo de interés por por fallas en la infraestructura tecnológica, solicitudes parciales, entrega de banner con especificaciones no adecuadas </t>
  </si>
  <si>
    <t xml:space="preserve">Fortalecimiento del desempeño del modelo integrado de planeación y gestión de la ANT nacional
Fortalecimiento de las soluciones tecnológicas para la transformación digital de los procesos institucionales a nivel nacional
</t>
  </si>
  <si>
    <t xml:space="preserve">Verifica el cumplimiento de los Acuerdos de Niveles de Servicio (ANS) en los contratos de Infraestructura y Soporte Tecnológico con terceros, </t>
  </si>
  <si>
    <t xml:space="preserve">la validación técnica mensual de los indicadores contractuales y la identificación de posibles desviaciones en la prestación del servicio </t>
  </si>
  <si>
    <t>Realiza pruebas a las copias de seguridad de los servidores</t>
  </si>
  <si>
    <t xml:space="preserve">la recuperación de información para asegurar la disponibilidad de los datos. </t>
  </si>
  <si>
    <t>aplica las clausulas para el cumplimiento de los acuerdos de Niveles de Servicios (ANS)</t>
  </si>
  <si>
    <t>la generación de informes de incumplimiento con evidencia en actas de seguimiento, reportes técnicos y registros de gestión contractual.</t>
  </si>
  <si>
    <t xml:space="preserve">ejecuta la reconfiguración de los procesos de respaldo, la ejecución de nuevas copias completas y la verificación de su correcta restauración </t>
  </si>
  <si>
    <t>la disponibilidad e integridad de la información de manera inmediata ante la detección de fallas, dejando evidencia en registros de pruebas, reportes técnicos e incidentes gestionados.</t>
  </si>
  <si>
    <t xml:space="preserve">revisa las  alertas de vencimiento  para la atención de casos </t>
  </si>
  <si>
    <t>del seguimiento al CAS y/o  correo electrónico mensualmente</t>
  </si>
  <si>
    <t>ejecuta la priorización ante la detección de incumplimiento a CAS no resueltos</t>
  </si>
  <si>
    <t>la reasignación de los casos pendientes a los responsables y la definición de planes de acción para su cierre oportuno, dejando evidencia en el sistema CAS, correos de seguimiento y reportes de gestión.</t>
  </si>
  <si>
    <t>Evalua la información allegada y escalada</t>
  </si>
  <si>
    <t>CAS que compete a los técnicos del EIST  en cada caso creado, para determinar si tiene las caracteristicas para ser resuelto</t>
  </si>
  <si>
    <t>Corrige cualquier tipo de informacion errada en la Intranet</t>
  </si>
  <si>
    <t>la actualizacion de esta pagina bajo los criterios tecnicos que se require de contenido</t>
  </si>
  <si>
    <t xml:space="preserve">Realizar seguimiento periodico a la Ejecución de los contratos y cumplimiento de los  ANS establecidos con proveedores de EIST  </t>
  </si>
  <si>
    <t>Informe de seguimiento Conectividad</t>
  </si>
  <si>
    <t xml:space="preserve">Realizar al menos dos recuperaciones  programadas de la información  </t>
  </si>
  <si>
    <t>Reporte de las recuperaciones de información.</t>
  </si>
  <si>
    <t>Seguimiento periódico sobre el cierre de CAS.</t>
  </si>
  <si>
    <t>Informe de seguimiento Casos tramitados en Infraestructura</t>
  </si>
  <si>
    <t>Seguimiento periódico sobre el cierre de CAS que se trabajan sobre la Intranet</t>
  </si>
  <si>
    <t>Informe de seguimiento, sobre contenido de Intranet</t>
  </si>
  <si>
    <t>SG - GES DOC</t>
  </si>
  <si>
    <t>Secretaría General - GES DOC</t>
  </si>
  <si>
    <t>Pérdida o daño en la documentación de la Agencia</t>
  </si>
  <si>
    <t>Asignación incorrecta de comunicaciones oficiales recibidas (documentos) en el momento de la radicación</t>
  </si>
  <si>
    <t>Demoras en la respuesta a solicitudes internas de documentos en atención de los requerimientos de expedientes por parte de las dependencias</t>
  </si>
  <si>
    <t>en la imagen institucional ante los grupos de interés derivando en la acciones jurídicas en contra de la entidad</t>
  </si>
  <si>
    <t>a la falta de control para los lineamientos de manejo y de conservación en documentos</t>
  </si>
  <si>
    <t>a los vencimientos de términos por recibir información de entrada que no cumple con las características que se requieren para ser clasificada y asignada correctamente y la constante rotación de personal en la Subdirección Administrativa y Financiera - Gestión Documental - equipo de Radicación de Comunicaciones Oficiales Recibidas</t>
  </si>
  <si>
    <t>a los vencimientos de términos debido a personal insuficiente para atender la alta demanda y la inexactitud o complejidad de la solicitud del expediente o información por parte de la dependencia</t>
  </si>
  <si>
    <t xml:space="preserve">La SUBDIRECCIÓN ADMINISTRATIVA Y FINANCIERA - GESTIÓN DOCUMENTAL </t>
  </si>
  <si>
    <t>actualiza la asignación de la comunicación oficial que presenta error de entrega (devolución)</t>
  </si>
  <si>
    <t>avalúa las características del proveedor que se requieren para el Sistema Integrado de Conservación</t>
  </si>
  <si>
    <t>crea la alerta de perdida o daño del documento</t>
  </si>
  <si>
    <t>los estudios previos para la adquisición del servicio de Saneamiento ambiental en los depósitos de archivo Central, Archivos de gestión y Bodega de Montevideo con el animo de evitar el deterioro de la documentación custodiada por la Agencia</t>
  </si>
  <si>
    <t>Acta de inicio  para realizar el cronograma del servicio de saneamiento ambiental para identificar el deterioro a la documentación de custodia de la Agencia Nacional de Tierras en las Dependencias, UGT y Archivos de gestión.</t>
  </si>
  <si>
    <t>instructivo que permita identificar la asignación correcta de las comunicaciones oficiales recibidas, de acuerdo con las funciones de las dependencias de la Agencia</t>
  </si>
  <si>
    <t>reporte del gestor documental ORFEO donde se evidencia la cantidad de comunicaciones oficiales asignadas a las dependencias por el personal de Radicación</t>
  </si>
  <si>
    <t>reporte del gestor documental ORFEO donde se evidenció la asignación incorrecta y se envía a la nueva dependencia la comunicación oficial, garantizando la entrega de esta</t>
  </si>
  <si>
    <t xml:space="preserve"> valida que los parámetros de clasificación de Comunicaciones oficiales Recibidas</t>
  </si>
  <si>
    <t>verifica la productividad y el margen de error de comunicaciones oficiales recibidas</t>
  </si>
  <si>
    <t>valida las solicitudes de información de expedientes, planos y/o resoluciones.</t>
  </si>
  <si>
    <t>reporte generado por el aplicativo CAS donde se evidencia la cantidad de solicitudes recibidas o asignadas a solicitudes de archivo</t>
  </si>
  <si>
    <t>Informe de ejecución de Saneamiento Ambiental</t>
  </si>
  <si>
    <t xml:space="preserve">Seguimiento a la implementación del Instrumento Archivístico - Sistema Integrado de Conservación SIC  </t>
  </si>
  <si>
    <t>Informe de implementación del  Sistema Integrado de Conservación SIC</t>
  </si>
  <si>
    <t>Realizar socializaciones para fortalecer los conocimientos establecidos en el instructivo y dar claridad frente a las competencias y funciones asignadas a la Agencia y sus dependencias (Decreto 2363), Acuerdo 001 de 2024 y lineamientos internos.</t>
  </si>
  <si>
    <t xml:space="preserve">Listados de asistencia </t>
  </si>
  <si>
    <t>Realizar informe de seguimiento a la productividad y el margen de error del personal de radicación de comunicaciones oficiales recibidas</t>
  </si>
  <si>
    <t>Informe de seguimiento a la productividad de radicación y el margen de error</t>
  </si>
  <si>
    <t>Realizar la actualización del GEMA-F-001 CONCEPTOS PARA DIRECCIONAMIENTO DE CORRESPONDENCIA, PQRSDF Y SERVICIO AL CIUDADANO</t>
  </si>
  <si>
    <t>Forma actualizada en el SIG</t>
  </si>
  <si>
    <t xml:space="preserve">Presentar informe de avance de casos solicitados y cerrados a las solicitudes al Archivo </t>
  </si>
  <si>
    <t>Informe de estado de solicitudes</t>
  </si>
  <si>
    <t>en la imagen institucional ante los grupos de interés derivando en acciones jurídicas en contra de la entidad</t>
  </si>
  <si>
    <t>prioriza la gestión de solicitud de archivo</t>
  </si>
  <si>
    <t>de la comunicaciones que reciben por las dependencias a la demora en la respuesta</t>
  </si>
  <si>
    <t>Dirección General - EQ Com</t>
  </si>
  <si>
    <t>La OFICINA DE INSPECTOR DE LA GESTIÓN DE TIERRAS</t>
  </si>
  <si>
    <t>El (La) SUBDIRECTOR(A) DE TALENTO HUMANO</t>
  </si>
  <si>
    <t>La SUBDIRECCIÓN DE PROCESOS AGRARIOS Y GESTIÓN JURÍDICA</t>
  </si>
  <si>
    <t>la SUBDIRECCIÓN DE SEGURIDAD JURÍDICA</t>
  </si>
  <si>
    <t>La SUBDIRECCIÓN DE SISTEMAS DE INFORMACIÓN DE TIERRAS – SSIT</t>
  </si>
  <si>
    <t>El (La) SUBDIRECTOR(A) DE SSIT</t>
  </si>
  <si>
    <t xml:space="preserve">DIRECCIÓN DE GESTIÓN JURÍDICA DE TIERRAS </t>
  </si>
  <si>
    <t>Secretaría General - SAF</t>
  </si>
  <si>
    <t>Inadecuada solicitud del PAC</t>
  </si>
  <si>
    <t>Afectación en las características de la información de cartera</t>
  </si>
  <si>
    <t>Inadecuada solicitudes de registro presupuestal</t>
  </si>
  <si>
    <t>ante la imposición de sanciones disciplinarias y hallazgos por parte de los entes de control, lo que reduciría la confianza de las partes interesadas y podría derivar en mayores exigencias de vigilancia o restricciones administrativas</t>
  </si>
  <si>
    <t>a la inadecuada interpretación y respuesta a las solicitudes por el personal responsable al registro presupuestal</t>
  </si>
  <si>
    <t>al envío inoportuno y/o inexacto de las solicitudes de pago que realizan los supervisores de los contratos a la Subdirección Administrativa y Financiera</t>
  </si>
  <si>
    <t>en la imagen de la entidad por investigaciones disciplinarias y/o fiscales de los entes de control</t>
  </si>
  <si>
    <t>en la imagen de la entidad por recorte en la asignación del Ministerio de Hacienda</t>
  </si>
  <si>
    <t xml:space="preserve">a la afectación en las características de información de la cartera que surjen como resultado de las auditorias financieras realizadas </t>
  </si>
  <si>
    <t>La SUBDIRECCIÓN ADMINISTRATIVA Y FINANCIERA - TESORERIA</t>
  </si>
  <si>
    <t>valida y consolida la programación del PAC generado por las dependencias</t>
  </si>
  <si>
    <t>revisa la ejecución de PAC a cada una de las dependencias</t>
  </si>
  <si>
    <t>ajusta la programación del PAC de las dependencias</t>
  </si>
  <si>
    <t>La SUBDIRECCIÓN ADMINISTRATIVA Y FINANCIERA - CONTABILIDAD</t>
  </si>
  <si>
    <t>verifica las cifras para la generación de documento de conciliación</t>
  </si>
  <si>
    <t>actas de conciliación mensual donde se valida los saldos que existen en cartera</t>
  </si>
  <si>
    <t>modifica la información reportada a Cartera</t>
  </si>
  <si>
    <t>La SUBDIRECCIÓN ADMINISTRATIVA Y FINANCIERA - PRESUPUESTO</t>
  </si>
  <si>
    <t>verifica el registro presupuestal elaborado</t>
  </si>
  <si>
    <t>ajusta el registro presupuestal</t>
  </si>
  <si>
    <t>un correo electronico para generar la aprobación ante el Ministerio de Hacienda y al inscripción en la plataforma de SIIF-Nación</t>
  </si>
  <si>
    <t>mesas de seguimiento mensual para la validación de lo programado contra lo ejecutado</t>
  </si>
  <si>
    <t>un correo electrónico informando que se le realiza ajuste del PAC por novedades y conciliaciones entre ellas</t>
  </si>
  <si>
    <t>la forma GEFIN-F-009 FORMA DETALLADA DE INGRESOS donde se actualiza los datos con base los reportes con novedades</t>
  </si>
  <si>
    <t>reporte que se genera SIIF-Nación con base a los documentos de la solicitud de registro</t>
  </si>
  <si>
    <t>acto administrativo donde se actualiza el registro presupuestal al que debe estar asignado en el SIIF-Nación</t>
  </si>
  <si>
    <t>Cantidad de Acciones preventivas</t>
  </si>
  <si>
    <t>Cantidad de controles</t>
  </si>
  <si>
    <t>SG - SAF</t>
  </si>
  <si>
    <t>Secretaría General - GES AMB</t>
  </si>
  <si>
    <t>Incumplimiento del Plan de Gestión Integral de Residuos Peligrosos (PGIRESPEL)</t>
  </si>
  <si>
    <t>Incumplimiento de requisitos y trámites legales ambientales en la adquisición de bienes y servicios</t>
  </si>
  <si>
    <t>Disposición de residuos ordinarios sin cumplir las prácticas establecidas en la entidad</t>
  </si>
  <si>
    <t>por sanciones legales de los entes de control</t>
  </si>
  <si>
    <t>al desconocimiento en la normatividad ambiental aplicable en el  Plan de Gestión Integral de Residuos Peligrosos - PGIRESPEL</t>
  </si>
  <si>
    <t>al desconocimiento e incumplimiento de la normatividad ambiental aplicable en el Plan Institucional de Gestión Ambiental - PIGA</t>
  </si>
  <si>
    <t>a la disposición incorrecta para los residuos ordinarios de acuerdo con las prácticas establecidas en la entidad</t>
  </si>
  <si>
    <t>La SUBDIRECCIÓN ADMINISTRATIVA Y FINANCIERA (GESTIÓN AMBIENTAL)</t>
  </si>
  <si>
    <t>verifica el cumplimiento del Plan de Gestión Integral de Residuos peligrosos</t>
  </si>
  <si>
    <t>las certificaciones de disposición final de los residuos entregadas por las empresas gestoras  donde se identifica si se esta cumpliendo con los lineamientos de implementación de la gestión en el PGIRESPEL</t>
  </si>
  <si>
    <t>actualiza el documento para la implementación</t>
  </si>
  <si>
    <t>nuevo Plan de Gestión Integral de Residuos donde se reformula el plan con base a las novedades, observaciones y/u oportunidades de mejora</t>
  </si>
  <si>
    <t>verifica la fase precontractual de los criterios ambientales acogidos para el Plan Institucional de Gestión Ambiental - PIGA</t>
  </si>
  <si>
    <t>los permisos de disposición que entregan los proveedores de acuerdo a los lineamientos e instructivos impartidos en la plataforma de Colombia Compra Eficiente</t>
  </si>
  <si>
    <t>verifica y realiza el seguimiento del cumplimiento de los requisitos ambientales para el Plan Institucional de Gestión Ambiental - PIGA</t>
  </si>
  <si>
    <t>la Matriz de requisitos legales ambientales  establecida por la ANT</t>
  </si>
  <si>
    <t xml:space="preserve"> solicita la cancelación del contrato</t>
  </si>
  <si>
    <t>un memorando por el incumplimiento de los permisos del proveedor</t>
  </si>
  <si>
    <t>actualiza Plan Institucional de Gestión Ambiental</t>
  </si>
  <si>
    <t>documento y la Matriz de requisitos legales ambientales  donde se modifica los parámetros que presentan desactualización de normativa y plan de ejecución</t>
  </si>
  <si>
    <t>verifica el manejo de los residuos que se retiran del cuarto de acopio</t>
  </si>
  <si>
    <t>un acta de disposición y aprovechamiento del retiro que realiza el proveedor contratado para esta labor</t>
  </si>
  <si>
    <t>verifica el manejo de los residuos que ingresan al cuarto de acopio</t>
  </si>
  <si>
    <t>la observación donde se evidencia la correcta separación de residuos</t>
  </si>
  <si>
    <t>realiza la acomodación correcta de los residuos que presentan novedad en la identificación</t>
  </si>
  <si>
    <t>un acompañamiento en sitio para la separación correcta de residuos por medio de la Plantilla de reporte de novedades en el manejo de residuos</t>
  </si>
  <si>
    <t>Inadecuado seguimiento y control a la reserva presupuestal</t>
  </si>
  <si>
    <t>por reducción en la asignación del presupuesto de la vigencia, lo que limitaría la ejecución de proyectos y comprometería la sostenibilidad financiera de la entidad</t>
  </si>
  <si>
    <t>al seguimiento y control insuficiente de la reserva presupuestal constituida por los supervisores de contrato</t>
  </si>
  <si>
    <t>La SUBDIRECCIÓN ADMINISTRATIVA Y FINANCIERA</t>
  </si>
  <si>
    <t>valida y realiza la constitución de Reserva Presupuestal</t>
  </si>
  <si>
    <t>evalúa la ejecución de la reserva presupuestal</t>
  </si>
  <si>
    <t>registra en el SIIF los movimientos que afecten la Reserva Presupuestal y se soliciten</t>
  </si>
  <si>
    <t>reporte generado por el SIIF-Nación de Reserva Presupuestal de acuerdo a las solicitudes de reducción y documentos soporte de solicitud de constitución de reserva enviada por todas las dependencias</t>
  </si>
  <si>
    <t>memorandos, reuniones (mesas de trabajo de seguimiento a la ejecución) y correo institucional  informando a todas las dependencias responsables la ejecución de la reserva presupuestal y solicitando acciones de pronta ejecución de acuerdo al seguimiento</t>
  </si>
  <si>
    <t xml:space="preserve"> documento de cancelación de reserva o reducción del Registro Presupuestal del saldo que no se ejecute</t>
  </si>
  <si>
    <t>SUBDIRECCIÓN ADMINISTRATIVA Y FINANCIERA- PRESUPUESTO</t>
  </si>
  <si>
    <t>Afectación económica o presupuestal</t>
  </si>
  <si>
    <t>Pérdida reputacional</t>
  </si>
  <si>
    <t>Secretaría General</t>
  </si>
  <si>
    <t>Respuesta inoportuna a las PQRSD</t>
  </si>
  <si>
    <t>en la credibilidad de la imagen institucional y/o por acciones legales contra la Agencia Nacional de Tierras</t>
  </si>
  <si>
    <t>al alto volumen de PQRSD que recibe la Entidad y los tiempos destinados para la revisión y consolidación de la información para dar respuesta</t>
  </si>
  <si>
    <t>La SECRETARÍA GENERAL</t>
  </si>
  <si>
    <t>valida la ejecución del plan de atención de las PQRSD</t>
  </si>
  <si>
    <t>reporte de ORFEO  donde se evidencia la implementación del plan de atención generado por las dependencias de las PQRSD rezagadas</t>
  </si>
  <si>
    <t>un plan de mejoramiento que presenta acciones compartidas con otras dependencias que incluye boletines de comunicación, videos interactivos sobre el manejo de Orfeo, mesas de trabajo mensuales para evaluar el avance de la gestión, actas de compromiso de directivos (direcciones, subdirecciones, oficinas y lideres de grupo) y revisión a los manuales del aplicativo de Orfeo</t>
  </si>
  <si>
    <t>Informe de seguimiento de PQRSD</t>
  </si>
  <si>
    <t xml:space="preserve">Realizar mesas tecnicas de seguimiento con las depedencias </t>
  </si>
  <si>
    <t>Acta de mesa tecnica</t>
  </si>
  <si>
    <r>
      <t xml:space="preserve">¿CÓMO SUCEDE EL IMPACTO? - CONSECUENCIA
</t>
    </r>
    <r>
      <rPr>
        <sz val="10"/>
        <color theme="0"/>
        <rFont val="Arial Narrow"/>
        <family val="2"/>
      </rPr>
      <t xml:space="preserve">
¿qué consecuencia tiene?; Causa inmediata: circunstancia o situación más evidente sobre las cuales se presenta el riesgo, la misma no constituyen la causa principal o base para que se presente el riesgo.</t>
    </r>
  </si>
  <si>
    <r>
      <t xml:space="preserve">¿PORQUÉ OCURRE? - CAUSA RAÍZ
</t>
    </r>
    <r>
      <rPr>
        <sz val="10"/>
        <color theme="0"/>
        <rFont val="Arial Narrow"/>
        <family val="2"/>
      </rPr>
      <t xml:space="preserve">
Causa raíz: es la causa principal o básica, corresponde a las razón (es) por la cual se puede presentar el riesgo, es la base para la definición de los controles en la etapa de valoración del riesgo.</t>
    </r>
  </si>
  <si>
    <r>
      <t xml:space="preserve">TIPO DE RIESGO
</t>
    </r>
    <r>
      <rPr>
        <sz val="10"/>
        <color theme="0"/>
        <rFont val="Arial Narrow"/>
        <family val="2"/>
      </rPr>
      <t xml:space="preserve">
Se escoge el tipo de riesgo determinado con la metodología anterior, en caso de ser un nuevo riesgo, escoger el tipo con base a las descripciones presentadas a continuación:
1. Estratégicos: Posibilidad de ocurrencia de eventos que afecten los objetivos estratégicos de la organización pública y por tanto impactan toda la entidad
2. Gerenciales: Posibilidad de ocurrencia de eventos que afecten los procesos gerenciales y/o la alta dirección
3. Operativos: Posibilidad de ocurrencia de eventos que afecten los procesos misionales de la entidad
4. Financieros: Posibilidad de ocurrencia de eventos que afecten los estados financieros y todas aquellas áreas involucradas con el proceso financiero como presupuesto, tesorería, contabilidad, cartera, central de cuentas, costos, etc.
5. Tecnológicos: Posibilidad de ocurrencia de eventos que afecten la totalidad o parte de la infraestructura tecnológica (hardware, software, redes, etc.) de una entidad.
6. De Cumplimiento: Posibilidad de ocurrencia de eventos que afecten la situación jurídica o contractual de la organización debido a su incumplimiento o desacato a la normatividad legal y las obligaciones contractuales
7. De imagen: Posibilidad de ocurrencia de un evento que afecte la imagen, buen nombre o reputación de una organización ante sus clientes y partes interesadas
8. Satisfacción del cliente: Posibilidad de ocurrencia de un servicio o producto afecte la integridad, bienestar o seguridad de un cliente o usuario </t>
    </r>
  </si>
  <si>
    <r>
      <t xml:space="preserve">CLASIFICACIÓN DEL RIESGO
</t>
    </r>
    <r>
      <rPr>
        <sz val="10"/>
        <color theme="0"/>
        <rFont val="Arial Narrow"/>
        <family val="2"/>
      </rPr>
      <t xml:space="preserve">
Se escoge la clasificación del riesgo que más incidencia tenga el riesgo identificado:
</t>
    </r>
    <r>
      <rPr>
        <b/>
        <sz val="10"/>
        <color theme="0"/>
        <rFont val="Arial Narrow"/>
        <family val="2"/>
      </rPr>
      <t>Ejecución y administración de procesos</t>
    </r>
    <r>
      <rPr>
        <sz val="10"/>
        <color theme="0"/>
        <rFont val="Arial Narrow"/>
        <family val="2"/>
      </rPr>
      <t xml:space="preserve">: Pérdidas derivadas de errores en la ejecución y administración de procesos.
</t>
    </r>
    <r>
      <rPr>
        <b/>
        <sz val="10"/>
        <color theme="0"/>
        <rFont val="Arial Narrow"/>
        <family val="2"/>
      </rPr>
      <t>Relaciones laborales</t>
    </r>
    <r>
      <rPr>
        <sz val="10"/>
        <color theme="0"/>
        <rFont val="Arial Narrow"/>
        <family val="2"/>
      </rPr>
      <t xml:space="preserve">: Pérdidas que surgen de acciones contrarias a las leyes o acuerdos de empleo, salud o seguridad, del pago de demandas por daños personales o de discriminación.
</t>
    </r>
    <r>
      <rPr>
        <b/>
        <sz val="10"/>
        <color theme="0"/>
        <rFont val="Arial Narrow"/>
        <family val="2"/>
      </rPr>
      <t>Usuarios, productos y prácticas</t>
    </r>
    <r>
      <rPr>
        <sz val="10"/>
        <color theme="0"/>
        <rFont val="Arial Narrow"/>
        <family val="2"/>
      </rPr>
      <t xml:space="preserve">: Fallas negligentes o involuntarias de las obligaciones frente a los usuarios y que impiden satisfacer una obligación profesional frente a éstos.
</t>
    </r>
    <r>
      <rPr>
        <b/>
        <sz val="10"/>
        <color theme="0"/>
        <rFont val="Arial Narrow"/>
        <family val="2"/>
      </rPr>
      <t>Daños a activos fijos/ eventos externos</t>
    </r>
    <r>
      <rPr>
        <sz val="10"/>
        <color theme="0"/>
        <rFont val="Arial Narrow"/>
        <family val="2"/>
      </rPr>
      <t>: Pérdida por daños o extravíos de los activos fijos por desastres naturales u otros riesgos/eventos externos como atentados, vandalismo, orden público.</t>
    </r>
  </si>
  <si>
    <r>
      <t xml:space="preserve">OBJETIVO ESTRATÉGICO RELACIONADO
</t>
    </r>
    <r>
      <rPr>
        <sz val="10"/>
        <color theme="0"/>
        <rFont val="Arial Narrow"/>
        <family val="2"/>
      </rPr>
      <t>Se relaciona el riesgo con el objetivo estratégico del Plan Estratégico Institucional  2023-2026, analizando si el riesgo identificado se puede relacionar con algún de los tres objetivos específicos, si en caso dado, aplica a más de uno, se escoge el que mayor incidencia tenga:
Plan Estratégico Institucional ANT 2023-2026, con los siguientes objetivos específicos:
1. Entregar 1,5 millones de hectáreas a través del fondo de tierras a población rural sin tierra o con tierra insuficiente
2. Formalizar 3,9 millones de hectáreas de tierras de pequeña y mediana propiedad rural
3. Avanzar en el Ordenamiento Social del Territorio para la ejecución de procesos de formalización y acceso a tierras</t>
    </r>
  </si>
  <si>
    <r>
      <t xml:space="preserve">PLAN DE ACCIÓN
</t>
    </r>
    <r>
      <rPr>
        <sz val="10"/>
        <color theme="0"/>
        <rFont val="Arial Narrow"/>
        <family val="2"/>
      </rPr>
      <t>Se relaciona el riesgo con el Plan o Planes de Acción del año vigente que tenga incidencia:
Plan de Acción Institucional
Plan Institucional de Archivo PINAR
Plan Anual de Adquisiciones - PAABS
Plan Anual de Vacantes
Plan de Previsión de Recursos Humanos
Plan Estratégico de Talento Humano
Plan Institucional de Capacitación PIC
Plan de Incentivos institucionales
Plan de Trabajo Anual de Seguridad y Salud en Trabajo SG - SST
Plan Estratégico de Tecnologías de la Información y las Comunicaciones PETI
Plan de Tratamiento de Riesgos de Seguridad y Privacidad de la Información
Plan de Seguridad y Privacidad de la Información
Programa de Transparencia y Ética Pública PTEP</t>
    </r>
  </si>
  <si>
    <r>
      <t>PROYECTOS DE INVERSIÓN</t>
    </r>
    <r>
      <rPr>
        <sz val="10"/>
        <color theme="0"/>
        <rFont val="Arial Narrow"/>
        <family val="2"/>
      </rPr>
      <t xml:space="preserve">
Se relaciona el riesgo con el o los Proyecto (s) de inversión del año vigente que tenga incidencia:
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r>
  </si>
  <si>
    <r>
      <t xml:space="preserve">Frecuencia con la cual se realiza la acción por año
</t>
    </r>
    <r>
      <rPr>
        <sz val="10"/>
        <color theme="0"/>
        <rFont val="Arial Narrow"/>
        <family val="2"/>
      </rPr>
      <t xml:space="preserve">
Número de veces que se pasa por el punto de riesgo en el periodo de 1 año</t>
    </r>
  </si>
  <si>
    <r>
      <t xml:space="preserve">RESPONSABLE DE LA ACTIVIDAD DE CONTROL
</t>
    </r>
    <r>
      <rPr>
        <sz val="10"/>
        <color theme="0"/>
        <rFont val="Arial Narrow"/>
        <family val="2"/>
      </rPr>
      <t xml:space="preserve">
Identifica el cargo del servidor que ejecuta el control o el nombre de la dependencia, en caso de que sean controles automáticos se identificará el sistema que realiza la actividad.</t>
    </r>
    <r>
      <rPr>
        <b/>
        <sz val="10"/>
        <color theme="0"/>
        <rFont val="Arial Narrow"/>
        <family val="2"/>
      </rPr>
      <t xml:space="preserve">
Debe colocar el o la</t>
    </r>
  </si>
  <si>
    <r>
      <t xml:space="preserve">ACCIÓN DEL CONTROL
</t>
    </r>
    <r>
      <rPr>
        <sz val="10"/>
        <color theme="0"/>
        <rFont val="Arial Narrow"/>
        <family val="2"/>
      </rPr>
      <t>Debe contener la acción de que hace (verbo), que ataca la causa descrita en el riesgo
(se determina mediante verbos que indican la acción que deben realizar como parte del control)</t>
    </r>
  </si>
  <si>
    <r>
      <t xml:space="preserve">COMPLEMENTO DEL CONTROL
</t>
    </r>
    <r>
      <rPr>
        <sz val="10"/>
        <color theme="0"/>
        <rFont val="Arial Narrow"/>
        <family val="2"/>
      </rPr>
      <t>iniciando con " a través de" ; debe contener periocidad y observación o desviación)
corresponde a los detalles que permiten identificar claramente el objeto del control</t>
    </r>
  </si>
  <si>
    <r>
      <t xml:space="preserve">Tipo de Control 
Señale el tipo de control 
</t>
    </r>
    <r>
      <rPr>
        <sz val="10"/>
        <color theme="0"/>
        <rFont val="Arial Narrow"/>
        <family val="2"/>
      </rPr>
      <t xml:space="preserve">
- Mínimo debe existir un control preventivo o detectivo y un control correctivo
Preventivo: peso 25%
Detectivo: peso 15%
Correctivo: peso 10%</t>
    </r>
  </si>
  <si>
    <r>
      <t xml:space="preserve">Implementación
</t>
    </r>
    <r>
      <rPr>
        <sz val="10"/>
        <color theme="0"/>
        <rFont val="Arial Narrow"/>
        <family val="2"/>
      </rPr>
      <t xml:space="preserve">
Automático: peso 25%
Manual: peso 15%</t>
    </r>
  </si>
  <si>
    <r>
      <t xml:space="preserve">Documentación
</t>
    </r>
    <r>
      <rPr>
        <sz val="10"/>
        <color theme="0"/>
        <rFont val="Arial Narrow"/>
        <family val="2"/>
      </rPr>
      <t>° Documentado
° Sin documentar</t>
    </r>
  </si>
  <si>
    <r>
      <t xml:space="preserve">Frecuencia
</t>
    </r>
    <r>
      <rPr>
        <sz val="10"/>
        <color theme="0"/>
        <rFont val="Arial Narrow"/>
        <family val="2"/>
      </rPr>
      <t xml:space="preserve">
Continua: El control se aplica siempre que se realiza la actividad que conlleva el riesgo
Aleatoria: El control se aplica aleatoriamente a la actividad que conlleva el riesgo</t>
    </r>
  </si>
  <si>
    <r>
      <t xml:space="preserve">Evidencia
</t>
    </r>
    <r>
      <rPr>
        <sz val="10"/>
        <color theme="0"/>
        <rFont val="Arial Narrow"/>
        <family val="2"/>
      </rPr>
      <t xml:space="preserve">
° Con registro
° Sin Registro</t>
    </r>
  </si>
  <si>
    <r>
      <t xml:space="preserve">RESPONSABLE DE LA ACCIÓN PREVENTIVA
</t>
    </r>
    <r>
      <rPr>
        <sz val="10"/>
        <color theme="0"/>
        <rFont val="Arial Narrow"/>
        <family val="2"/>
      </rPr>
      <t xml:space="preserve">
Identifica el nombre de la dependencia</t>
    </r>
  </si>
  <si>
    <t>de la formulación del nuevo plan de acción anual</t>
  </si>
  <si>
    <t>DIRECCION DE ASUNTOS ÉTNICOS</t>
  </si>
  <si>
    <t>solicitar espacio formal de manera urgente ante el Ministerio de Hacienda</t>
  </si>
  <si>
    <t>una comunicación oficial del Director(a) de la ANT, para ampliación de tiempos y definición del procedimiento para subsanar el requisito incumplido</t>
  </si>
  <si>
    <t>reporte de plataforma SIIF Nación sobre el techo asignado por el Ministerio de Hacienda, dejando como evidencia el archivo en Excel de descarga o pantallazo</t>
  </si>
  <si>
    <t>los formatos que entrega el Ministerio de Hacienda deben ser diligenciados y remitidos a este por los canales que indiquen</t>
  </si>
  <si>
    <t>TOTAL</t>
  </si>
  <si>
    <t>CANTIDAD DE ACCIONES PREVENTIVAS</t>
  </si>
  <si>
    <t>implementa (cordinación y/o ejecución) un plan de choque de atención a las PQRSD sin tramitar</t>
  </si>
  <si>
    <t>cruza información de expedientes de procesos agrarios en base de datos y Orfeo, previo a la creación de un nuevo expediente</t>
  </si>
  <si>
    <t>Relación de expedientes conformados de procesos agrarios</t>
  </si>
  <si>
    <t xml:space="preserve">Socializar los instrumentos del Sistema Integrado de Gestión del proceso de Seguridad Jurídica sobre la Titularidad de la Tierra y los Territorios a los colaboradores de la Dirección de Gestión Jurídica de Tierras y sus Subdirecciones adscrita. Formalización de la Propiedad Privada Rural. </t>
  </si>
  <si>
    <t>un acta la validación de los componentes que requieren dichos documentos</t>
  </si>
  <si>
    <t>verifica anualmente la viabilidad financiera de los proyectos definidos en el PETI,</t>
  </si>
  <si>
    <t xml:space="preserve">en mesas tecnica revisa los lineamientos formulados dejando como evidencia </t>
  </si>
  <si>
    <t>los correos electrónicos enviados por Subdirección de Planeación Operativa por cada plan formulado para determinar si tiene observaciones técnicas y jurídicas que haya a lugar para ajuste</t>
  </si>
  <si>
    <t>Indicador de Implementación de Controles</t>
  </si>
  <si>
    <t>Seguimiento de evidencias a controles diseñados</t>
  </si>
  <si>
    <t>¿Hay materialización?</t>
  </si>
  <si>
    <t>¿Se evalúa el control correctivo?</t>
  </si>
  <si>
    <t>¿Hay Plan de Mejoramiento?</t>
  </si>
  <si>
    <t>Efectividad de evidencia</t>
  </si>
  <si>
    <t>NO</t>
  </si>
  <si>
    <t>SI</t>
  </si>
  <si>
    <t>Setpiembre</t>
  </si>
  <si>
    <t>DEPENDENCIA</t>
  </si>
  <si>
    <t>ACCIONES PREVENTIVAS</t>
  </si>
  <si>
    <t>OFICINA DEL INSPECTOR DE LA GESTIÓN DE TIERRAS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</si>
</sst>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8" x14ac:knownFonts="1">
    <font>
      <sz val="11"/>
      <color theme="1"/>
      <name val="Aptos Narrow"/>
      <family val="2"/>
      <scheme val="minor"/>
    </font>
    <font>
      <sz val="8"/>
      <name val="Aptos Narrow"/>
      <family val="2"/>
      <scheme val="minor"/>
    </font>
    <font>
      <sz val="10"/>
      <name val="Arial"/>
      <family val="2"/>
    </font>
    <font>
      <sz val="10"/>
      <name val="Arial Narrow"/>
      <family val="2"/>
    </font>
    <font>
      <sz val="10"/>
      <color theme="0"/>
      <name val="Arial Narrow"/>
      <family val="2"/>
    </font>
    <font>
      <sz val="48"/>
      <color theme="1"/>
      <name val="Arial Narrow"/>
      <family val="2"/>
    </font>
    <font>
      <sz val="10"/>
      <color theme="1"/>
      <name val="Arial Narrow"/>
      <family val="2"/>
    </font>
    <font>
      <b/>
      <sz val="10"/>
      <color theme="1"/>
      <name val="Arial Narrow"/>
      <family val="2"/>
    </font>
    <font>
      <b/>
      <sz val="10"/>
      <color theme="0"/>
      <name val="Arial Narrow"/>
      <family val="2"/>
    </font>
    <font>
      <sz val="10"/>
      <color rgb="FFC00000"/>
      <name val="Arial Narrow"/>
      <family val="2"/>
    </font>
    <font>
      <b/>
      <sz val="10"/>
      <name val="Arial Narrow"/>
      <family val="2"/>
    </font>
    <font>
      <b/>
      <sz val="11"/>
      <color theme="1"/>
      <name val="Aptos Narrow"/>
      <family val="2"/>
      <scheme val="minor"/>
    </font>
    <font>
      <sz val="11"/>
      <name val="Arial Narrow"/>
      <family val="2"/>
    </font>
    <font>
      <sz val="11"/>
      <color theme="1"/>
      <name val="Arial Narrow"/>
      <family val="2"/>
    </font>
    <font>
      <b/>
      <sz val="11"/>
      <color theme="0"/>
      <name val="Arial Narrow"/>
      <family val="2"/>
    </font>
    <font>
      <b/>
      <sz val="11"/>
      <color theme="1"/>
      <name val="Arial Narrow"/>
      <family val="2"/>
    </font>
    <font>
      <b/>
      <sz val="11"/>
      <name val="Arial Narrow"/>
      <family val="2"/>
    </font>
    <font>
      <sz val="11"/>
      <color theme="0"/>
      <name val="Arial Narrow"/>
      <family val="2"/>
    </font>
    <font>
      <b/>
      <sz val="11"/>
      <color theme="0"/>
      <name val="Aptos Narrow"/>
      <family val="2"/>
      <scheme val="minor"/>
    </font>
    <font>
      <b/>
      <sz val="11"/>
      <color rgb="FF002060"/>
      <name val="Aptos Narrow"/>
      <family val="2"/>
      <scheme val="minor"/>
    </font>
    <font>
      <sz val="11"/>
      <color theme="0"/>
      <name val="Aptos Narrow"/>
      <family val="2"/>
      <scheme val="minor"/>
    </font>
    <font>
      <sz val="11"/>
      <color rgb="FF000000"/>
      <name val="Aptos Narrow"/>
      <family val="2"/>
      <scheme val="minor"/>
    </font>
    <font>
      <sz val="11"/>
      <color rgb="FFFFFFFF"/>
      <name val="Aptos Narrow"/>
      <family val="2"/>
      <scheme val="minor"/>
    </font>
    <font>
      <sz val="11"/>
      <name val="Aptos Narrow"/>
      <family val="2"/>
      <scheme val="minor"/>
    </font>
    <font>
      <sz val="11"/>
      <color theme="1"/>
      <name val="Aptos Narrow"/>
      <family val="2"/>
      <scheme val="minor"/>
    </font>
    <font>
      <b/>
      <sz val="8"/>
      <color theme="1"/>
      <name val="Arial Narrow"/>
      <family val="2"/>
    </font>
    <font>
      <i/>
      <sz val="10"/>
      <color rgb="FFFF0000"/>
      <name val="Arial Narrow"/>
      <family val="2"/>
    </font>
    <font>
      <b/>
      <sz val="10"/>
      <color rgb="FFC00000"/>
      <name val="Arial Narrow"/>
      <family val="2"/>
    </font>
  </fonts>
  <fills count="28">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9" tint="-0.49998474074526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79998168889431442"/>
        <bgColor indexed="64"/>
      </patternFill>
    </fill>
    <fill>
      <patternFill patternType="solid">
        <fgColor rgb="FF00B050"/>
        <bgColor indexed="64"/>
      </patternFill>
    </fill>
    <fill>
      <patternFill patternType="solid">
        <fgColor rgb="FF305496"/>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3" tint="0.89999084444715716"/>
        <bgColor indexed="64"/>
      </patternFill>
    </fill>
    <fill>
      <patternFill patternType="solid">
        <fgColor rgb="FFFCC11C"/>
        <bgColor indexed="64"/>
      </patternFill>
    </fill>
    <fill>
      <patternFill patternType="solid">
        <fgColor rgb="FF806000"/>
        <bgColor indexed="64"/>
      </patternFill>
    </fill>
    <fill>
      <patternFill patternType="solid">
        <fgColor rgb="FFFFF2CC"/>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C7F00"/>
        <bgColor indexed="64"/>
      </patternFill>
    </fill>
    <fill>
      <patternFill patternType="solid">
        <fgColor theme="0"/>
        <bgColor indexed="64"/>
      </patternFill>
    </fill>
    <fill>
      <patternFill patternType="solid">
        <fgColor theme="9" tint="0.39997558519241921"/>
        <bgColor indexed="64"/>
      </patternFill>
    </fill>
    <fill>
      <patternFill patternType="solid">
        <fgColor rgb="FFC00000"/>
        <bgColor indexed="64"/>
      </patternFill>
    </fill>
    <fill>
      <patternFill patternType="solid">
        <fgColor theme="3" tint="0.749992370372631"/>
        <bgColor indexed="64"/>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2" fillId="0" borderId="0"/>
    <xf numFmtId="9" fontId="24" fillId="0" borderId="0" applyFont="0" applyFill="0" applyBorder="0" applyAlignment="0" applyProtection="0"/>
  </cellStyleXfs>
  <cellXfs count="298">
    <xf numFmtId="0" fontId="0" fillId="0" borderId="0" xfId="0"/>
    <xf numFmtId="0" fontId="0" fillId="0" borderId="0" xfId="0"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0" applyFont="1" applyAlignment="1">
      <alignment horizontal="center" vertical="center" wrapText="1"/>
    </xf>
    <xf numFmtId="9" fontId="6" fillId="0" borderId="0" xfId="0" applyNumberFormat="1" applyFont="1" applyAlignment="1">
      <alignment vertical="center" wrapText="1"/>
    </xf>
    <xf numFmtId="0" fontId="8" fillId="0" borderId="0" xfId="0" applyFont="1" applyAlignment="1">
      <alignment horizontal="right" vertical="center" wrapText="1" indent="1"/>
    </xf>
    <xf numFmtId="0" fontId="9" fillId="0" borderId="0" xfId="0" applyFont="1" applyAlignment="1">
      <alignment horizontal="left" vertical="center"/>
    </xf>
    <xf numFmtId="0" fontId="7" fillId="0" borderId="0" xfId="0" applyFont="1" applyAlignment="1">
      <alignment vertical="center" wrapText="1"/>
    </xf>
    <xf numFmtId="0" fontId="8" fillId="12" borderId="1" xfId="0" applyFont="1" applyFill="1" applyBorder="1" applyAlignment="1">
      <alignment horizontal="center" vertical="center" wrapText="1"/>
    </xf>
    <xf numFmtId="9" fontId="8" fillId="12" borderId="1" xfId="0" applyNumberFormat="1"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textRotation="90" wrapText="1"/>
    </xf>
    <xf numFmtId="0" fontId="8" fillId="12" borderId="5" xfId="0" applyFont="1" applyFill="1" applyBorder="1" applyAlignment="1" applyProtection="1">
      <alignment horizontal="center" vertical="center" wrapText="1"/>
      <protection locked="0"/>
    </xf>
    <xf numFmtId="9" fontId="8" fillId="12" borderId="5" xfId="0" applyNumberFormat="1" applyFont="1" applyFill="1" applyBorder="1" applyAlignment="1" applyProtection="1">
      <alignment horizontal="center" vertical="center" wrapText="1"/>
      <protection locked="0"/>
    </xf>
    <xf numFmtId="0" fontId="8" fillId="12" borderId="5" xfId="0"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9" fontId="6" fillId="13" borderId="1"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8" fillId="14" borderId="1" xfId="0" applyFont="1" applyFill="1" applyBorder="1" applyAlignment="1">
      <alignment horizontal="center" vertical="center" wrapText="1"/>
    </xf>
    <xf numFmtId="9" fontId="6" fillId="0" borderId="0" xfId="0" applyNumberFormat="1" applyFont="1" applyAlignment="1">
      <alignment horizontal="center" vertical="center"/>
    </xf>
    <xf numFmtId="9" fontId="6" fillId="0" borderId="0" xfId="0" applyNumberFormat="1" applyFont="1" applyAlignment="1">
      <alignment vertical="center"/>
    </xf>
    <xf numFmtId="0" fontId="8" fillId="5"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center" vertical="center"/>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10" borderId="1" xfId="0" applyFont="1" applyFill="1" applyBorder="1" applyAlignment="1">
      <alignment vertical="center" wrapText="1"/>
    </xf>
    <xf numFmtId="0" fontId="14" fillId="12" borderId="1" xfId="0" applyFont="1" applyFill="1" applyBorder="1" applyAlignment="1" applyProtection="1">
      <alignment horizontal="center" vertical="center"/>
      <protection locked="0"/>
    </xf>
    <xf numFmtId="0" fontId="14" fillId="12" borderId="1" xfId="1" applyFont="1" applyFill="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5" fillId="0" borderId="0" xfId="1" applyFont="1" applyAlignment="1" applyProtection="1">
      <alignment vertical="center" wrapText="1"/>
      <protection locked="0"/>
    </xf>
    <xf numFmtId="0" fontId="13" fillId="0" borderId="0" xfId="0" applyFont="1" applyAlignment="1">
      <alignment vertical="center"/>
    </xf>
    <xf numFmtId="0" fontId="13" fillId="0" borderId="0" xfId="1" applyFont="1" applyAlignment="1" applyProtection="1">
      <alignment vertical="center" wrapText="1"/>
      <protection locked="0"/>
    </xf>
    <xf numFmtId="14" fontId="12" fillId="0" borderId="1" xfId="1" applyNumberFormat="1" applyFont="1" applyBorder="1" applyAlignment="1" applyProtection="1">
      <alignment horizontal="center" vertical="center" wrapText="1"/>
      <protection locked="0"/>
    </xf>
    <xf numFmtId="0" fontId="14" fillId="19" borderId="1" xfId="0" applyFont="1" applyFill="1" applyBorder="1" applyAlignment="1" applyProtection="1">
      <alignment horizontal="center" vertical="center"/>
      <protection locked="0"/>
    </xf>
    <xf numFmtId="0" fontId="14" fillId="19" borderId="1"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protection locked="0"/>
    </xf>
    <xf numFmtId="0" fontId="13" fillId="0" borderId="0" xfId="0" applyFont="1" applyAlignment="1">
      <alignment vertical="center" wrapText="1"/>
    </xf>
    <xf numFmtId="0" fontId="16" fillId="21" borderId="5" xfId="0" applyFont="1" applyFill="1" applyBorder="1" applyAlignment="1" applyProtection="1">
      <alignment horizontal="center" vertical="center" wrapText="1"/>
      <protection locked="0"/>
    </xf>
    <xf numFmtId="9" fontId="16" fillId="21" borderId="5" xfId="0" applyNumberFormat="1" applyFont="1" applyFill="1" applyBorder="1" applyAlignment="1" applyProtection="1">
      <alignment horizontal="center" vertical="center" wrapText="1"/>
      <protection locked="0"/>
    </xf>
    <xf numFmtId="0" fontId="16" fillId="21" borderId="5" xfId="0" applyFont="1" applyFill="1" applyBorder="1" applyAlignment="1">
      <alignment horizontal="center" vertical="center" wrapText="1"/>
    </xf>
    <xf numFmtId="9" fontId="16" fillId="21" borderId="5" xfId="0" applyNumberFormat="1" applyFont="1" applyFill="1" applyBorder="1" applyAlignment="1">
      <alignment horizontal="center" vertical="center" wrapText="1"/>
    </xf>
    <xf numFmtId="0" fontId="13" fillId="13" borderId="1" xfId="0" applyFont="1" applyFill="1" applyBorder="1" applyAlignment="1">
      <alignment horizontal="center" vertical="center" wrapText="1"/>
    </xf>
    <xf numFmtId="9" fontId="13" fillId="13" borderId="1" xfId="0"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1" xfId="0" applyFont="1" applyFill="1" applyBorder="1" applyAlignment="1">
      <alignment horizontal="center" vertical="center" textRotation="90"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9" fontId="13" fillId="0" borderId="0" xfId="0" applyNumberFormat="1" applyFont="1" applyAlignment="1">
      <alignment vertical="center"/>
    </xf>
    <xf numFmtId="0" fontId="16" fillId="10" borderId="5" xfId="0" applyFont="1" applyFill="1" applyBorder="1" applyAlignment="1">
      <alignment horizontal="center" vertical="center" wrapText="1"/>
    </xf>
    <xf numFmtId="0" fontId="16" fillId="10" borderId="5" xfId="0" applyFont="1" applyFill="1" applyBorder="1" applyAlignment="1">
      <alignment horizontal="center" vertical="center" textRotation="90" wrapText="1"/>
    </xf>
    <xf numFmtId="0" fontId="16" fillId="20" borderId="5" xfId="0" applyFont="1" applyFill="1" applyBorder="1" applyAlignment="1">
      <alignment horizontal="center" vertical="center" wrapText="1"/>
    </xf>
    <xf numFmtId="9" fontId="16" fillId="20" borderId="5"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6"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2" fillId="10" borderId="1" xfId="0" applyFont="1" applyFill="1" applyBorder="1" applyAlignment="1" applyProtection="1">
      <alignment horizontal="center" vertical="center"/>
      <protection locked="0"/>
    </xf>
    <xf numFmtId="0" fontId="12" fillId="10" borderId="1" xfId="0" applyFont="1" applyFill="1" applyBorder="1" applyAlignment="1" applyProtection="1">
      <alignment vertical="center" wrapText="1"/>
      <protection locked="0"/>
    </xf>
    <xf numFmtId="0" fontId="12" fillId="18" borderId="1" xfId="0" applyFont="1" applyFill="1" applyBorder="1" applyAlignment="1" applyProtection="1">
      <alignment horizontal="center" vertical="center"/>
      <protection locked="0"/>
    </xf>
    <xf numFmtId="0" fontId="12" fillId="18" borderId="1" xfId="0" applyFont="1" applyFill="1" applyBorder="1" applyAlignment="1" applyProtection="1">
      <alignment horizontal="center" vertical="center" wrapText="1"/>
      <protection locked="0"/>
    </xf>
    <xf numFmtId="0" fontId="12" fillId="13" borderId="1" xfId="0" applyFont="1" applyFill="1" applyBorder="1" applyAlignment="1">
      <alignment horizontal="center" vertical="center"/>
    </xf>
    <xf numFmtId="0" fontId="12" fillId="13"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2" fillId="0" borderId="0" xfId="0" applyFont="1" applyAlignment="1">
      <alignment vertical="center"/>
    </xf>
    <xf numFmtId="0" fontId="12" fillId="0" borderId="0" xfId="0" applyFont="1" applyAlignment="1">
      <alignment vertical="center" wrapText="1"/>
    </xf>
    <xf numFmtId="0" fontId="3" fillId="0" borderId="0" xfId="0" applyFont="1" applyAlignment="1">
      <alignment vertical="center" wrapText="1"/>
    </xf>
    <xf numFmtId="0" fontId="17" fillId="0" borderId="0" xfId="0" applyFont="1" applyAlignment="1" applyProtection="1">
      <alignment vertical="center"/>
      <protection locked="0"/>
    </xf>
    <xf numFmtId="0" fontId="17" fillId="0" borderId="0" xfId="0" applyFont="1" applyAlignment="1">
      <alignment vertical="center"/>
    </xf>
    <xf numFmtId="0" fontId="14" fillId="13" borderId="1" xfId="0"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0" fontId="12" fillId="0" borderId="0" xfId="0" applyFont="1" applyAlignment="1">
      <alignment horizontal="center" vertical="center"/>
    </xf>
    <xf numFmtId="0" fontId="3" fillId="15" borderId="5" xfId="0" applyFont="1" applyFill="1" applyBorder="1" applyAlignment="1">
      <alignment horizontal="center" vertical="center"/>
    </xf>
    <xf numFmtId="0" fontId="3" fillId="10" borderId="5" xfId="0" applyFont="1" applyFill="1" applyBorder="1" applyAlignment="1">
      <alignment horizontal="center" vertical="center"/>
    </xf>
    <xf numFmtId="0" fontId="3" fillId="16" borderId="5" xfId="0" applyFont="1" applyFill="1" applyBorder="1" applyAlignment="1">
      <alignment horizontal="center" vertical="center"/>
    </xf>
    <xf numFmtId="0" fontId="4" fillId="17" borderId="5" xfId="0" applyFont="1" applyFill="1" applyBorder="1" applyAlignment="1">
      <alignment horizontal="center" vertical="center"/>
    </xf>
    <xf numFmtId="9" fontId="0" fillId="0" borderId="0" xfId="0" applyNumberFormat="1" applyAlignment="1">
      <alignment vertical="center"/>
    </xf>
    <xf numFmtId="9" fontId="0" fillId="0" borderId="0" xfId="0" applyNumberFormat="1" applyAlignment="1">
      <alignment horizontal="center" vertical="center"/>
    </xf>
    <xf numFmtId="0" fontId="18" fillId="5" borderId="3" xfId="0" applyFont="1" applyFill="1" applyBorder="1" applyAlignment="1" applyProtection="1">
      <alignment vertical="center"/>
      <protection locked="0"/>
    </xf>
    <xf numFmtId="0" fontId="18" fillId="5" borderId="7" xfId="0" applyFont="1" applyFill="1" applyBorder="1" applyAlignment="1" applyProtection="1">
      <alignment vertical="center"/>
      <protection locked="0"/>
    </xf>
    <xf numFmtId="0" fontId="18" fillId="5" borderId="2" xfId="0" applyFont="1" applyFill="1" applyBorder="1" applyAlignment="1" applyProtection="1">
      <alignment vertical="center"/>
      <protection locked="0"/>
    </xf>
    <xf numFmtId="0" fontId="19" fillId="6" borderId="5" xfId="0" applyFont="1" applyFill="1" applyBorder="1" applyAlignment="1">
      <alignment horizontal="center" vertical="center" wrapText="1" readingOrder="1"/>
    </xf>
    <xf numFmtId="0" fontId="19" fillId="6" borderId="5" xfId="0" applyFont="1" applyFill="1" applyBorder="1" applyAlignment="1">
      <alignment vertical="center" wrapText="1" readingOrder="1"/>
    </xf>
    <xf numFmtId="0" fontId="21" fillId="7" borderId="1" xfId="0" applyFont="1" applyFill="1" applyBorder="1" applyAlignment="1">
      <alignment horizontal="left" vertical="center" wrapText="1" readingOrder="1"/>
    </xf>
    <xf numFmtId="0" fontId="21" fillId="0" borderId="1" xfId="0" applyFont="1" applyBorder="1" applyAlignment="1">
      <alignment vertical="center" wrapText="1" readingOrder="1"/>
    </xf>
    <xf numFmtId="0" fontId="21" fillId="8" borderId="1" xfId="0" applyFont="1" applyFill="1" applyBorder="1" applyAlignment="1">
      <alignment horizontal="left" vertical="center" wrapText="1" readingOrder="1"/>
    </xf>
    <xf numFmtId="0" fontId="21" fillId="3" borderId="1" xfId="0" applyFont="1" applyFill="1" applyBorder="1" applyAlignment="1">
      <alignment horizontal="left" vertical="center" wrapText="1" readingOrder="1"/>
    </xf>
    <xf numFmtId="0" fontId="21" fillId="9" borderId="1" xfId="0" applyFont="1" applyFill="1" applyBorder="1" applyAlignment="1">
      <alignment horizontal="left" vertical="center" wrapText="1" readingOrder="1"/>
    </xf>
    <xf numFmtId="0" fontId="22" fillId="2" borderId="1" xfId="0" applyFont="1" applyFill="1" applyBorder="1" applyAlignment="1">
      <alignment horizontal="left" vertical="center" wrapText="1" readingOrder="1"/>
    </xf>
    <xf numFmtId="0" fontId="21" fillId="0" borderId="1" xfId="0" applyFont="1" applyBorder="1" applyAlignment="1">
      <alignment horizontal="left" vertical="center" wrapText="1" readingOrder="1"/>
    </xf>
    <xf numFmtId="0" fontId="18" fillId="5" borderId="1" xfId="0" applyFont="1" applyFill="1" applyBorder="1" applyAlignment="1" applyProtection="1">
      <alignment vertical="center"/>
      <protection locked="0"/>
    </xf>
    <xf numFmtId="0" fontId="19" fillId="6" borderId="1" xfId="0" applyFont="1" applyFill="1" applyBorder="1" applyAlignment="1">
      <alignment vertical="center" wrapText="1" readingOrder="1"/>
    </xf>
    <xf numFmtId="0" fontId="21" fillId="7" borderId="1" xfId="0" applyFont="1" applyFill="1" applyBorder="1" applyAlignment="1">
      <alignment vertical="center" wrapText="1" readingOrder="1"/>
    </xf>
    <xf numFmtId="9" fontId="21" fillId="0" borderId="1" xfId="0" applyNumberFormat="1" applyFont="1" applyBorder="1" applyAlignment="1">
      <alignment horizontal="center" vertical="center" wrapText="1" readingOrder="1"/>
    </xf>
    <xf numFmtId="0" fontId="21" fillId="8" borderId="1" xfId="0" applyFont="1" applyFill="1" applyBorder="1" applyAlignment="1">
      <alignment vertical="center" wrapText="1" readingOrder="1"/>
    </xf>
    <xf numFmtId="0" fontId="21" fillId="3" borderId="1" xfId="0" applyFont="1" applyFill="1" applyBorder="1" applyAlignment="1">
      <alignment vertical="center" wrapText="1" readingOrder="1"/>
    </xf>
    <xf numFmtId="0" fontId="21" fillId="9" borderId="1" xfId="0" applyFont="1" applyFill="1" applyBorder="1" applyAlignment="1">
      <alignment vertical="center" wrapText="1" readingOrder="1"/>
    </xf>
    <xf numFmtId="0" fontId="22" fillId="2" borderId="1" xfId="0" applyFont="1" applyFill="1" applyBorder="1" applyAlignment="1">
      <alignment vertical="center" wrapText="1" readingOrder="1"/>
    </xf>
    <xf numFmtId="0" fontId="23"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10" fontId="6" fillId="0" borderId="0" xfId="0" applyNumberFormat="1" applyFont="1" applyAlignment="1">
      <alignment vertical="center"/>
    </xf>
    <xf numFmtId="9" fontId="3" fillId="15" borderId="5" xfId="2" applyFont="1" applyFill="1" applyBorder="1" applyAlignment="1">
      <alignment horizontal="center" vertical="center"/>
    </xf>
    <xf numFmtId="9" fontId="3" fillId="10" borderId="5" xfId="2" applyFont="1" applyFill="1" applyBorder="1" applyAlignment="1">
      <alignment horizontal="center" vertical="center"/>
    </xf>
    <xf numFmtId="9" fontId="3" fillId="16" borderId="5" xfId="2" applyFont="1" applyFill="1" applyBorder="1" applyAlignment="1">
      <alignment horizontal="center" vertical="center"/>
    </xf>
    <xf numFmtId="9" fontId="4" fillId="17" borderId="5" xfId="2" applyFont="1" applyFill="1" applyBorder="1" applyAlignment="1">
      <alignment horizontal="center" vertical="center"/>
    </xf>
    <xf numFmtId="0" fontId="15" fillId="0" borderId="0" xfId="0" applyFont="1" applyAlignment="1">
      <alignment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0" fontId="6" fillId="23" borderId="1" xfId="0" applyFont="1" applyFill="1" applyBorder="1" applyAlignment="1">
      <alignment vertical="center" wrapText="1"/>
    </xf>
    <xf numFmtId="0" fontId="6" fillId="23" borderId="1" xfId="0" applyFont="1" applyFill="1" applyBorder="1" applyAlignment="1">
      <alignment horizontal="center" vertical="center" wrapText="1"/>
    </xf>
    <xf numFmtId="0" fontId="8" fillId="25"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20" borderId="1" xfId="0" applyFont="1" applyFill="1" applyBorder="1" applyAlignment="1">
      <alignment horizontal="center" vertical="center"/>
    </xf>
    <xf numFmtId="0" fontId="7" fillId="0" borderId="1" xfId="0" applyFont="1" applyBorder="1" applyAlignment="1">
      <alignment horizontal="center" vertical="center"/>
    </xf>
    <xf numFmtId="0" fontId="18" fillId="25" borderId="1" xfId="0" applyFont="1" applyFill="1" applyBorder="1" applyAlignment="1">
      <alignment horizontal="center" vertical="center"/>
    </xf>
    <xf numFmtId="0" fontId="11" fillId="16" borderId="1" xfId="0" applyFont="1" applyFill="1" applyBorder="1" applyAlignment="1">
      <alignment horizontal="center" vertical="center"/>
    </xf>
    <xf numFmtId="0" fontId="11" fillId="20" borderId="1" xfId="0" applyFont="1" applyFill="1" applyBorder="1" applyAlignment="1">
      <alignment horizontal="center" vertical="center"/>
    </xf>
    <xf numFmtId="0" fontId="18" fillId="12" borderId="1" xfId="0" applyFont="1" applyFill="1" applyBorder="1" applyAlignment="1">
      <alignment horizontal="center" vertical="center"/>
    </xf>
    <xf numFmtId="0" fontId="6" fillId="0" borderId="1" xfId="0" applyFont="1" applyBorder="1" applyAlignment="1">
      <alignment horizontal="left" vertical="center" wrapText="1"/>
    </xf>
    <xf numFmtId="0" fontId="3" fillId="0" borderId="1" xfId="0" applyFont="1" applyBorder="1" applyAlignment="1">
      <alignment horizontal="left"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center" vertical="center"/>
    </xf>
    <xf numFmtId="9" fontId="8" fillId="5" borderId="1" xfId="0" applyNumberFormat="1" applyFont="1" applyFill="1" applyBorder="1" applyAlignment="1">
      <alignment horizontal="center" vertical="center"/>
    </xf>
    <xf numFmtId="0" fontId="10" fillId="15" borderId="5" xfId="0" applyFont="1" applyFill="1" applyBorder="1" applyAlignment="1">
      <alignment vertical="center"/>
    </xf>
    <xf numFmtId="0" fontId="10" fillId="10" borderId="5" xfId="0" applyFont="1" applyFill="1" applyBorder="1" applyAlignment="1">
      <alignment vertical="center"/>
    </xf>
    <xf numFmtId="0" fontId="10" fillId="16" borderId="5" xfId="0" applyFont="1" applyFill="1" applyBorder="1" applyAlignment="1">
      <alignment vertical="center"/>
    </xf>
    <xf numFmtId="0" fontId="8" fillId="17" borderId="5" xfId="0" applyFont="1" applyFill="1" applyBorder="1" applyAlignment="1">
      <alignment vertical="center"/>
    </xf>
    <xf numFmtId="0" fontId="3" fillId="13" borderId="1" xfId="0" applyFont="1" applyFill="1" applyBorder="1" applyAlignment="1">
      <alignment horizontal="center" vertical="center" wrapText="1"/>
    </xf>
    <xf numFmtId="0" fontId="25" fillId="0" borderId="0" xfId="0" applyFont="1" applyAlignment="1">
      <alignment horizontal="center" vertical="center"/>
    </xf>
    <xf numFmtId="0" fontId="25" fillId="0" borderId="0" xfId="0" applyFont="1" applyAlignment="1">
      <alignment horizontal="center" vertical="center" textRotation="90"/>
    </xf>
    <xf numFmtId="0" fontId="25"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6" fillId="0" borderId="0" xfId="0" applyFont="1" applyAlignment="1">
      <alignment horizontal="left" vertical="center" wrapText="1"/>
    </xf>
    <xf numFmtId="9" fontId="6" fillId="0" borderId="0" xfId="0" applyNumberFormat="1" applyFont="1" applyAlignment="1">
      <alignment horizontal="left" vertical="center" wrapText="1"/>
    </xf>
    <xf numFmtId="0" fontId="7" fillId="0" borderId="0" xfId="0" applyFont="1" applyAlignment="1">
      <alignment horizontal="center" vertical="center"/>
    </xf>
    <xf numFmtId="0" fontId="7" fillId="0" borderId="1" xfId="0" applyFont="1" applyBorder="1" applyAlignment="1">
      <alignment vertical="center"/>
    </xf>
    <xf numFmtId="164" fontId="8" fillId="12" borderId="1" xfId="0" applyNumberFormat="1" applyFont="1" applyFill="1" applyBorder="1" applyAlignment="1">
      <alignment vertical="center" wrapText="1"/>
    </xf>
    <xf numFmtId="0" fontId="6" fillId="0" borderId="1" xfId="0" applyFont="1" applyBorder="1" applyAlignment="1">
      <alignment vertical="center"/>
    </xf>
    <xf numFmtId="0" fontId="3" fillId="0" borderId="5"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6" fillId="0" borderId="1" xfId="1" applyFont="1" applyBorder="1" applyAlignment="1">
      <alignment horizontal="center" vertical="center" wrapText="1"/>
    </xf>
    <xf numFmtId="9" fontId="6" fillId="0" borderId="1" xfId="1" applyNumberFormat="1" applyFont="1" applyBorder="1" applyAlignment="1">
      <alignment horizontal="center" vertical="center" wrapText="1"/>
    </xf>
    <xf numFmtId="0" fontId="13" fillId="0" borderId="1" xfId="1" applyFont="1" applyBorder="1" applyAlignment="1">
      <alignment horizontal="center" vertical="center" wrapText="1"/>
    </xf>
    <xf numFmtId="9" fontId="13" fillId="0" borderId="1" xfId="1" applyNumberFormat="1" applyFont="1" applyBorder="1" applyAlignment="1">
      <alignment vertical="center" wrapText="1"/>
    </xf>
    <xf numFmtId="0" fontId="27" fillId="0" borderId="1" xfId="0" applyFont="1" applyBorder="1" applyAlignment="1">
      <alignment horizontal="center" vertical="center" wrapText="1"/>
    </xf>
    <xf numFmtId="0" fontId="6" fillId="23" borderId="1" xfId="0" applyFont="1" applyFill="1" applyBorder="1" applyAlignment="1">
      <alignment vertical="center"/>
    </xf>
    <xf numFmtId="0" fontId="0" fillId="10" borderId="3"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9" fontId="6" fillId="27" borderId="1" xfId="0" applyNumberFormat="1" applyFont="1" applyFill="1" applyBorder="1" applyAlignment="1">
      <alignment horizontal="center" vertical="center" wrapText="1"/>
    </xf>
    <xf numFmtId="0" fontId="7" fillId="27" borderId="1" xfId="0" applyFont="1" applyFill="1" applyBorder="1" applyAlignment="1">
      <alignment horizontal="center" vertical="center" wrapText="1"/>
    </xf>
    <xf numFmtId="9" fontId="6" fillId="10" borderId="1" xfId="0" applyNumberFormat="1"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wrapText="1" indent="1"/>
    </xf>
    <xf numFmtId="9" fontId="6" fillId="0" borderId="1"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5" xfId="0" applyFont="1" applyBorder="1" applyAlignment="1">
      <alignment horizontal="left" vertical="center" wrapText="1" indent="1"/>
    </xf>
    <xf numFmtId="1" fontId="6" fillId="0" borderId="1"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9"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9" fontId="6" fillId="0" borderId="6" xfId="0" applyNumberFormat="1" applyFont="1" applyBorder="1" applyAlignment="1">
      <alignment horizontal="left" vertical="center" wrapText="1" indent="1"/>
    </xf>
    <xf numFmtId="9" fontId="6" fillId="0" borderId="9" xfId="0" applyNumberFormat="1" applyFont="1" applyBorder="1" applyAlignment="1">
      <alignment horizontal="left" vertical="center" wrapText="1" indent="1"/>
    </xf>
    <xf numFmtId="9" fontId="6" fillId="0" borderId="5" xfId="0" applyNumberFormat="1" applyFont="1" applyBorder="1" applyAlignment="1">
      <alignment horizontal="left" vertical="center" wrapText="1" indent="1"/>
    </xf>
    <xf numFmtId="0" fontId="10" fillId="16" borderId="6"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9" fillId="0" borderId="6" xfId="0" applyFont="1" applyBorder="1" applyAlignment="1">
      <alignment horizontal="left" vertical="center" wrapText="1" indent="1"/>
    </xf>
    <xf numFmtId="0" fontId="9" fillId="0" borderId="9" xfId="0" applyFont="1" applyBorder="1" applyAlignment="1">
      <alignment horizontal="left" vertical="center" wrapText="1" indent="1"/>
    </xf>
    <xf numFmtId="0" fontId="9" fillId="0" borderId="5" xfId="0" applyFont="1" applyBorder="1" applyAlignment="1">
      <alignment horizontal="left" vertical="center" wrapText="1" indent="1"/>
    </xf>
    <xf numFmtId="164" fontId="6" fillId="0" borderId="1"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9" fontId="6" fillId="0" borderId="6"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9" fontId="6" fillId="0" borderId="5" xfId="0" applyNumberFormat="1" applyFont="1" applyBorder="1" applyAlignment="1">
      <alignment horizontal="center"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center" vertical="center" wrapText="1"/>
    </xf>
    <xf numFmtId="0" fontId="3" fillId="0" borderId="1" xfId="0" applyFont="1" applyBorder="1" applyAlignment="1">
      <alignment horizontal="center" vertical="center" wrapText="1"/>
    </xf>
    <xf numFmtId="0" fontId="8" fillId="5" borderId="6"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9" fillId="0" borderId="1" xfId="0" applyFont="1" applyBorder="1" applyAlignment="1">
      <alignment horizontal="center" vertical="center" wrapText="1"/>
    </xf>
    <xf numFmtId="0" fontId="8" fillId="12" borderId="8"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3" borderId="3"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2" xfId="0" applyFont="1" applyFill="1" applyBorder="1" applyAlignment="1">
      <alignment horizontal="center" vertical="center"/>
    </xf>
    <xf numFmtId="1" fontId="6" fillId="13" borderId="6" xfId="0" applyNumberFormat="1" applyFont="1" applyFill="1" applyBorder="1" applyAlignment="1">
      <alignment horizontal="center" vertical="center" wrapText="1"/>
    </xf>
    <xf numFmtId="1" fontId="6" fillId="13" borderId="9" xfId="0" applyNumberFormat="1" applyFont="1" applyFill="1" applyBorder="1" applyAlignment="1">
      <alignment horizontal="center" vertical="center" wrapText="1"/>
    </xf>
    <xf numFmtId="1" fontId="6" fillId="13" borderId="5" xfId="0" applyNumberFormat="1" applyFont="1" applyFill="1" applyBorder="1" applyAlignment="1">
      <alignment horizontal="center" vertical="center" wrapText="1"/>
    </xf>
    <xf numFmtId="0" fontId="8" fillId="12" borderId="6"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9" xfId="0" applyFont="1" applyBorder="1" applyAlignment="1">
      <alignment horizontal="left" vertical="center" wrapText="1"/>
    </xf>
    <xf numFmtId="0" fontId="9" fillId="0" borderId="5" xfId="0" applyFont="1" applyBorder="1" applyAlignment="1">
      <alignment horizontal="left" vertical="center" wrapText="1"/>
    </xf>
    <xf numFmtId="9" fontId="6" fillId="0" borderId="6" xfId="0" applyNumberFormat="1" applyFont="1" applyBorder="1" applyAlignment="1">
      <alignment horizontal="left" vertical="center" wrapText="1"/>
    </xf>
    <xf numFmtId="9" fontId="6" fillId="0" borderId="9" xfId="0" applyNumberFormat="1" applyFont="1" applyBorder="1" applyAlignment="1">
      <alignment horizontal="left" vertical="center" wrapText="1"/>
    </xf>
    <xf numFmtId="9" fontId="6" fillId="0" borderId="5" xfId="0" applyNumberFormat="1" applyFont="1" applyBorder="1" applyAlignment="1">
      <alignment horizontal="left" vertical="center" wrapText="1"/>
    </xf>
    <xf numFmtId="1" fontId="6" fillId="0" borderId="6" xfId="0" applyNumberFormat="1" applyFont="1" applyBorder="1" applyAlignment="1">
      <alignment horizontal="center" vertical="center" wrapText="1"/>
    </xf>
    <xf numFmtId="1" fontId="6" fillId="0" borderId="9" xfId="0" applyNumberFormat="1" applyFont="1" applyBorder="1" applyAlignment="1">
      <alignment horizontal="center" vertical="center" wrapText="1"/>
    </xf>
    <xf numFmtId="1" fontId="6" fillId="0" borderId="5" xfId="0" applyNumberFormat="1" applyFont="1" applyBorder="1" applyAlignment="1">
      <alignment horizontal="center" vertical="center" wrapText="1"/>
    </xf>
    <xf numFmtId="0" fontId="8" fillId="22" borderId="6" xfId="0" applyFont="1" applyFill="1" applyBorder="1" applyAlignment="1">
      <alignment horizontal="center" vertical="center" wrapText="1"/>
    </xf>
    <xf numFmtId="0" fontId="8" fillId="22" borderId="9" xfId="0" applyFont="1" applyFill="1" applyBorder="1" applyAlignment="1">
      <alignment horizontal="center" vertical="center" wrapText="1"/>
    </xf>
    <xf numFmtId="0" fontId="8" fillId="22" borderId="5" xfId="0" applyFont="1" applyFill="1" applyBorder="1" applyAlignment="1">
      <alignment horizontal="center" vertical="center" wrapText="1"/>
    </xf>
    <xf numFmtId="9" fontId="6" fillId="0" borderId="6" xfId="0" applyNumberFormat="1" applyFont="1" applyBorder="1" applyAlignment="1">
      <alignment vertical="center" wrapText="1"/>
    </xf>
    <xf numFmtId="9" fontId="6" fillId="0" borderId="9" xfId="0" applyNumberFormat="1" applyFont="1" applyBorder="1" applyAlignment="1">
      <alignment vertical="center" wrapText="1"/>
    </xf>
    <xf numFmtId="9" fontId="6" fillId="0" borderId="5" xfId="0" applyNumberFormat="1" applyFont="1" applyBorder="1" applyAlignment="1">
      <alignment vertical="center" wrapText="1"/>
    </xf>
    <xf numFmtId="0" fontId="6" fillId="0" borderId="1" xfId="0" applyFont="1" applyBorder="1" applyAlignment="1">
      <alignment vertical="center" wrapText="1"/>
    </xf>
    <xf numFmtId="0" fontId="26" fillId="0" borderId="1" xfId="0" applyFont="1" applyBorder="1" applyAlignment="1">
      <alignment horizontal="center" vertical="center" wrapText="1"/>
    </xf>
    <xf numFmtId="1" fontId="6" fillId="0" borderId="10" xfId="0" applyNumberFormat="1" applyFont="1" applyBorder="1" applyAlignment="1">
      <alignment horizontal="center" vertical="center" wrapText="1"/>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1" xfId="1" applyFont="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15" fillId="0" borderId="1" xfId="0" applyFont="1" applyBorder="1" applyAlignment="1">
      <alignment horizontal="center" vertical="center"/>
    </xf>
    <xf numFmtId="0" fontId="13" fillId="0" borderId="1" xfId="0" applyFont="1" applyBorder="1" applyAlignment="1">
      <alignment horizontal="center" vertical="center"/>
    </xf>
    <xf numFmtId="0" fontId="15" fillId="0" borderId="3" xfId="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2" xfId="1" applyFont="1" applyBorder="1" applyAlignment="1" applyProtection="1">
      <alignment horizontal="center" vertical="center" wrapText="1"/>
      <protection locked="0"/>
    </xf>
    <xf numFmtId="0" fontId="15" fillId="13" borderId="3" xfId="0" applyFont="1" applyFill="1" applyBorder="1" applyAlignment="1">
      <alignment horizontal="center" vertical="center"/>
    </xf>
    <xf numFmtId="0" fontId="15" fillId="13" borderId="7" xfId="0" applyFont="1" applyFill="1" applyBorder="1" applyAlignment="1">
      <alignment horizontal="center" vertical="center"/>
    </xf>
    <xf numFmtId="0" fontId="15" fillId="13" borderId="2" xfId="0" applyFont="1" applyFill="1" applyBorder="1" applyAlignment="1">
      <alignment horizontal="center" vertical="center"/>
    </xf>
    <xf numFmtId="0" fontId="14" fillId="12" borderId="1" xfId="0" applyFont="1" applyFill="1" applyBorder="1" applyAlignment="1">
      <alignment horizontal="center" vertical="center" wrapText="1"/>
    </xf>
    <xf numFmtId="0" fontId="14" fillId="12" borderId="1" xfId="1" applyFont="1" applyFill="1" applyBorder="1" applyAlignment="1" applyProtection="1">
      <alignment horizontal="center" vertical="center" wrapText="1"/>
      <protection locked="0"/>
    </xf>
    <xf numFmtId="14" fontId="12" fillId="0" borderId="1" xfId="1" applyNumberFormat="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3" fillId="10" borderId="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7" fillId="26" borderId="6" xfId="0" applyFont="1" applyFill="1" applyBorder="1" applyAlignment="1">
      <alignment horizontal="center" vertical="center" wrapText="1"/>
    </xf>
    <xf numFmtId="0" fontId="7" fillId="26" borderId="9" xfId="0" applyFont="1" applyFill="1" applyBorder="1" applyAlignment="1">
      <alignment horizontal="center" vertical="center" wrapText="1"/>
    </xf>
    <xf numFmtId="0" fontId="7" fillId="26" borderId="5"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7" fillId="24" borderId="6" xfId="0" applyFont="1" applyFill="1" applyBorder="1" applyAlignment="1">
      <alignment horizontal="center" vertical="center" wrapText="1"/>
    </xf>
    <xf numFmtId="0" fontId="7" fillId="24" borderId="9"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9" xfId="0" applyFont="1" applyFill="1" applyBorder="1" applyAlignment="1">
      <alignment horizontal="center" vertical="center" wrapText="1"/>
    </xf>
    <xf numFmtId="0" fontId="7" fillId="16" borderId="5" xfId="0" applyFont="1" applyFill="1" applyBorder="1" applyAlignment="1">
      <alignment horizontal="center" vertical="center" wrapText="1"/>
    </xf>
  </cellXfs>
  <cellStyles count="3">
    <cellStyle name="Normal" xfId="0" builtinId="0"/>
    <cellStyle name="Normal 2" xfId="1" xr:uid="{A40C7D2B-9C97-4383-BDAF-829E1EF2F506}"/>
    <cellStyle name="Porcentaje" xfId="2" builtinId="5"/>
  </cellStyles>
  <dxfs count="83">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C00000"/>
        </patternFill>
      </fill>
    </dxf>
    <dxf>
      <font>
        <b/>
        <i/>
        <color theme="0"/>
      </font>
      <fill>
        <patternFill>
          <bgColor rgb="FFC00000"/>
        </patternFill>
      </fill>
    </dxf>
    <dxf>
      <font>
        <b/>
        <i/>
      </font>
      <fill>
        <patternFill>
          <bgColor rgb="FFFFC000"/>
        </patternFill>
      </fill>
    </dxf>
    <dxf>
      <font>
        <b/>
        <i/>
      </font>
      <fill>
        <patternFill>
          <bgColor rgb="FFFFFF00"/>
        </patternFill>
      </fill>
    </dxf>
    <dxf>
      <font>
        <b/>
        <i/>
      </font>
      <fill>
        <patternFill>
          <bgColor theme="9" tint="0.79998168889431442"/>
        </patternFill>
      </fill>
    </dxf>
    <dxf>
      <font>
        <color theme="0"/>
      </font>
      <fill>
        <patternFill>
          <bgColor rgb="FFC00000"/>
        </patternFill>
      </fill>
    </dxf>
    <dxf>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theme="0"/>
      </font>
      <fill>
        <patternFill>
          <bgColor rgb="FFC00000"/>
        </patternFill>
      </fill>
    </dxf>
    <dxf>
      <font>
        <color theme="0"/>
      </font>
    </dxf>
    <dxf>
      <font>
        <b/>
        <i val="0"/>
      </font>
      <fill>
        <patternFill>
          <bgColor theme="9" tint="0.79998168889431442"/>
        </patternFill>
      </fill>
    </dxf>
    <dxf>
      <font>
        <b/>
        <i val="0"/>
        <color theme="0"/>
      </font>
      <fill>
        <patternFill>
          <bgColor rgb="FF0070C0"/>
        </patternFill>
      </fill>
    </dxf>
    <dxf>
      <font>
        <b/>
        <i val="0"/>
      </font>
      <fill>
        <patternFill>
          <bgColor theme="9" tint="0.79998168889431442"/>
        </patternFill>
      </fill>
    </dxf>
    <dxf>
      <font>
        <b/>
        <i val="0"/>
        <color theme="0"/>
      </font>
      <fill>
        <patternFill>
          <bgColor rgb="FF0070C0"/>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theme="9" tint="0.59996337778862885"/>
        </patternFill>
      </fill>
    </dxf>
    <dxf>
      <font>
        <color auto="1"/>
      </font>
      <fill>
        <patternFill>
          <bgColor theme="9"/>
        </patternFill>
      </fill>
    </dxf>
    <dxf>
      <font>
        <color theme="0"/>
      </font>
      <fill>
        <patternFill>
          <bgColor theme="9"/>
        </patternFill>
      </fill>
    </dxf>
    <dxf>
      <font>
        <color auto="1"/>
      </font>
      <fill>
        <patternFill>
          <bgColor rgb="FFFFFF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auto="1"/>
      </font>
      <fill>
        <patternFill>
          <bgColor theme="9"/>
        </patternFill>
      </fill>
    </dxf>
    <dxf>
      <font>
        <color auto="1"/>
      </font>
      <fill>
        <patternFill>
          <bgColor theme="9" tint="0.59996337778862885"/>
        </patternFill>
      </fill>
    </dxf>
    <dxf>
      <font>
        <b/>
        <i/>
        <color theme="0"/>
      </font>
      <fill>
        <patternFill>
          <bgColor theme="9"/>
        </patternFill>
      </fill>
    </dxf>
  </dxfs>
  <tableStyles count="0" defaultTableStyle="TableStyleMedium2" defaultPivotStyle="PivotStyleLight16"/>
  <colors>
    <mruColors>
      <color rgb="FFAC7F00"/>
      <color rgb="FF305496"/>
      <color rgb="FF3C7D22"/>
      <color rgb="FFFCC11C"/>
      <color rgb="FFFFB9D5"/>
      <color rgb="FFFEECB8"/>
      <color rgb="FF8060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RIESGOS DE GESTIÓN IDENTIFICADOS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Contador!$C$61</c:f>
              <c:strCache>
                <c:ptCount val="1"/>
                <c:pt idx="0">
                  <c:v>Total de riesgos inherentes</c:v>
                </c:pt>
              </c:strCache>
            </c:strRef>
          </c:tx>
          <c:spPr>
            <a:solidFill>
              <a:schemeClr val="accent1"/>
            </a:solidFill>
            <a:ln>
              <a:noFill/>
            </a:ln>
            <a:effectLst/>
          </c:spPr>
          <c:invertIfNegative val="0"/>
          <c:dPt>
            <c:idx val="3"/>
            <c:invertIfNegative val="0"/>
            <c:bubble3D val="0"/>
            <c:spPr>
              <a:solidFill>
                <a:schemeClr val="accent6">
                  <a:lumMod val="75000"/>
                </a:schemeClr>
              </a:solidFill>
              <a:ln>
                <a:noFill/>
              </a:ln>
              <a:effectLst/>
            </c:spPr>
            <c:extLst>
              <c:ext xmlns:c16="http://schemas.microsoft.com/office/drawing/2014/chart" uri="{C3380CC4-5D6E-409C-BE32-E72D297353CC}">
                <c16:uniqueId val="{0000000C-69D9-461F-93DA-14DFCA5311F1}"/>
              </c:ext>
            </c:extLst>
          </c:dPt>
          <c:dPt>
            <c:idx val="4"/>
            <c:invertIfNegative val="0"/>
            <c:bubble3D val="0"/>
            <c:spPr>
              <a:solidFill>
                <a:schemeClr val="accent6">
                  <a:lumMod val="75000"/>
                </a:schemeClr>
              </a:solidFill>
              <a:ln>
                <a:noFill/>
              </a:ln>
              <a:effectLst/>
            </c:spPr>
            <c:extLst>
              <c:ext xmlns:c16="http://schemas.microsoft.com/office/drawing/2014/chart" uri="{C3380CC4-5D6E-409C-BE32-E72D297353CC}">
                <c16:uniqueId val="{0000000B-69D9-461F-93DA-14DFCA5311F1}"/>
              </c:ext>
            </c:extLst>
          </c:dPt>
          <c:dPt>
            <c:idx val="5"/>
            <c:invertIfNegative val="0"/>
            <c:bubble3D val="0"/>
            <c:spPr>
              <a:solidFill>
                <a:schemeClr val="accent6">
                  <a:lumMod val="75000"/>
                </a:schemeClr>
              </a:solidFill>
              <a:ln>
                <a:noFill/>
              </a:ln>
              <a:effectLst/>
            </c:spPr>
            <c:extLst>
              <c:ext xmlns:c16="http://schemas.microsoft.com/office/drawing/2014/chart" uri="{C3380CC4-5D6E-409C-BE32-E72D297353CC}">
                <c16:uniqueId val="{0000000A-69D9-461F-93DA-14DFCA5311F1}"/>
              </c:ext>
            </c:extLst>
          </c:dPt>
          <c:dPt>
            <c:idx val="6"/>
            <c:invertIfNegative val="0"/>
            <c:bubble3D val="0"/>
            <c:spPr>
              <a:solidFill>
                <a:schemeClr val="accent6">
                  <a:lumMod val="75000"/>
                </a:schemeClr>
              </a:solidFill>
              <a:ln>
                <a:noFill/>
              </a:ln>
              <a:effectLst/>
            </c:spPr>
            <c:extLst>
              <c:ext xmlns:c16="http://schemas.microsoft.com/office/drawing/2014/chart" uri="{C3380CC4-5D6E-409C-BE32-E72D297353CC}">
                <c16:uniqueId val="{00000009-69D9-461F-93DA-14DFCA5311F1}"/>
              </c:ext>
            </c:extLst>
          </c:dPt>
          <c:dPt>
            <c:idx val="7"/>
            <c:invertIfNegative val="0"/>
            <c:bubble3D val="0"/>
            <c:spPr>
              <a:solidFill>
                <a:schemeClr val="accent6">
                  <a:lumMod val="75000"/>
                </a:schemeClr>
              </a:solidFill>
              <a:ln>
                <a:noFill/>
              </a:ln>
              <a:effectLst/>
            </c:spPr>
            <c:extLst>
              <c:ext xmlns:c16="http://schemas.microsoft.com/office/drawing/2014/chart" uri="{C3380CC4-5D6E-409C-BE32-E72D297353CC}">
                <c16:uniqueId val="{00000008-69D9-461F-93DA-14DFCA5311F1}"/>
              </c:ext>
            </c:extLst>
          </c:dPt>
          <c:dPt>
            <c:idx val="8"/>
            <c:invertIfNegative val="0"/>
            <c:bubble3D val="0"/>
            <c:spPr>
              <a:solidFill>
                <a:schemeClr val="accent6">
                  <a:lumMod val="75000"/>
                </a:schemeClr>
              </a:solidFill>
              <a:ln>
                <a:noFill/>
              </a:ln>
              <a:effectLst/>
            </c:spPr>
            <c:extLst>
              <c:ext xmlns:c16="http://schemas.microsoft.com/office/drawing/2014/chart" uri="{C3380CC4-5D6E-409C-BE32-E72D297353CC}">
                <c16:uniqueId val="{00000007-69D9-461F-93DA-14DFCA5311F1}"/>
              </c:ext>
            </c:extLst>
          </c:dPt>
          <c:dPt>
            <c:idx val="9"/>
            <c:invertIfNegative val="0"/>
            <c:bubble3D val="0"/>
            <c:spPr>
              <a:solidFill>
                <a:srgbClr val="FFC000"/>
              </a:solidFill>
              <a:ln>
                <a:noFill/>
              </a:ln>
              <a:effectLst/>
            </c:spPr>
            <c:extLst>
              <c:ext xmlns:c16="http://schemas.microsoft.com/office/drawing/2014/chart" uri="{C3380CC4-5D6E-409C-BE32-E72D297353CC}">
                <c16:uniqueId val="{00000006-69D9-461F-93DA-14DFCA5311F1}"/>
              </c:ext>
            </c:extLst>
          </c:dPt>
          <c:dPt>
            <c:idx val="10"/>
            <c:invertIfNegative val="0"/>
            <c:bubble3D val="0"/>
            <c:spPr>
              <a:solidFill>
                <a:srgbClr val="FFC000"/>
              </a:solidFill>
              <a:ln>
                <a:noFill/>
              </a:ln>
              <a:effectLst/>
            </c:spPr>
            <c:extLst>
              <c:ext xmlns:c16="http://schemas.microsoft.com/office/drawing/2014/chart" uri="{C3380CC4-5D6E-409C-BE32-E72D297353CC}">
                <c16:uniqueId val="{00000005-69D9-461F-93DA-14DFCA5311F1}"/>
              </c:ext>
            </c:extLst>
          </c:dPt>
          <c:dPt>
            <c:idx val="11"/>
            <c:invertIfNegative val="0"/>
            <c:bubble3D val="0"/>
            <c:spPr>
              <a:solidFill>
                <a:srgbClr val="FFC000"/>
              </a:solidFill>
              <a:ln>
                <a:noFill/>
              </a:ln>
              <a:effectLst/>
            </c:spPr>
            <c:extLst>
              <c:ext xmlns:c16="http://schemas.microsoft.com/office/drawing/2014/chart" uri="{C3380CC4-5D6E-409C-BE32-E72D297353CC}">
                <c16:uniqueId val="{00000004-69D9-461F-93DA-14DFCA5311F1}"/>
              </c:ext>
            </c:extLst>
          </c:dPt>
          <c:dPt>
            <c:idx val="12"/>
            <c:invertIfNegative val="0"/>
            <c:bubble3D val="0"/>
            <c:spPr>
              <a:solidFill>
                <a:srgbClr val="FFC000"/>
              </a:solidFill>
              <a:ln>
                <a:noFill/>
              </a:ln>
              <a:effectLst/>
            </c:spPr>
            <c:extLst>
              <c:ext xmlns:c16="http://schemas.microsoft.com/office/drawing/2014/chart" uri="{C3380CC4-5D6E-409C-BE32-E72D297353CC}">
                <c16:uniqueId val="{00000003-69D9-461F-93DA-14DFCA5311F1}"/>
              </c:ext>
            </c:extLst>
          </c:dPt>
          <c:dPt>
            <c:idx val="13"/>
            <c:invertIfNegative val="0"/>
            <c:bubble3D val="0"/>
            <c:spPr>
              <a:solidFill>
                <a:srgbClr val="FFC000"/>
              </a:solidFill>
              <a:ln>
                <a:noFill/>
              </a:ln>
              <a:effectLst/>
            </c:spPr>
            <c:extLst>
              <c:ext xmlns:c16="http://schemas.microsoft.com/office/drawing/2014/chart" uri="{C3380CC4-5D6E-409C-BE32-E72D297353CC}">
                <c16:uniqueId val="{00000002-69D9-461F-93DA-14DFCA5311F1}"/>
              </c:ext>
            </c:extLst>
          </c:dPt>
          <c:dPt>
            <c:idx val="14"/>
            <c:invertIfNegative val="0"/>
            <c:bubble3D val="0"/>
            <c:spPr>
              <a:solidFill>
                <a:srgbClr val="AC7F00"/>
              </a:solidFill>
              <a:ln>
                <a:noFill/>
              </a:ln>
              <a:effectLst/>
            </c:spPr>
            <c:extLst>
              <c:ext xmlns:c16="http://schemas.microsoft.com/office/drawing/2014/chart" uri="{C3380CC4-5D6E-409C-BE32-E72D297353CC}">
                <c16:uniqueId val="{00000001-69D9-461F-93DA-14DFCA5311F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Contador!$B$62:$B$76</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Contador!$C$62:$C$76</c:f>
              <c:numCache>
                <c:formatCode>General</c:formatCode>
                <c:ptCount val="15"/>
                <c:pt idx="0">
                  <c:v>4</c:v>
                </c:pt>
                <c:pt idx="1">
                  <c:v>4</c:v>
                </c:pt>
                <c:pt idx="2">
                  <c:v>8</c:v>
                </c:pt>
                <c:pt idx="3">
                  <c:v>3</c:v>
                </c:pt>
                <c:pt idx="4">
                  <c:v>4</c:v>
                </c:pt>
                <c:pt idx="5">
                  <c:v>8</c:v>
                </c:pt>
                <c:pt idx="6">
                  <c:v>9</c:v>
                </c:pt>
                <c:pt idx="7">
                  <c:v>2</c:v>
                </c:pt>
                <c:pt idx="8">
                  <c:v>7</c:v>
                </c:pt>
                <c:pt idx="9">
                  <c:v>5</c:v>
                </c:pt>
                <c:pt idx="10">
                  <c:v>5</c:v>
                </c:pt>
                <c:pt idx="11">
                  <c:v>6</c:v>
                </c:pt>
                <c:pt idx="12">
                  <c:v>5</c:v>
                </c:pt>
                <c:pt idx="13">
                  <c:v>3</c:v>
                </c:pt>
                <c:pt idx="14">
                  <c:v>2</c:v>
                </c:pt>
              </c:numCache>
            </c:numRef>
          </c:val>
          <c:extLst>
            <c:ext xmlns:c16="http://schemas.microsoft.com/office/drawing/2014/chart" uri="{C3380CC4-5D6E-409C-BE32-E72D297353CC}">
              <c16:uniqueId val="{00000000-69D9-461F-93DA-14DFCA5311F1}"/>
            </c:ext>
          </c:extLst>
        </c:ser>
        <c:dLbls>
          <c:showLegendKey val="0"/>
          <c:showVal val="0"/>
          <c:showCatName val="0"/>
          <c:showSerName val="0"/>
          <c:showPercent val="0"/>
          <c:showBubbleSize val="0"/>
        </c:dLbls>
        <c:gapWidth val="182"/>
        <c:axId val="1272529519"/>
        <c:axId val="1272526639"/>
      </c:barChart>
      <c:catAx>
        <c:axId val="1272529519"/>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1272526639"/>
        <c:crosses val="autoZero"/>
        <c:auto val="1"/>
        <c:lblAlgn val="ctr"/>
        <c:lblOffset val="100"/>
        <c:noMultiLvlLbl val="0"/>
      </c:catAx>
      <c:valAx>
        <c:axId val="1272526639"/>
        <c:scaling>
          <c:orientation val="minMax"/>
        </c:scaling>
        <c:delete val="1"/>
        <c:axPos val="b"/>
        <c:numFmt formatCode="General" sourceLinked="1"/>
        <c:majorTickMark val="out"/>
        <c:minorTickMark val="none"/>
        <c:tickLblPos val="nextTo"/>
        <c:crossAx val="1272529519"/>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mn-lt"/>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Nivel</a:t>
            </a:r>
            <a:r>
              <a:rPr lang="es-CO" baseline="0"/>
              <a:t> de exposición inicial por proceso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Contador!$C$97</c:f>
              <c:strCache>
                <c:ptCount val="1"/>
                <c:pt idx="0">
                  <c:v>Cantidad de riesgos Extremos</c:v>
                </c:pt>
              </c:strCache>
            </c:strRef>
          </c:tx>
          <c:spPr>
            <a:solidFill>
              <a:schemeClr val="accent1"/>
            </a:solidFill>
            <a:ln>
              <a:noFill/>
            </a:ln>
            <a:effectLst/>
          </c:spPr>
          <c:invertIfNegative val="0"/>
          <c:cat>
            <c:strRef>
              <c:f>Contador!$B$98:$B$112</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Contador!$C$98:$C$112</c:f>
              <c:numCache>
                <c:formatCode>General</c:formatCode>
                <c:ptCount val="15"/>
                <c:pt idx="0">
                  <c:v>1</c:v>
                </c:pt>
                <c:pt idx="1">
                  <c:v>2</c:v>
                </c:pt>
                <c:pt idx="2">
                  <c:v>1</c:v>
                </c:pt>
                <c:pt idx="3">
                  <c:v>3</c:v>
                </c:pt>
                <c:pt idx="4">
                  <c:v>1</c:v>
                </c:pt>
                <c:pt idx="5">
                  <c:v>1</c:v>
                </c:pt>
                <c:pt idx="6">
                  <c:v>4</c:v>
                </c:pt>
                <c:pt idx="7">
                  <c:v>2</c:v>
                </c:pt>
                <c:pt idx="8">
                  <c:v>0</c:v>
                </c:pt>
                <c:pt idx="9">
                  <c:v>3</c:v>
                </c:pt>
                <c:pt idx="10">
                  <c:v>2</c:v>
                </c:pt>
                <c:pt idx="11">
                  <c:v>1</c:v>
                </c:pt>
                <c:pt idx="12">
                  <c:v>3</c:v>
                </c:pt>
                <c:pt idx="13">
                  <c:v>3</c:v>
                </c:pt>
                <c:pt idx="14">
                  <c:v>0</c:v>
                </c:pt>
              </c:numCache>
            </c:numRef>
          </c:val>
          <c:extLst>
            <c:ext xmlns:c16="http://schemas.microsoft.com/office/drawing/2014/chart" uri="{C3380CC4-5D6E-409C-BE32-E72D297353CC}">
              <c16:uniqueId val="{00000000-6BEF-4B9C-8F0A-265CD1CD7827}"/>
            </c:ext>
          </c:extLst>
        </c:ser>
        <c:ser>
          <c:idx val="1"/>
          <c:order val="1"/>
          <c:tx>
            <c:strRef>
              <c:f>Contador!$D$97</c:f>
              <c:strCache>
                <c:ptCount val="1"/>
                <c:pt idx="0">
                  <c:v>Cantidad de riesgos Altos</c:v>
                </c:pt>
              </c:strCache>
            </c:strRef>
          </c:tx>
          <c:spPr>
            <a:solidFill>
              <a:schemeClr val="accent2"/>
            </a:solidFill>
            <a:ln>
              <a:noFill/>
            </a:ln>
            <a:effectLst/>
          </c:spPr>
          <c:invertIfNegative val="0"/>
          <c:cat>
            <c:strRef>
              <c:f>Contador!$B$98:$B$112</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Contador!$D$98:$D$112</c:f>
              <c:numCache>
                <c:formatCode>General</c:formatCode>
                <c:ptCount val="15"/>
                <c:pt idx="0">
                  <c:v>3</c:v>
                </c:pt>
                <c:pt idx="1">
                  <c:v>2</c:v>
                </c:pt>
                <c:pt idx="2">
                  <c:v>4</c:v>
                </c:pt>
                <c:pt idx="3">
                  <c:v>0</c:v>
                </c:pt>
                <c:pt idx="4">
                  <c:v>3</c:v>
                </c:pt>
                <c:pt idx="5">
                  <c:v>6</c:v>
                </c:pt>
                <c:pt idx="6">
                  <c:v>2</c:v>
                </c:pt>
                <c:pt idx="7">
                  <c:v>0</c:v>
                </c:pt>
                <c:pt idx="8">
                  <c:v>5</c:v>
                </c:pt>
                <c:pt idx="9">
                  <c:v>1</c:v>
                </c:pt>
                <c:pt idx="10">
                  <c:v>2</c:v>
                </c:pt>
                <c:pt idx="11">
                  <c:v>5</c:v>
                </c:pt>
                <c:pt idx="12">
                  <c:v>2</c:v>
                </c:pt>
                <c:pt idx="13">
                  <c:v>0</c:v>
                </c:pt>
                <c:pt idx="14">
                  <c:v>2</c:v>
                </c:pt>
              </c:numCache>
            </c:numRef>
          </c:val>
          <c:extLst>
            <c:ext xmlns:c16="http://schemas.microsoft.com/office/drawing/2014/chart" uri="{C3380CC4-5D6E-409C-BE32-E72D297353CC}">
              <c16:uniqueId val="{00000001-6BEF-4B9C-8F0A-265CD1CD7827}"/>
            </c:ext>
          </c:extLst>
        </c:ser>
        <c:ser>
          <c:idx val="2"/>
          <c:order val="2"/>
          <c:tx>
            <c:strRef>
              <c:f>Contador!$E$97</c:f>
              <c:strCache>
                <c:ptCount val="1"/>
                <c:pt idx="0">
                  <c:v>Cantidad de riesgos Moderados</c:v>
                </c:pt>
              </c:strCache>
            </c:strRef>
          </c:tx>
          <c:spPr>
            <a:solidFill>
              <a:schemeClr val="accent3"/>
            </a:solidFill>
            <a:ln>
              <a:noFill/>
            </a:ln>
            <a:effectLst/>
          </c:spPr>
          <c:invertIfNegative val="0"/>
          <c:cat>
            <c:strRef>
              <c:f>Contador!$B$98:$B$112</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Contador!$E$98:$E$112</c:f>
              <c:numCache>
                <c:formatCode>General</c:formatCode>
                <c:ptCount val="15"/>
                <c:pt idx="0">
                  <c:v>0</c:v>
                </c:pt>
                <c:pt idx="1">
                  <c:v>0</c:v>
                </c:pt>
                <c:pt idx="2">
                  <c:v>3</c:v>
                </c:pt>
                <c:pt idx="3">
                  <c:v>0</c:v>
                </c:pt>
                <c:pt idx="4">
                  <c:v>0</c:v>
                </c:pt>
                <c:pt idx="5">
                  <c:v>1</c:v>
                </c:pt>
                <c:pt idx="6">
                  <c:v>3</c:v>
                </c:pt>
                <c:pt idx="7">
                  <c:v>0</c:v>
                </c:pt>
                <c:pt idx="8">
                  <c:v>2</c:v>
                </c:pt>
                <c:pt idx="9">
                  <c:v>1</c:v>
                </c:pt>
                <c:pt idx="10">
                  <c:v>1</c:v>
                </c:pt>
                <c:pt idx="11">
                  <c:v>0</c:v>
                </c:pt>
                <c:pt idx="12">
                  <c:v>0</c:v>
                </c:pt>
                <c:pt idx="13">
                  <c:v>0</c:v>
                </c:pt>
                <c:pt idx="14">
                  <c:v>0</c:v>
                </c:pt>
              </c:numCache>
            </c:numRef>
          </c:val>
          <c:extLst>
            <c:ext xmlns:c16="http://schemas.microsoft.com/office/drawing/2014/chart" uri="{C3380CC4-5D6E-409C-BE32-E72D297353CC}">
              <c16:uniqueId val="{00000002-6BEF-4B9C-8F0A-265CD1CD7827}"/>
            </c:ext>
          </c:extLst>
        </c:ser>
        <c:dLbls>
          <c:showLegendKey val="0"/>
          <c:showVal val="0"/>
          <c:showCatName val="0"/>
          <c:showSerName val="0"/>
          <c:showPercent val="0"/>
          <c:showBubbleSize val="0"/>
        </c:dLbls>
        <c:gapWidth val="219"/>
        <c:overlap val="-27"/>
        <c:axId val="787748671"/>
        <c:axId val="787745791"/>
      </c:barChart>
      <c:catAx>
        <c:axId val="7877486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7745791"/>
        <c:crosses val="autoZero"/>
        <c:auto val="1"/>
        <c:lblAlgn val="ctr"/>
        <c:lblOffset val="100"/>
        <c:noMultiLvlLbl val="0"/>
      </c:catAx>
      <c:valAx>
        <c:axId val="787745791"/>
        <c:scaling>
          <c:orientation val="minMax"/>
        </c:scaling>
        <c:delete val="1"/>
        <c:axPos val="l"/>
        <c:numFmt formatCode="General" sourceLinked="1"/>
        <c:majorTickMark val="none"/>
        <c:minorTickMark val="none"/>
        <c:tickLblPos val="nextTo"/>
        <c:crossAx val="787748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Nivel de exposición final por proceso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Contador!$C$116</c:f>
              <c:strCache>
                <c:ptCount val="1"/>
                <c:pt idx="0">
                  <c:v>Cantidad de riesgos Altos</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Contador!$B$117:$B$131</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Contador!$C$117:$C$131</c:f>
              <c:numCache>
                <c:formatCode>General</c:formatCode>
                <c:ptCount val="15"/>
                <c:pt idx="0">
                  <c:v>2</c:v>
                </c:pt>
                <c:pt idx="1">
                  <c:v>2</c:v>
                </c:pt>
                <c:pt idx="2">
                  <c:v>1</c:v>
                </c:pt>
                <c:pt idx="3">
                  <c:v>3</c:v>
                </c:pt>
                <c:pt idx="4">
                  <c:v>2</c:v>
                </c:pt>
                <c:pt idx="5">
                  <c:v>1</c:v>
                </c:pt>
                <c:pt idx="6">
                  <c:v>4</c:v>
                </c:pt>
                <c:pt idx="7">
                  <c:v>2</c:v>
                </c:pt>
                <c:pt idx="8">
                  <c:v>1</c:v>
                </c:pt>
                <c:pt idx="9">
                  <c:v>3</c:v>
                </c:pt>
                <c:pt idx="10">
                  <c:v>3</c:v>
                </c:pt>
                <c:pt idx="11">
                  <c:v>2</c:v>
                </c:pt>
                <c:pt idx="12">
                  <c:v>3</c:v>
                </c:pt>
                <c:pt idx="13">
                  <c:v>3</c:v>
                </c:pt>
                <c:pt idx="14">
                  <c:v>0</c:v>
                </c:pt>
              </c:numCache>
            </c:numRef>
          </c:val>
          <c:extLst>
            <c:ext xmlns:c16="http://schemas.microsoft.com/office/drawing/2014/chart" uri="{C3380CC4-5D6E-409C-BE32-E72D297353CC}">
              <c16:uniqueId val="{00000000-C266-4E3B-B396-7D432FAB4997}"/>
            </c:ext>
          </c:extLst>
        </c:ser>
        <c:ser>
          <c:idx val="1"/>
          <c:order val="1"/>
          <c:tx>
            <c:strRef>
              <c:f>Contador!$D$116</c:f>
              <c:strCache>
                <c:ptCount val="1"/>
                <c:pt idx="0">
                  <c:v>Cantidad de riesgos Moderados</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Contador!$B$117:$B$131</c:f>
              <c:strCache>
                <c:ptCount val="15"/>
                <c:pt idx="0">
                  <c:v>DIRECCIONAMIENTO ESTRATÉGICO</c:v>
                </c:pt>
                <c:pt idx="1">
                  <c:v>COMUNICACIÓN Y GESTIÓN CON GRUPOS DE INTERÉS</c:v>
                </c:pt>
                <c:pt idx="2">
                  <c:v>INTELIGENCIA DE LA INFORMACIÓN</c:v>
                </c:pt>
                <c:pt idx="3">
                  <c:v>GESTIÓN DEL MODELO DE ATENCIÓN</c:v>
                </c:pt>
                <c:pt idx="4">
                  <c:v>PLANIFICACIÓN DEL ORDENAMIENTO SOCIAL DE LA PROPIEDAD</c:v>
                </c:pt>
                <c:pt idx="5">
                  <c:v>SEGURIDAD JURÍDICA SOBRE LA TITULARIDAD DE LA TIERRA Y LOS TERRITORIOS</c:v>
                </c:pt>
                <c:pt idx="6">
                  <c:v>ACCESO A LA PROPIEDAD DE LA TIERRA Y LOS TERRITORIOS</c:v>
                </c:pt>
                <c:pt idx="7">
                  <c:v>ADMINISTRACIÓN DE TIERRAS</c:v>
                </c:pt>
                <c:pt idx="8">
                  <c:v>GESTIÓN DE LA INFORMACIÓN</c:v>
                </c:pt>
                <c:pt idx="9">
                  <c:v>GESTIÓN DEL TALENTO HUMANO</c:v>
                </c:pt>
                <c:pt idx="10">
                  <c:v>ADQUISICIÓN DE BIENES Y SERVICIOS</c:v>
                </c:pt>
                <c:pt idx="11">
                  <c:v>ADMINISTRACIÓN DE BIENES Y SERVICIOS</c:v>
                </c:pt>
                <c:pt idx="12">
                  <c:v>GESTIÓN FINANCIERA</c:v>
                </c:pt>
                <c:pt idx="13">
                  <c:v>APOYO JURÍDICO</c:v>
                </c:pt>
                <c:pt idx="14">
                  <c:v>SEGUIMIENTO, EVALUACIÓN Y MEJORA</c:v>
                </c:pt>
              </c:strCache>
            </c:strRef>
          </c:cat>
          <c:val>
            <c:numRef>
              <c:f>Contador!$D$117:$D$131</c:f>
              <c:numCache>
                <c:formatCode>General</c:formatCode>
                <c:ptCount val="15"/>
                <c:pt idx="0">
                  <c:v>2</c:v>
                </c:pt>
                <c:pt idx="1">
                  <c:v>2</c:v>
                </c:pt>
                <c:pt idx="2">
                  <c:v>7</c:v>
                </c:pt>
                <c:pt idx="3">
                  <c:v>0</c:v>
                </c:pt>
                <c:pt idx="4">
                  <c:v>2</c:v>
                </c:pt>
                <c:pt idx="5">
                  <c:v>7</c:v>
                </c:pt>
                <c:pt idx="6">
                  <c:v>5</c:v>
                </c:pt>
                <c:pt idx="7">
                  <c:v>0</c:v>
                </c:pt>
                <c:pt idx="8">
                  <c:v>6</c:v>
                </c:pt>
                <c:pt idx="9">
                  <c:v>2</c:v>
                </c:pt>
                <c:pt idx="10">
                  <c:v>2</c:v>
                </c:pt>
                <c:pt idx="11">
                  <c:v>4</c:v>
                </c:pt>
                <c:pt idx="12">
                  <c:v>2</c:v>
                </c:pt>
                <c:pt idx="13">
                  <c:v>0</c:v>
                </c:pt>
                <c:pt idx="14">
                  <c:v>2</c:v>
                </c:pt>
              </c:numCache>
            </c:numRef>
          </c:val>
          <c:extLst>
            <c:ext xmlns:c16="http://schemas.microsoft.com/office/drawing/2014/chart" uri="{C3380CC4-5D6E-409C-BE32-E72D297353CC}">
              <c16:uniqueId val="{00000001-C266-4E3B-B396-7D432FAB4997}"/>
            </c:ext>
          </c:extLst>
        </c:ser>
        <c:dLbls>
          <c:showLegendKey val="0"/>
          <c:showVal val="0"/>
          <c:showCatName val="0"/>
          <c:showSerName val="0"/>
          <c:showPercent val="0"/>
          <c:showBubbleSize val="0"/>
        </c:dLbls>
        <c:gapWidth val="219"/>
        <c:overlap val="-27"/>
        <c:axId val="787767391"/>
        <c:axId val="787754431"/>
      </c:barChart>
      <c:catAx>
        <c:axId val="787767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7754431"/>
        <c:crosses val="autoZero"/>
        <c:auto val="1"/>
        <c:lblAlgn val="ctr"/>
        <c:lblOffset val="100"/>
        <c:noMultiLvlLbl val="0"/>
      </c:catAx>
      <c:valAx>
        <c:axId val="787754431"/>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77673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100</xdr:col>
      <xdr:colOff>228443</xdr:colOff>
      <xdr:row>6</xdr:row>
      <xdr:rowOff>892629</xdr:rowOff>
    </xdr:from>
    <xdr:to>
      <xdr:col>100</xdr:col>
      <xdr:colOff>1808467</xdr:colOff>
      <xdr:row>6</xdr:row>
      <xdr:rowOff>1419852</xdr:rowOff>
    </xdr:to>
    <xdr:pic>
      <xdr:nvPicPr>
        <xdr:cNvPr id="2" name="Imagen 1">
          <a:extLst>
            <a:ext uri="{FF2B5EF4-FFF2-40B4-BE49-F238E27FC236}">
              <a16:creationId xmlns:a16="http://schemas.microsoft.com/office/drawing/2014/main" id="{D0A98711-4FFB-4F7A-A726-8862594A763D}"/>
            </a:ext>
          </a:extLst>
        </xdr:cNvPr>
        <xdr:cNvPicPr>
          <a:picLocks noChangeAspect="1"/>
        </xdr:cNvPicPr>
      </xdr:nvPicPr>
      <xdr:blipFill>
        <a:blip xmlns:r="http://schemas.openxmlformats.org/officeDocument/2006/relationships" r:embed="rId1">
          <a:biLevel thresh="25000"/>
        </a:blip>
        <a:stretch>
          <a:fillRect/>
        </a:stretch>
      </xdr:blipFill>
      <xdr:spPr>
        <a:xfrm>
          <a:off x="171668918" y="2426154"/>
          <a:ext cx="1580024" cy="525967"/>
        </a:xfrm>
        <a:prstGeom prst="rect">
          <a:avLst/>
        </a:prstGeom>
      </xdr:spPr>
    </xdr:pic>
    <xdr:clientData/>
  </xdr:twoCellAnchor>
  <xdr:twoCellAnchor editAs="oneCell">
    <xdr:from>
      <xdr:col>1</xdr:col>
      <xdr:colOff>123825</xdr:colOff>
      <xdr:row>1</xdr:row>
      <xdr:rowOff>86747</xdr:rowOff>
    </xdr:from>
    <xdr:to>
      <xdr:col>1</xdr:col>
      <xdr:colOff>1305423</xdr:colOff>
      <xdr:row>3</xdr:row>
      <xdr:rowOff>159404</xdr:rowOff>
    </xdr:to>
    <xdr:pic>
      <xdr:nvPicPr>
        <xdr:cNvPr id="3" name="Imagen 2">
          <a:extLst>
            <a:ext uri="{FF2B5EF4-FFF2-40B4-BE49-F238E27FC236}">
              <a16:creationId xmlns:a16="http://schemas.microsoft.com/office/drawing/2014/main" id="{EB2D7766-F82C-49F6-90D4-D2D6FDB2B8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43922"/>
          <a:ext cx="1180337" cy="5869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292099</xdr:colOff>
      <xdr:row>60</xdr:row>
      <xdr:rowOff>96836</xdr:rowOff>
    </xdr:from>
    <xdr:to>
      <xdr:col>9</xdr:col>
      <xdr:colOff>466724</xdr:colOff>
      <xdr:row>76</xdr:row>
      <xdr:rowOff>57149</xdr:rowOff>
    </xdr:to>
    <xdr:graphicFrame macro="">
      <xdr:nvGraphicFramePr>
        <xdr:cNvPr id="2" name="Gráfico 1">
          <a:extLst>
            <a:ext uri="{FF2B5EF4-FFF2-40B4-BE49-F238E27FC236}">
              <a16:creationId xmlns:a16="http://schemas.microsoft.com/office/drawing/2014/main" id="{8C626CEA-6161-C835-4B4E-7ECBDE20C8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209550</xdr:colOff>
      <xdr:row>96</xdr:row>
      <xdr:rowOff>230187</xdr:rowOff>
    </xdr:from>
    <xdr:to>
      <xdr:col>10</xdr:col>
      <xdr:colOff>276225</xdr:colOff>
      <xdr:row>107</xdr:row>
      <xdr:rowOff>150812</xdr:rowOff>
    </xdr:to>
    <xdr:graphicFrame macro="">
      <xdr:nvGraphicFramePr>
        <xdr:cNvPr id="4" name="Gráfico 3">
          <a:extLst>
            <a:ext uri="{FF2B5EF4-FFF2-40B4-BE49-F238E27FC236}">
              <a16:creationId xmlns:a16="http://schemas.microsoft.com/office/drawing/2014/main" id="{4459631D-7F99-0022-1AAF-4B0ADC3FAD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1066800</xdr:colOff>
      <xdr:row>117</xdr:row>
      <xdr:rowOff>188912</xdr:rowOff>
    </xdr:from>
    <xdr:to>
      <xdr:col>8</xdr:col>
      <xdr:colOff>523875</xdr:colOff>
      <xdr:row>128</xdr:row>
      <xdr:rowOff>103187</xdr:rowOff>
    </xdr:to>
    <xdr:graphicFrame macro="">
      <xdr:nvGraphicFramePr>
        <xdr:cNvPr id="5" name="Gráfico 4">
          <a:extLst>
            <a:ext uri="{FF2B5EF4-FFF2-40B4-BE49-F238E27FC236}">
              <a16:creationId xmlns:a16="http://schemas.microsoft.com/office/drawing/2014/main" id="{D7D0B4B0-A982-3E4D-B203-98D5D30B61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751115</xdr:colOff>
      <xdr:row>0</xdr:row>
      <xdr:rowOff>92528</xdr:rowOff>
    </xdr:from>
    <xdr:to>
      <xdr:col>2</xdr:col>
      <xdr:colOff>2200180</xdr:colOff>
      <xdr:row>2</xdr:row>
      <xdr:rowOff>114299</xdr:rowOff>
    </xdr:to>
    <xdr:pic>
      <xdr:nvPicPr>
        <xdr:cNvPr id="3" name="Imagen 2">
          <a:extLst>
            <a:ext uri="{FF2B5EF4-FFF2-40B4-BE49-F238E27FC236}">
              <a16:creationId xmlns:a16="http://schemas.microsoft.com/office/drawing/2014/main" id="{F5ECCEDC-EF29-4322-B30B-B363B87D8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1740" y="92528"/>
          <a:ext cx="1447704" cy="5361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629854</xdr:colOff>
      <xdr:row>5</xdr:row>
      <xdr:rowOff>674915</xdr:rowOff>
    </xdr:from>
    <xdr:to>
      <xdr:col>5</xdr:col>
      <xdr:colOff>2208437</xdr:colOff>
      <xdr:row>5</xdr:row>
      <xdr:rowOff>1198105</xdr:rowOff>
    </xdr:to>
    <xdr:pic>
      <xdr:nvPicPr>
        <xdr:cNvPr id="2" name="Imagen 1">
          <a:extLst>
            <a:ext uri="{FF2B5EF4-FFF2-40B4-BE49-F238E27FC236}">
              <a16:creationId xmlns:a16="http://schemas.microsoft.com/office/drawing/2014/main" id="{F8BFDE9F-C386-4DEA-94E8-D125CD0ACC35}"/>
            </a:ext>
          </a:extLst>
        </xdr:cNvPr>
        <xdr:cNvPicPr>
          <a:picLocks noChangeAspect="1"/>
        </xdr:cNvPicPr>
      </xdr:nvPicPr>
      <xdr:blipFill>
        <a:blip xmlns:r="http://schemas.openxmlformats.org/officeDocument/2006/relationships" r:embed="rId1">
          <a:biLevel thresh="75000"/>
        </a:blip>
        <a:stretch>
          <a:fillRect/>
        </a:stretch>
      </xdr:blipFill>
      <xdr:spPr>
        <a:xfrm>
          <a:off x="10107229" y="1960790"/>
          <a:ext cx="1578583" cy="523190"/>
        </a:xfrm>
        <a:prstGeom prst="rect">
          <a:avLst/>
        </a:prstGeom>
      </xdr:spPr>
    </xdr:pic>
    <xdr:clientData/>
  </xdr:twoCellAnchor>
  <xdr:twoCellAnchor editAs="oneCell">
    <xdr:from>
      <xdr:col>1</xdr:col>
      <xdr:colOff>1428750</xdr:colOff>
      <xdr:row>0</xdr:row>
      <xdr:rowOff>38100</xdr:rowOff>
    </xdr:from>
    <xdr:to>
      <xdr:col>2</xdr:col>
      <xdr:colOff>706113</xdr:colOff>
      <xdr:row>2</xdr:row>
      <xdr:rowOff>130629</xdr:rowOff>
    </xdr:to>
    <xdr:pic>
      <xdr:nvPicPr>
        <xdr:cNvPr id="5" name="Imagen 4">
          <a:extLst>
            <a:ext uri="{FF2B5EF4-FFF2-40B4-BE49-F238E27FC236}">
              <a16:creationId xmlns:a16="http://schemas.microsoft.com/office/drawing/2014/main" id="{B4ED4B79-1015-493C-9AB4-F74292D036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8800" y="38100"/>
          <a:ext cx="1449063" cy="60687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1094014</xdr:colOff>
      <xdr:row>0</xdr:row>
      <xdr:rowOff>54429</xdr:rowOff>
    </xdr:from>
    <xdr:to>
      <xdr:col>2</xdr:col>
      <xdr:colOff>1074866</xdr:colOff>
      <xdr:row>2</xdr:row>
      <xdr:rowOff>246289</xdr:rowOff>
    </xdr:to>
    <xdr:pic>
      <xdr:nvPicPr>
        <xdr:cNvPr id="3" name="Imagen 2">
          <a:extLst>
            <a:ext uri="{FF2B5EF4-FFF2-40B4-BE49-F238E27FC236}">
              <a16:creationId xmlns:a16="http://schemas.microsoft.com/office/drawing/2014/main" id="{C649E245-1916-43B4-8ADC-5BDD0340D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4589" y="54429"/>
          <a:ext cx="1449063" cy="70893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903515</xdr:colOff>
      <xdr:row>0</xdr:row>
      <xdr:rowOff>46264</xdr:rowOff>
    </xdr:from>
    <xdr:to>
      <xdr:col>2</xdr:col>
      <xdr:colOff>179549</xdr:colOff>
      <xdr:row>2</xdr:row>
      <xdr:rowOff>114300</xdr:rowOff>
    </xdr:to>
    <xdr:pic>
      <xdr:nvPicPr>
        <xdr:cNvPr id="3" name="Imagen 2">
          <a:extLst>
            <a:ext uri="{FF2B5EF4-FFF2-40B4-BE49-F238E27FC236}">
              <a16:creationId xmlns:a16="http://schemas.microsoft.com/office/drawing/2014/main" id="{D9EC2C4B-38F2-3DC5-5E2D-0FDA3F590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565" y="46264"/>
          <a:ext cx="1451788" cy="58238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io\OneDrive\Escritorio\ANT.GOV.CO\ANT%202026\Gestion\17.%20Seguimiento%20Mapa%20de%20Riesgos%20de%20Gestion%20y%20Fiscal%202026\MRG\Anexo%204%20Seguimiento%20acciones%20preventivas%20MRG%202026.xlsx" TargetMode="External"/><Relationship Id="rId1" Type="http://schemas.openxmlformats.org/officeDocument/2006/relationships/externalLinkPath" Target="MRG/Anexo%204%20Seguimiento%20acciones%20preventivas%20MRG%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4 Seg Acciones Prev"/>
    </sheetNames>
    <sheetDataSet>
      <sheetData sheetId="0">
        <row r="7">
          <cell r="C7" t="str">
            <v>DEST 1 Acción preventiva 1</v>
          </cell>
          <cell r="D7" t="str">
            <v>OFICINA DE PLANEACIÓN</v>
          </cell>
          <cell r="E7" t="str">
            <v>Proponer el documento actualizado Política de Administración del Riesgo DEST-Politica-001</v>
          </cell>
          <cell r="F7" t="str">
            <v>Acta de CICCI donde se presento la Política de Administración del Riesgo DEST-Politica-001</v>
          </cell>
          <cell r="G7">
            <v>1</v>
          </cell>
          <cell r="H7"/>
          <cell r="I7"/>
          <cell r="J7"/>
          <cell r="K7"/>
          <cell r="L7"/>
          <cell r="M7"/>
          <cell r="N7"/>
          <cell r="O7"/>
          <cell r="P7"/>
          <cell r="Q7"/>
          <cell r="R7">
            <v>1</v>
          </cell>
          <cell r="S7"/>
          <cell r="T7" t="str">
            <v>Enero</v>
          </cell>
          <cell r="U7"/>
          <cell r="V7" t="e">
            <v>#DIV/0!</v>
          </cell>
          <cell r="W7">
            <v>0</v>
          </cell>
          <cell r="X7"/>
          <cell r="Y7"/>
          <cell r="Z7" t="str">
            <v>Febrero</v>
          </cell>
          <cell r="AA7"/>
          <cell r="AB7" t="e">
            <v>#DIV/0!</v>
          </cell>
          <cell r="AC7">
            <v>0</v>
          </cell>
          <cell r="AD7"/>
          <cell r="AE7"/>
          <cell r="AF7" t="str">
            <v>Marzo</v>
          </cell>
          <cell r="AG7"/>
          <cell r="AH7" t="e">
            <v>#DIV/0!</v>
          </cell>
          <cell r="AI7">
            <v>0</v>
          </cell>
          <cell r="AJ7"/>
          <cell r="AK7"/>
          <cell r="AL7" t="str">
            <v>Abril</v>
          </cell>
          <cell r="AM7"/>
          <cell r="AN7" t="e">
            <v>#DIV/0!</v>
          </cell>
          <cell r="AO7">
            <v>0</v>
          </cell>
          <cell r="AP7"/>
          <cell r="AQ7"/>
          <cell r="AR7" t="str">
            <v>Mayo</v>
          </cell>
          <cell r="AS7"/>
          <cell r="AT7" t="e">
            <v>#DIV/0!</v>
          </cell>
          <cell r="AU7">
            <v>0</v>
          </cell>
          <cell r="AV7"/>
          <cell r="AW7"/>
          <cell r="AX7" t="str">
            <v>Junio</v>
          </cell>
          <cell r="AY7"/>
          <cell r="AZ7" t="e">
            <v>#DIV/0!</v>
          </cell>
          <cell r="BA7">
            <v>0</v>
          </cell>
          <cell r="BB7"/>
          <cell r="BC7"/>
          <cell r="BD7" t="str">
            <v>Julio</v>
          </cell>
          <cell r="BE7"/>
          <cell r="BF7" t="e">
            <v>#DIV/0!</v>
          </cell>
          <cell r="BG7">
            <v>0</v>
          </cell>
          <cell r="BH7"/>
          <cell r="BI7"/>
          <cell r="BJ7" t="str">
            <v>Agosto</v>
          </cell>
          <cell r="BK7"/>
          <cell r="BL7" t="e">
            <v>#DIV/0!</v>
          </cell>
          <cell r="BM7">
            <v>0</v>
          </cell>
          <cell r="BN7"/>
          <cell r="BO7"/>
          <cell r="BP7" t="str">
            <v>Septiembre</v>
          </cell>
          <cell r="BQ7"/>
          <cell r="BR7" t="e">
            <v>#DIV/0!</v>
          </cell>
          <cell r="BS7">
            <v>0</v>
          </cell>
          <cell r="BT7"/>
          <cell r="BU7"/>
          <cell r="BV7" t="str">
            <v>Octubre</v>
          </cell>
          <cell r="BW7"/>
          <cell r="BX7" t="e">
            <v>#DIV/0!</v>
          </cell>
          <cell r="BY7">
            <v>0</v>
          </cell>
          <cell r="BZ7"/>
          <cell r="CA7"/>
          <cell r="CB7" t="str">
            <v>Noviembre</v>
          </cell>
          <cell r="CC7"/>
          <cell r="CD7">
            <v>0</v>
          </cell>
          <cell r="CE7">
            <v>0</v>
          </cell>
          <cell r="CF7"/>
          <cell r="CG7"/>
          <cell r="CH7" t="str">
            <v>Diciembre</v>
          </cell>
          <cell r="CI7"/>
          <cell r="CJ7" t="e">
            <v>#DIV/0!</v>
          </cell>
          <cell r="CK7">
            <v>0</v>
          </cell>
          <cell r="CL7"/>
          <cell r="CM7"/>
          <cell r="CN7">
            <v>0</v>
          </cell>
          <cell r="CO7">
            <v>0</v>
          </cell>
          <cell r="CP7">
            <v>0</v>
          </cell>
          <cell r="CQ7">
            <v>0</v>
          </cell>
          <cell r="CR7">
            <v>0</v>
          </cell>
          <cell r="CS7">
            <v>0</v>
          </cell>
          <cell r="CT7">
            <v>0</v>
          </cell>
          <cell r="CU7">
            <v>0</v>
          </cell>
          <cell r="CV7">
            <v>0</v>
          </cell>
          <cell r="CW7">
            <v>0</v>
          </cell>
          <cell r="CX7">
            <v>0</v>
          </cell>
          <cell r="CY7">
            <v>0</v>
          </cell>
        </row>
        <row r="8">
          <cell r="C8" t="str">
            <v>DEST 1 Acción preventiva 2</v>
          </cell>
          <cell r="D8"/>
          <cell r="E8"/>
          <cell r="F8"/>
          <cell r="G8">
            <v>0</v>
          </cell>
          <cell r="H8"/>
          <cell r="I8"/>
          <cell r="J8"/>
          <cell r="K8"/>
          <cell r="L8"/>
          <cell r="M8"/>
          <cell r="N8"/>
          <cell r="O8"/>
          <cell r="P8"/>
          <cell r="Q8"/>
          <cell r="R8"/>
          <cell r="S8"/>
          <cell r="T8" t="str">
            <v>Enero</v>
          </cell>
          <cell r="U8"/>
          <cell r="V8" t="e">
            <v>#DIV/0!</v>
          </cell>
          <cell r="W8" t="e">
            <v>#DIV/0!</v>
          </cell>
          <cell r="X8"/>
          <cell r="Y8"/>
          <cell r="Z8" t="str">
            <v>Febrero</v>
          </cell>
          <cell r="AA8"/>
          <cell r="AB8" t="e">
            <v>#DIV/0!</v>
          </cell>
          <cell r="AC8" t="e">
            <v>#DIV/0!</v>
          </cell>
          <cell r="AD8"/>
          <cell r="AE8"/>
          <cell r="AF8" t="str">
            <v>Marzo</v>
          </cell>
          <cell r="AG8"/>
          <cell r="AH8" t="e">
            <v>#DIV/0!</v>
          </cell>
          <cell r="AI8" t="e">
            <v>#DIV/0!</v>
          </cell>
          <cell r="AJ8"/>
          <cell r="AK8"/>
          <cell r="AL8" t="str">
            <v>Abril</v>
          </cell>
          <cell r="AM8"/>
          <cell r="AN8" t="e">
            <v>#DIV/0!</v>
          </cell>
          <cell r="AO8" t="e">
            <v>#DIV/0!</v>
          </cell>
          <cell r="AP8"/>
          <cell r="AQ8"/>
          <cell r="AR8" t="str">
            <v>Mayo</v>
          </cell>
          <cell r="AS8"/>
          <cell r="AT8" t="e">
            <v>#DIV/0!</v>
          </cell>
          <cell r="AU8" t="e">
            <v>#DIV/0!</v>
          </cell>
          <cell r="AV8"/>
          <cell r="AW8"/>
          <cell r="AX8" t="str">
            <v>Junio</v>
          </cell>
          <cell r="AY8"/>
          <cell r="AZ8" t="e">
            <v>#DIV/0!</v>
          </cell>
          <cell r="BA8" t="e">
            <v>#DIV/0!</v>
          </cell>
          <cell r="BB8"/>
          <cell r="BC8"/>
          <cell r="BD8" t="str">
            <v>Julio</v>
          </cell>
          <cell r="BE8"/>
          <cell r="BF8" t="e">
            <v>#DIV/0!</v>
          </cell>
          <cell r="BG8" t="e">
            <v>#DIV/0!</v>
          </cell>
          <cell r="BH8"/>
          <cell r="BI8"/>
          <cell r="BJ8" t="str">
            <v>Agosto</v>
          </cell>
          <cell r="BK8"/>
          <cell r="BL8" t="e">
            <v>#DIV/0!</v>
          </cell>
          <cell r="BM8" t="e">
            <v>#DIV/0!</v>
          </cell>
          <cell r="BN8"/>
          <cell r="BO8"/>
          <cell r="BP8" t="str">
            <v>Septiembre</v>
          </cell>
          <cell r="BQ8"/>
          <cell r="BR8" t="e">
            <v>#DIV/0!</v>
          </cell>
          <cell r="BS8" t="e">
            <v>#DIV/0!</v>
          </cell>
          <cell r="BT8"/>
          <cell r="BU8"/>
          <cell r="BV8" t="str">
            <v>Octubre</v>
          </cell>
          <cell r="BW8"/>
          <cell r="BX8" t="e">
            <v>#DIV/0!</v>
          </cell>
          <cell r="BY8" t="e">
            <v>#DIV/0!</v>
          </cell>
          <cell r="BZ8"/>
          <cell r="CA8"/>
          <cell r="CB8" t="str">
            <v>Noviembre</v>
          </cell>
          <cell r="CC8"/>
          <cell r="CD8" t="e">
            <v>#DIV/0!</v>
          </cell>
          <cell r="CE8" t="e">
            <v>#DIV/0!</v>
          </cell>
          <cell r="CF8"/>
          <cell r="CG8"/>
          <cell r="CH8" t="str">
            <v>Diciembre</v>
          </cell>
          <cell r="CI8"/>
          <cell r="CJ8" t="e">
            <v>#DIV/0!</v>
          </cell>
          <cell r="CK8" t="e">
            <v>#DIV/0!</v>
          </cell>
          <cell r="CL8"/>
          <cell r="CM8"/>
          <cell r="CN8"/>
          <cell r="CO8"/>
          <cell r="CP8"/>
          <cell r="CQ8"/>
          <cell r="CR8"/>
          <cell r="CS8"/>
          <cell r="CT8"/>
          <cell r="CU8"/>
          <cell r="CV8"/>
          <cell r="CW8"/>
          <cell r="CX8"/>
          <cell r="CY8"/>
        </row>
        <row r="9">
          <cell r="C9" t="str">
            <v>DEST 1 Acción preventiva 3</v>
          </cell>
          <cell r="D9"/>
          <cell r="E9"/>
          <cell r="F9"/>
          <cell r="G9">
            <v>0</v>
          </cell>
          <cell r="H9"/>
          <cell r="I9"/>
          <cell r="J9"/>
          <cell r="K9"/>
          <cell r="L9"/>
          <cell r="M9"/>
          <cell r="N9"/>
          <cell r="O9"/>
          <cell r="P9"/>
          <cell r="Q9"/>
          <cell r="R9"/>
          <cell r="S9"/>
          <cell r="T9" t="str">
            <v>Enero</v>
          </cell>
          <cell r="U9"/>
          <cell r="V9" t="e">
            <v>#DIV/0!</v>
          </cell>
          <cell r="W9" t="e">
            <v>#DIV/0!</v>
          </cell>
          <cell r="X9"/>
          <cell r="Y9"/>
          <cell r="Z9" t="str">
            <v>Febrero</v>
          </cell>
          <cell r="AA9"/>
          <cell r="AB9" t="e">
            <v>#DIV/0!</v>
          </cell>
          <cell r="AC9" t="e">
            <v>#DIV/0!</v>
          </cell>
          <cell r="AD9"/>
          <cell r="AE9"/>
          <cell r="AF9" t="str">
            <v>Marzo</v>
          </cell>
          <cell r="AG9"/>
          <cell r="AH9" t="e">
            <v>#DIV/0!</v>
          </cell>
          <cell r="AI9" t="e">
            <v>#DIV/0!</v>
          </cell>
          <cell r="AJ9"/>
          <cell r="AK9"/>
          <cell r="AL9" t="str">
            <v>Abril</v>
          </cell>
          <cell r="AM9"/>
          <cell r="AN9" t="e">
            <v>#DIV/0!</v>
          </cell>
          <cell r="AO9" t="e">
            <v>#DIV/0!</v>
          </cell>
          <cell r="AP9"/>
          <cell r="AQ9"/>
          <cell r="AR9" t="str">
            <v>Mayo</v>
          </cell>
          <cell r="AS9"/>
          <cell r="AT9" t="e">
            <v>#DIV/0!</v>
          </cell>
          <cell r="AU9" t="e">
            <v>#DIV/0!</v>
          </cell>
          <cell r="AV9"/>
          <cell r="AW9"/>
          <cell r="AX9" t="str">
            <v>Junio</v>
          </cell>
          <cell r="AY9"/>
          <cell r="AZ9" t="e">
            <v>#DIV/0!</v>
          </cell>
          <cell r="BA9" t="e">
            <v>#DIV/0!</v>
          </cell>
          <cell r="BB9"/>
          <cell r="BC9"/>
          <cell r="BD9" t="str">
            <v>Julio</v>
          </cell>
          <cell r="BE9"/>
          <cell r="BF9" t="e">
            <v>#DIV/0!</v>
          </cell>
          <cell r="BG9" t="e">
            <v>#DIV/0!</v>
          </cell>
          <cell r="BH9"/>
          <cell r="BI9"/>
          <cell r="BJ9" t="str">
            <v>Agosto</v>
          </cell>
          <cell r="BK9"/>
          <cell r="BL9" t="e">
            <v>#DIV/0!</v>
          </cell>
          <cell r="BM9" t="e">
            <v>#DIV/0!</v>
          </cell>
          <cell r="BN9"/>
          <cell r="BO9"/>
          <cell r="BP9" t="str">
            <v>Septiembre</v>
          </cell>
          <cell r="BQ9"/>
          <cell r="BR9" t="e">
            <v>#DIV/0!</v>
          </cell>
          <cell r="BS9" t="e">
            <v>#DIV/0!</v>
          </cell>
          <cell r="BT9"/>
          <cell r="BU9"/>
          <cell r="BV9" t="str">
            <v>Octubre</v>
          </cell>
          <cell r="BW9"/>
          <cell r="BX9" t="e">
            <v>#DIV/0!</v>
          </cell>
          <cell r="BY9" t="e">
            <v>#DIV/0!</v>
          </cell>
          <cell r="BZ9"/>
          <cell r="CA9"/>
          <cell r="CB9" t="str">
            <v>Noviembre</v>
          </cell>
          <cell r="CC9"/>
          <cell r="CD9" t="e">
            <v>#DIV/0!</v>
          </cell>
          <cell r="CE9" t="e">
            <v>#DIV/0!</v>
          </cell>
          <cell r="CF9"/>
          <cell r="CG9"/>
          <cell r="CH9" t="str">
            <v>Diciembre</v>
          </cell>
          <cell r="CI9"/>
          <cell r="CJ9" t="e">
            <v>#DIV/0!</v>
          </cell>
          <cell r="CK9" t="e">
            <v>#DIV/0!</v>
          </cell>
          <cell r="CL9"/>
          <cell r="CM9"/>
          <cell r="CN9"/>
          <cell r="CO9"/>
          <cell r="CP9"/>
          <cell r="CQ9"/>
          <cell r="CR9"/>
          <cell r="CS9"/>
          <cell r="CT9"/>
          <cell r="CU9"/>
          <cell r="CV9"/>
          <cell r="CW9"/>
          <cell r="CX9"/>
          <cell r="CY9"/>
        </row>
        <row r="10">
          <cell r="C10" t="str">
            <v>DEST 1 Acción preventiva 4</v>
          </cell>
          <cell r="D10"/>
          <cell r="E10"/>
          <cell r="F10"/>
          <cell r="G10">
            <v>0</v>
          </cell>
          <cell r="H10"/>
          <cell r="I10"/>
          <cell r="J10"/>
          <cell r="K10"/>
          <cell r="L10"/>
          <cell r="M10"/>
          <cell r="N10"/>
          <cell r="O10"/>
          <cell r="P10"/>
          <cell r="Q10"/>
          <cell r="R10"/>
          <cell r="S10"/>
          <cell r="T10" t="str">
            <v>Enero</v>
          </cell>
          <cell r="U10"/>
          <cell r="V10" t="e">
            <v>#DIV/0!</v>
          </cell>
          <cell r="W10" t="e">
            <v>#DIV/0!</v>
          </cell>
          <cell r="X10"/>
          <cell r="Y10"/>
          <cell r="Z10" t="str">
            <v>Febrero</v>
          </cell>
          <cell r="AA10"/>
          <cell r="AB10" t="e">
            <v>#DIV/0!</v>
          </cell>
          <cell r="AC10" t="e">
            <v>#DIV/0!</v>
          </cell>
          <cell r="AD10"/>
          <cell r="AE10"/>
          <cell r="AF10" t="str">
            <v>Marzo</v>
          </cell>
          <cell r="AG10"/>
          <cell r="AH10" t="e">
            <v>#DIV/0!</v>
          </cell>
          <cell r="AI10" t="e">
            <v>#DIV/0!</v>
          </cell>
          <cell r="AJ10"/>
          <cell r="AK10"/>
          <cell r="AL10" t="str">
            <v>Abril</v>
          </cell>
          <cell r="AM10"/>
          <cell r="AN10" t="e">
            <v>#DIV/0!</v>
          </cell>
          <cell r="AO10" t="e">
            <v>#DIV/0!</v>
          </cell>
          <cell r="AP10"/>
          <cell r="AQ10"/>
          <cell r="AR10" t="str">
            <v>Mayo</v>
          </cell>
          <cell r="AS10"/>
          <cell r="AT10" t="e">
            <v>#DIV/0!</v>
          </cell>
          <cell r="AU10" t="e">
            <v>#DIV/0!</v>
          </cell>
          <cell r="AV10"/>
          <cell r="AW10"/>
          <cell r="AX10" t="str">
            <v>Junio</v>
          </cell>
          <cell r="AY10"/>
          <cell r="AZ10" t="e">
            <v>#DIV/0!</v>
          </cell>
          <cell r="BA10" t="e">
            <v>#DIV/0!</v>
          </cell>
          <cell r="BB10"/>
          <cell r="BC10"/>
          <cell r="BD10" t="str">
            <v>Julio</v>
          </cell>
          <cell r="BE10"/>
          <cell r="BF10" t="e">
            <v>#DIV/0!</v>
          </cell>
          <cell r="BG10" t="e">
            <v>#DIV/0!</v>
          </cell>
          <cell r="BH10"/>
          <cell r="BI10"/>
          <cell r="BJ10" t="str">
            <v>Agosto</v>
          </cell>
          <cell r="BK10"/>
          <cell r="BL10" t="e">
            <v>#DIV/0!</v>
          </cell>
          <cell r="BM10" t="e">
            <v>#DIV/0!</v>
          </cell>
          <cell r="BN10"/>
          <cell r="BO10"/>
          <cell r="BP10" t="str">
            <v>Septiembre</v>
          </cell>
          <cell r="BQ10"/>
          <cell r="BR10" t="e">
            <v>#DIV/0!</v>
          </cell>
          <cell r="BS10" t="e">
            <v>#DIV/0!</v>
          </cell>
          <cell r="BT10"/>
          <cell r="BU10"/>
          <cell r="BV10" t="str">
            <v>Octubre</v>
          </cell>
          <cell r="BW10"/>
          <cell r="BX10" t="e">
            <v>#DIV/0!</v>
          </cell>
          <cell r="BY10" t="e">
            <v>#DIV/0!</v>
          </cell>
          <cell r="BZ10"/>
          <cell r="CA10"/>
          <cell r="CB10" t="str">
            <v>Noviembre</v>
          </cell>
          <cell r="CC10"/>
          <cell r="CD10" t="e">
            <v>#DIV/0!</v>
          </cell>
          <cell r="CE10" t="e">
            <v>#DIV/0!</v>
          </cell>
          <cell r="CF10"/>
          <cell r="CG10"/>
          <cell r="CH10" t="str">
            <v>Diciembre</v>
          </cell>
          <cell r="CI10"/>
          <cell r="CJ10" t="e">
            <v>#DIV/0!</v>
          </cell>
          <cell r="CK10" t="e">
            <v>#DIV/0!</v>
          </cell>
          <cell r="CL10"/>
          <cell r="CM10"/>
          <cell r="CN10"/>
          <cell r="CO10"/>
          <cell r="CP10"/>
          <cell r="CQ10"/>
          <cell r="CR10"/>
          <cell r="CS10"/>
          <cell r="CT10"/>
          <cell r="CU10"/>
          <cell r="CV10"/>
          <cell r="CW10"/>
          <cell r="CX10"/>
          <cell r="CY10"/>
        </row>
        <row r="11">
          <cell r="C11" t="str">
            <v>DEST 2 Acción preventiva 1</v>
          </cell>
          <cell r="D11" t="str">
            <v>OFICINA DE PLANEACIÓN</v>
          </cell>
          <cell r="E11" t="str">
            <v>Realizar acompañamiento metodológico y control técnico a la formulación de proyectos de inversión</v>
          </cell>
          <cell r="F11" t="str">
            <v>Proyectos con viabilidad definitiva en PIIP</v>
          </cell>
          <cell r="G11">
            <v>1</v>
          </cell>
          <cell r="H11"/>
          <cell r="I11"/>
          <cell r="J11"/>
          <cell r="K11"/>
          <cell r="L11">
            <v>1</v>
          </cell>
          <cell r="M11"/>
          <cell r="N11"/>
          <cell r="O11"/>
          <cell r="P11"/>
          <cell r="Q11"/>
          <cell r="R11"/>
          <cell r="S11"/>
          <cell r="T11" t="str">
            <v>Enero</v>
          </cell>
          <cell r="U11">
            <v>0</v>
          </cell>
          <cell r="V11" t="e">
            <v>#DIV/0!</v>
          </cell>
          <cell r="W11">
            <v>0</v>
          </cell>
          <cell r="X11" t="str">
            <v>Actividad se realiza en Abril</v>
          </cell>
          <cell r="Y11"/>
          <cell r="Z11" t="str">
            <v>Febrero</v>
          </cell>
          <cell r="AA11">
            <v>0</v>
          </cell>
          <cell r="AB11" t="e">
            <v>#DIV/0!</v>
          </cell>
          <cell r="AC11">
            <v>0</v>
          </cell>
          <cell r="AD11" t="str">
            <v>Actividad se realiza en Abril</v>
          </cell>
          <cell r="AE11"/>
          <cell r="AF11" t="str">
            <v>Marzo</v>
          </cell>
          <cell r="AG11">
            <v>0</v>
          </cell>
          <cell r="AH11" t="e">
            <v>#DIV/0!</v>
          </cell>
          <cell r="AI11">
            <v>0</v>
          </cell>
          <cell r="AJ11" t="str">
            <v>Actividad se realiza en Abril</v>
          </cell>
          <cell r="AK11"/>
          <cell r="AL11" t="str">
            <v>Abril</v>
          </cell>
          <cell r="AM11">
            <v>1</v>
          </cell>
          <cell r="AN11" t="e">
            <v>#DIV/0!</v>
          </cell>
          <cell r="AO11">
            <v>1</v>
          </cell>
          <cell r="AP11" t="str">
            <v>Realizar acompañamiento metodológico y control técnico a la formulación de proyectos de inversión: Proyectos con viabilidad definitiva en PIIP
Para el período reportado, se realizó el acompañamiento metodológico y control de formulación para el proyecto de inversión de comunidades ROM. No obstante, la viabilidad definitiva se alcanzó en el mes de mayo, razón por la cual se reportará en el siguiente período de corte.</v>
          </cell>
          <cell r="AQ11" t="str">
            <v>DEST 2 Acción preventiva 1 mapa de riesgos de gestión.docx</v>
          </cell>
          <cell r="AR11" t="str">
            <v>Mayo</v>
          </cell>
          <cell r="AS11"/>
          <cell r="AT11">
            <v>0</v>
          </cell>
          <cell r="AU11">
            <v>1</v>
          </cell>
          <cell r="AV11"/>
          <cell r="AW11"/>
          <cell r="AX11" t="str">
            <v>Junio</v>
          </cell>
          <cell r="AY11"/>
          <cell r="AZ11" t="e">
            <v>#DIV/0!</v>
          </cell>
          <cell r="BA11">
            <v>1</v>
          </cell>
          <cell r="BB11"/>
          <cell r="BC11"/>
          <cell r="BD11" t="str">
            <v>Julio</v>
          </cell>
          <cell r="BE11"/>
          <cell r="BF11" t="e">
            <v>#DIV/0!</v>
          </cell>
          <cell r="BG11">
            <v>1</v>
          </cell>
          <cell r="BH11"/>
          <cell r="BI11"/>
          <cell r="BJ11" t="str">
            <v>Agosto</v>
          </cell>
          <cell r="BK11"/>
          <cell r="BL11" t="e">
            <v>#DIV/0!</v>
          </cell>
          <cell r="BM11">
            <v>1</v>
          </cell>
          <cell r="BN11"/>
          <cell r="BO11"/>
          <cell r="BP11" t="str">
            <v>Septiembre</v>
          </cell>
          <cell r="BQ11"/>
          <cell r="BR11" t="e">
            <v>#DIV/0!</v>
          </cell>
          <cell r="BS11">
            <v>1</v>
          </cell>
          <cell r="BT11"/>
          <cell r="BU11"/>
          <cell r="BV11" t="str">
            <v>Octubre</v>
          </cell>
          <cell r="BW11"/>
          <cell r="BX11" t="e">
            <v>#DIV/0!</v>
          </cell>
          <cell r="BY11">
            <v>1</v>
          </cell>
          <cell r="BZ11"/>
          <cell r="CA11"/>
          <cell r="CB11" t="str">
            <v>Noviembre</v>
          </cell>
          <cell r="CC11"/>
          <cell r="CD11" t="e">
            <v>#DIV/0!</v>
          </cell>
          <cell r="CE11">
            <v>1</v>
          </cell>
          <cell r="CF11"/>
          <cell r="CG11"/>
          <cell r="CH11" t="str">
            <v>Diciembre</v>
          </cell>
          <cell r="CI11"/>
          <cell r="CJ11" t="e">
            <v>#DIV/0!</v>
          </cell>
          <cell r="CK11">
            <v>1</v>
          </cell>
          <cell r="CL11"/>
          <cell r="CM11"/>
          <cell r="CN11">
            <v>0</v>
          </cell>
          <cell r="CO11">
            <v>0</v>
          </cell>
          <cell r="CP11">
            <v>0</v>
          </cell>
          <cell r="CQ11">
            <v>1</v>
          </cell>
          <cell r="CR11">
            <v>0</v>
          </cell>
          <cell r="CS11">
            <v>0</v>
          </cell>
          <cell r="CT11">
            <v>0</v>
          </cell>
          <cell r="CU11">
            <v>0</v>
          </cell>
          <cell r="CV11">
            <v>0</v>
          </cell>
          <cell r="CW11">
            <v>0</v>
          </cell>
          <cell r="CX11">
            <v>0</v>
          </cell>
          <cell r="CY11">
            <v>0</v>
          </cell>
        </row>
        <row r="12">
          <cell r="C12" t="str">
            <v>DEST 2 Acción preventiva 2</v>
          </cell>
          <cell r="D12" t="str">
            <v>OFICINA DE PLANEACIÓN</v>
          </cell>
          <cell r="E12" t="str">
            <v>Actualizar integralmente los proyectos de inversión con base en los lineamientos y compromisos nacionales y sectoriales</v>
          </cell>
          <cell r="F12" t="str">
            <v>Proyectos de inversión actualizados en PIIP</v>
          </cell>
          <cell r="G12">
            <v>1</v>
          </cell>
          <cell r="H12"/>
          <cell r="I12"/>
          <cell r="J12"/>
          <cell r="K12"/>
          <cell r="L12">
            <v>1</v>
          </cell>
          <cell r="M12"/>
          <cell r="N12"/>
          <cell r="O12"/>
          <cell r="P12"/>
          <cell r="Q12"/>
          <cell r="R12"/>
          <cell r="S12"/>
          <cell r="T12" t="str">
            <v>Enero</v>
          </cell>
          <cell r="U12"/>
          <cell r="V12" t="e">
            <v>#DIV/0!</v>
          </cell>
          <cell r="W12">
            <v>0</v>
          </cell>
          <cell r="X12"/>
          <cell r="Y12"/>
          <cell r="Z12" t="str">
            <v>Febrero</v>
          </cell>
          <cell r="AA12"/>
          <cell r="AB12" t="e">
            <v>#DIV/0!</v>
          </cell>
          <cell r="AC12">
            <v>0</v>
          </cell>
          <cell r="AD12"/>
          <cell r="AE12"/>
          <cell r="AF12" t="str">
            <v>Marzo</v>
          </cell>
          <cell r="AG12"/>
          <cell r="AH12" t="e">
            <v>#DIV/0!</v>
          </cell>
          <cell r="AI12">
            <v>0</v>
          </cell>
          <cell r="AJ12"/>
          <cell r="AK12"/>
          <cell r="AL12" t="str">
            <v>Abril</v>
          </cell>
          <cell r="AM12">
            <v>1</v>
          </cell>
          <cell r="AN12" t="e">
            <v>#DIV/0!</v>
          </cell>
          <cell r="AO12">
            <v>1</v>
          </cell>
          <cell r="AP12" t="str">
            <v xml:space="preserve">Actualizar integralmente los proyectos de inversión con base en los lineamientos y compromisos nacionales y sectoriales: Proyectos de inversión actualizados en PIIP
Para el período reportado, se realizó el acompañamiento metodológico y control a la actualización de los proyectos de inversión, especialmente en el componente de ajuste al decreto de liquidación del presupuesto de la vigencia 2026. </v>
          </cell>
          <cell r="AQ12" t="str">
            <v>DEST 2 Acción preventiva 2 Control mapa de riesgos de gestión.docx</v>
          </cell>
          <cell r="AR12" t="str">
            <v>Mayo</v>
          </cell>
          <cell r="AS12"/>
          <cell r="AT12">
            <v>0</v>
          </cell>
          <cell r="AU12">
            <v>1</v>
          </cell>
          <cell r="AV12"/>
          <cell r="AW12"/>
          <cell r="AX12" t="str">
            <v>Junio</v>
          </cell>
          <cell r="AY12"/>
          <cell r="AZ12" t="e">
            <v>#DIV/0!</v>
          </cell>
          <cell r="BA12">
            <v>1</v>
          </cell>
          <cell r="BB12"/>
          <cell r="BC12"/>
          <cell r="BD12" t="str">
            <v>Julio</v>
          </cell>
          <cell r="BE12"/>
          <cell r="BF12" t="e">
            <v>#DIV/0!</v>
          </cell>
          <cell r="BG12">
            <v>1</v>
          </cell>
          <cell r="BH12"/>
          <cell r="BI12"/>
          <cell r="BJ12" t="str">
            <v>Agosto</v>
          </cell>
          <cell r="BK12"/>
          <cell r="BL12" t="e">
            <v>#DIV/0!</v>
          </cell>
          <cell r="BM12">
            <v>1</v>
          </cell>
          <cell r="BN12"/>
          <cell r="BO12"/>
          <cell r="BP12" t="str">
            <v>Septiembre</v>
          </cell>
          <cell r="BQ12"/>
          <cell r="BR12" t="e">
            <v>#DIV/0!</v>
          </cell>
          <cell r="BS12">
            <v>1</v>
          </cell>
          <cell r="BT12"/>
          <cell r="BU12"/>
          <cell r="BV12" t="str">
            <v>Octubre</v>
          </cell>
          <cell r="BW12"/>
          <cell r="BX12" t="e">
            <v>#DIV/0!</v>
          </cell>
          <cell r="BY12">
            <v>1</v>
          </cell>
          <cell r="BZ12"/>
          <cell r="CA12"/>
          <cell r="CB12" t="str">
            <v>Noviembre</v>
          </cell>
          <cell r="CC12"/>
          <cell r="CD12" t="e">
            <v>#DIV/0!</v>
          </cell>
          <cell r="CE12">
            <v>1</v>
          </cell>
          <cell r="CF12"/>
          <cell r="CG12"/>
          <cell r="CH12" t="str">
            <v>Diciembre</v>
          </cell>
          <cell r="CI12"/>
          <cell r="CJ12" t="e">
            <v>#DIV/0!</v>
          </cell>
          <cell r="CK12">
            <v>1</v>
          </cell>
          <cell r="CM12"/>
          <cell r="CN12">
            <v>0</v>
          </cell>
          <cell r="CO12">
            <v>0</v>
          </cell>
          <cell r="CP12">
            <v>0</v>
          </cell>
          <cell r="CQ12">
            <v>1</v>
          </cell>
          <cell r="CR12">
            <v>0</v>
          </cell>
          <cell r="CS12">
            <v>0</v>
          </cell>
          <cell r="CT12">
            <v>0</v>
          </cell>
          <cell r="CU12">
            <v>0</v>
          </cell>
          <cell r="CV12">
            <v>0</v>
          </cell>
          <cell r="CW12">
            <v>0</v>
          </cell>
          <cell r="CX12">
            <v>0</v>
          </cell>
          <cell r="CY12">
            <v>0</v>
          </cell>
        </row>
        <row r="13">
          <cell r="C13" t="str">
            <v>DEST 2 Acción preventiva 3</v>
          </cell>
          <cell r="D13"/>
          <cell r="E13"/>
          <cell r="F13"/>
          <cell r="G13">
            <v>0</v>
          </cell>
          <cell r="H13"/>
          <cell r="I13"/>
          <cell r="J13"/>
          <cell r="K13"/>
          <cell r="L13"/>
          <cell r="M13"/>
          <cell r="N13"/>
          <cell r="O13"/>
          <cell r="P13"/>
          <cell r="Q13"/>
          <cell r="R13"/>
          <cell r="S13"/>
          <cell r="T13" t="str">
            <v>Enero</v>
          </cell>
          <cell r="U13"/>
          <cell r="V13" t="e">
            <v>#DIV/0!</v>
          </cell>
          <cell r="W13" t="e">
            <v>#DIV/0!</v>
          </cell>
          <cell r="X13"/>
          <cell r="Y13"/>
          <cell r="Z13" t="str">
            <v>Febrero</v>
          </cell>
          <cell r="AA13"/>
          <cell r="AB13" t="e">
            <v>#DIV/0!</v>
          </cell>
          <cell r="AC13" t="e">
            <v>#DIV/0!</v>
          </cell>
          <cell r="AD13"/>
          <cell r="AE13"/>
          <cell r="AF13" t="str">
            <v>Marzo</v>
          </cell>
          <cell r="AG13"/>
          <cell r="AH13" t="e">
            <v>#DIV/0!</v>
          </cell>
          <cell r="AI13" t="e">
            <v>#DIV/0!</v>
          </cell>
          <cell r="AJ13"/>
          <cell r="AK13"/>
          <cell r="AL13" t="str">
            <v>Abril</v>
          </cell>
          <cell r="AM13"/>
          <cell r="AN13" t="e">
            <v>#DIV/0!</v>
          </cell>
          <cell r="AO13" t="e">
            <v>#DIV/0!</v>
          </cell>
          <cell r="AP13"/>
          <cell r="AQ13"/>
          <cell r="AR13" t="str">
            <v>Mayo</v>
          </cell>
          <cell r="AS13"/>
          <cell r="AT13" t="e">
            <v>#DIV/0!</v>
          </cell>
          <cell r="AU13" t="e">
            <v>#DIV/0!</v>
          </cell>
          <cell r="AV13"/>
          <cell r="AW13"/>
          <cell r="AX13" t="str">
            <v>Junio</v>
          </cell>
          <cell r="AY13"/>
          <cell r="AZ13" t="e">
            <v>#DIV/0!</v>
          </cell>
          <cell r="BA13" t="e">
            <v>#DIV/0!</v>
          </cell>
          <cell r="BB13"/>
          <cell r="BC13"/>
          <cell r="BD13" t="str">
            <v>Julio</v>
          </cell>
          <cell r="BE13"/>
          <cell r="BF13" t="e">
            <v>#DIV/0!</v>
          </cell>
          <cell r="BG13" t="e">
            <v>#DIV/0!</v>
          </cell>
          <cell r="BH13"/>
          <cell r="BI13"/>
          <cell r="BJ13" t="str">
            <v>Agosto</v>
          </cell>
          <cell r="BK13"/>
          <cell r="BL13" t="e">
            <v>#DIV/0!</v>
          </cell>
          <cell r="BM13" t="e">
            <v>#DIV/0!</v>
          </cell>
          <cell r="BN13"/>
          <cell r="BO13"/>
          <cell r="BP13" t="str">
            <v>Septiembre</v>
          </cell>
          <cell r="BQ13"/>
          <cell r="BR13" t="e">
            <v>#DIV/0!</v>
          </cell>
          <cell r="BS13" t="e">
            <v>#DIV/0!</v>
          </cell>
          <cell r="BT13"/>
          <cell r="BU13"/>
          <cell r="BV13" t="str">
            <v>Octubre</v>
          </cell>
          <cell r="BW13"/>
          <cell r="BX13" t="e">
            <v>#DIV/0!</v>
          </cell>
          <cell r="BY13" t="e">
            <v>#DIV/0!</v>
          </cell>
          <cell r="BZ13"/>
          <cell r="CA13"/>
          <cell r="CB13" t="str">
            <v>Noviembre</v>
          </cell>
          <cell r="CC13"/>
          <cell r="CD13" t="e">
            <v>#DIV/0!</v>
          </cell>
          <cell r="CE13" t="e">
            <v>#DIV/0!</v>
          </cell>
          <cell r="CF13"/>
          <cell r="CG13"/>
          <cell r="CH13" t="str">
            <v>Diciembre</v>
          </cell>
          <cell r="CI13"/>
          <cell r="CJ13" t="e">
            <v>#DIV/0!</v>
          </cell>
          <cell r="CK13" t="e">
            <v>#DIV/0!</v>
          </cell>
          <cell r="CL13"/>
          <cell r="CM13"/>
          <cell r="CN13"/>
          <cell r="CO13"/>
          <cell r="CP13"/>
          <cell r="CQ13"/>
          <cell r="CR13"/>
          <cell r="CS13"/>
          <cell r="CT13"/>
          <cell r="CU13"/>
          <cell r="CV13"/>
          <cell r="CW13"/>
          <cell r="CX13"/>
          <cell r="CY13"/>
        </row>
        <row r="14">
          <cell r="C14" t="str">
            <v>DEST 2 Acción preventiva 4</v>
          </cell>
          <cell r="D14"/>
          <cell r="E14"/>
          <cell r="F14"/>
          <cell r="G14">
            <v>0</v>
          </cell>
          <cell r="H14"/>
          <cell r="I14"/>
          <cell r="J14"/>
          <cell r="K14"/>
          <cell r="L14"/>
          <cell r="M14"/>
          <cell r="N14"/>
          <cell r="O14"/>
          <cell r="P14"/>
          <cell r="Q14"/>
          <cell r="R14"/>
          <cell r="S14"/>
          <cell r="T14" t="str">
            <v>Enero</v>
          </cell>
          <cell r="U14"/>
          <cell r="V14" t="e">
            <v>#DIV/0!</v>
          </cell>
          <cell r="W14" t="e">
            <v>#DIV/0!</v>
          </cell>
          <cell r="X14"/>
          <cell r="Y14"/>
          <cell r="Z14" t="str">
            <v>Febrero</v>
          </cell>
          <cell r="AA14"/>
          <cell r="AB14" t="e">
            <v>#DIV/0!</v>
          </cell>
          <cell r="AC14" t="e">
            <v>#DIV/0!</v>
          </cell>
          <cell r="AD14"/>
          <cell r="AE14"/>
          <cell r="AF14" t="str">
            <v>Marzo</v>
          </cell>
          <cell r="AG14"/>
          <cell r="AH14" t="e">
            <v>#DIV/0!</v>
          </cell>
          <cell r="AI14" t="e">
            <v>#DIV/0!</v>
          </cell>
          <cell r="AJ14"/>
          <cell r="AK14"/>
          <cell r="AL14" t="str">
            <v>Abril</v>
          </cell>
          <cell r="AM14"/>
          <cell r="AN14" t="e">
            <v>#DIV/0!</v>
          </cell>
          <cell r="AO14" t="e">
            <v>#DIV/0!</v>
          </cell>
          <cell r="AP14"/>
          <cell r="AQ14"/>
          <cell r="AR14" t="str">
            <v>Mayo</v>
          </cell>
          <cell r="AS14"/>
          <cell r="AT14" t="e">
            <v>#DIV/0!</v>
          </cell>
          <cell r="AU14" t="e">
            <v>#DIV/0!</v>
          </cell>
          <cell r="AV14"/>
          <cell r="AW14"/>
          <cell r="AX14" t="str">
            <v>Junio</v>
          </cell>
          <cell r="AY14"/>
          <cell r="AZ14" t="e">
            <v>#DIV/0!</v>
          </cell>
          <cell r="BA14" t="e">
            <v>#DIV/0!</v>
          </cell>
          <cell r="BB14"/>
          <cell r="BC14"/>
          <cell r="BD14" t="str">
            <v>Julio</v>
          </cell>
          <cell r="BE14"/>
          <cell r="BF14" t="e">
            <v>#DIV/0!</v>
          </cell>
          <cell r="BG14" t="e">
            <v>#DIV/0!</v>
          </cell>
          <cell r="BH14"/>
          <cell r="BI14"/>
          <cell r="BJ14" t="str">
            <v>Agosto</v>
          </cell>
          <cell r="BK14"/>
          <cell r="BL14" t="e">
            <v>#DIV/0!</v>
          </cell>
          <cell r="BM14" t="e">
            <v>#DIV/0!</v>
          </cell>
          <cell r="BN14"/>
          <cell r="BO14"/>
          <cell r="BP14" t="str">
            <v>Septiembre</v>
          </cell>
          <cell r="BQ14"/>
          <cell r="BR14" t="e">
            <v>#DIV/0!</v>
          </cell>
          <cell r="BS14" t="e">
            <v>#DIV/0!</v>
          </cell>
          <cell r="BT14"/>
          <cell r="BU14"/>
          <cell r="BV14" t="str">
            <v>Octubre</v>
          </cell>
          <cell r="BW14"/>
          <cell r="BX14" t="e">
            <v>#DIV/0!</v>
          </cell>
          <cell r="BY14" t="e">
            <v>#DIV/0!</v>
          </cell>
          <cell r="BZ14"/>
          <cell r="CA14"/>
          <cell r="CB14" t="str">
            <v>Noviembre</v>
          </cell>
          <cell r="CC14"/>
          <cell r="CD14" t="e">
            <v>#DIV/0!</v>
          </cell>
          <cell r="CE14" t="e">
            <v>#DIV/0!</v>
          </cell>
          <cell r="CF14"/>
          <cell r="CG14"/>
          <cell r="CH14" t="str">
            <v>Diciembre</v>
          </cell>
          <cell r="CI14"/>
          <cell r="CJ14" t="e">
            <v>#DIV/0!</v>
          </cell>
          <cell r="CK14" t="e">
            <v>#DIV/0!</v>
          </cell>
          <cell r="CL14"/>
          <cell r="CM14"/>
          <cell r="CN14"/>
          <cell r="CO14"/>
          <cell r="CP14"/>
          <cell r="CQ14"/>
          <cell r="CR14"/>
          <cell r="CS14"/>
          <cell r="CT14"/>
          <cell r="CU14"/>
          <cell r="CV14"/>
          <cell r="CW14"/>
          <cell r="CX14"/>
          <cell r="CY14"/>
        </row>
        <row r="15">
          <cell r="C15" t="str">
            <v>DEST 3 Acción preventiva 1</v>
          </cell>
          <cell r="D15" t="str">
            <v>OFICINA DE PLANEACIÓN</v>
          </cell>
          <cell r="E15" t="str">
            <v>Realizar la jornada estratégica de planeación de la próxima vigencia donde se revisa con las dependencias las propuestas del plan de acción.</v>
          </cell>
          <cell r="F15" t="str">
            <v>Acta de mesa técnica y la presentación</v>
          </cell>
          <cell r="G15">
            <v>1</v>
          </cell>
          <cell r="H15"/>
          <cell r="I15"/>
          <cell r="J15"/>
          <cell r="K15"/>
          <cell r="L15"/>
          <cell r="M15"/>
          <cell r="N15"/>
          <cell r="O15"/>
          <cell r="P15"/>
          <cell r="Q15"/>
          <cell r="R15">
            <v>1</v>
          </cell>
          <cell r="S15"/>
          <cell r="T15" t="str">
            <v>Enero</v>
          </cell>
          <cell r="U15"/>
          <cell r="V15" t="e">
            <v>#DIV/0!</v>
          </cell>
          <cell r="W15">
            <v>0</v>
          </cell>
          <cell r="X15"/>
          <cell r="Y15"/>
          <cell r="Z15" t="str">
            <v>Febrero</v>
          </cell>
          <cell r="AA15"/>
          <cell r="AB15" t="e">
            <v>#DIV/0!</v>
          </cell>
          <cell r="AC15">
            <v>0</v>
          </cell>
          <cell r="AD15"/>
          <cell r="AE15"/>
          <cell r="AF15" t="str">
            <v>Marzo</v>
          </cell>
          <cell r="AG15"/>
          <cell r="AH15" t="e">
            <v>#DIV/0!</v>
          </cell>
          <cell r="AI15">
            <v>0</v>
          </cell>
          <cell r="AJ15"/>
          <cell r="AK15"/>
          <cell r="AL15" t="str">
            <v>Abril</v>
          </cell>
          <cell r="AM15"/>
          <cell r="AN15" t="e">
            <v>#DIV/0!</v>
          </cell>
          <cell r="AO15">
            <v>0</v>
          </cell>
          <cell r="AP15"/>
          <cell r="AQ15"/>
          <cell r="AR15" t="str">
            <v>Mayo</v>
          </cell>
          <cell r="AS15"/>
          <cell r="AT15" t="e">
            <v>#DIV/0!</v>
          </cell>
          <cell r="AU15">
            <v>0</v>
          </cell>
          <cell r="AV15"/>
          <cell r="AW15"/>
          <cell r="AX15" t="str">
            <v>Junio</v>
          </cell>
          <cell r="AY15"/>
          <cell r="AZ15" t="e">
            <v>#DIV/0!</v>
          </cell>
          <cell r="BA15">
            <v>0</v>
          </cell>
          <cell r="BB15"/>
          <cell r="BC15"/>
          <cell r="BD15" t="str">
            <v>Julio</v>
          </cell>
          <cell r="BE15"/>
          <cell r="BF15" t="e">
            <v>#DIV/0!</v>
          </cell>
          <cell r="BG15">
            <v>0</v>
          </cell>
          <cell r="BH15"/>
          <cell r="BI15"/>
          <cell r="BJ15" t="str">
            <v>Agosto</v>
          </cell>
          <cell r="BK15"/>
          <cell r="BL15" t="e">
            <v>#DIV/0!</v>
          </cell>
          <cell r="BM15">
            <v>0</v>
          </cell>
          <cell r="BN15"/>
          <cell r="BO15"/>
          <cell r="BP15" t="str">
            <v>Septiembre</v>
          </cell>
          <cell r="BQ15"/>
          <cell r="BR15" t="e">
            <v>#DIV/0!</v>
          </cell>
          <cell r="BS15">
            <v>0</v>
          </cell>
          <cell r="BT15"/>
          <cell r="BU15"/>
          <cell r="BV15" t="str">
            <v>Octubre</v>
          </cell>
          <cell r="BW15"/>
          <cell r="BX15" t="e">
            <v>#DIV/0!</v>
          </cell>
          <cell r="BY15">
            <v>0</v>
          </cell>
          <cell r="BZ15"/>
          <cell r="CA15"/>
          <cell r="CB15" t="str">
            <v>Noviembre</v>
          </cell>
          <cell r="CC15"/>
          <cell r="CD15">
            <v>0</v>
          </cell>
          <cell r="CE15">
            <v>0</v>
          </cell>
          <cell r="CF15"/>
          <cell r="CG15"/>
          <cell r="CH15" t="str">
            <v>Diciembre</v>
          </cell>
          <cell r="CI15"/>
          <cell r="CJ15" t="e">
            <v>#DIV/0!</v>
          </cell>
          <cell r="CK15">
            <v>0</v>
          </cell>
          <cell r="CL15"/>
          <cell r="CM15"/>
          <cell r="CN15">
            <v>0</v>
          </cell>
          <cell r="CO15">
            <v>0</v>
          </cell>
          <cell r="CP15">
            <v>0</v>
          </cell>
          <cell r="CQ15">
            <v>0</v>
          </cell>
          <cell r="CR15">
            <v>0</v>
          </cell>
          <cell r="CS15">
            <v>0</v>
          </cell>
          <cell r="CT15">
            <v>0</v>
          </cell>
          <cell r="CU15">
            <v>0</v>
          </cell>
          <cell r="CV15">
            <v>0</v>
          </cell>
          <cell r="CW15">
            <v>0</v>
          </cell>
          <cell r="CX15">
            <v>0</v>
          </cell>
          <cell r="CY15">
            <v>0</v>
          </cell>
        </row>
        <row r="16">
          <cell r="C16" t="str">
            <v>DEST 3 Acción preventiva 2</v>
          </cell>
          <cell r="D16"/>
          <cell r="E16"/>
          <cell r="F16"/>
          <cell r="G16">
            <v>0</v>
          </cell>
          <cell r="H16"/>
          <cell r="I16"/>
          <cell r="J16"/>
          <cell r="K16"/>
          <cell r="L16"/>
          <cell r="M16"/>
          <cell r="N16"/>
          <cell r="O16"/>
          <cell r="P16"/>
          <cell r="Q16"/>
          <cell r="R16"/>
          <cell r="S16"/>
          <cell r="T16" t="str">
            <v>Enero</v>
          </cell>
          <cell r="U16"/>
          <cell r="V16" t="e">
            <v>#DIV/0!</v>
          </cell>
          <cell r="W16" t="e">
            <v>#DIV/0!</v>
          </cell>
          <cell r="X16"/>
          <cell r="Y16"/>
          <cell r="Z16" t="str">
            <v>Febrero</v>
          </cell>
          <cell r="AA16"/>
          <cell r="AB16" t="e">
            <v>#DIV/0!</v>
          </cell>
          <cell r="AC16" t="e">
            <v>#DIV/0!</v>
          </cell>
          <cell r="AD16"/>
          <cell r="AE16"/>
          <cell r="AF16" t="str">
            <v>Marzo</v>
          </cell>
          <cell r="AG16"/>
          <cell r="AH16" t="e">
            <v>#DIV/0!</v>
          </cell>
          <cell r="AI16" t="e">
            <v>#DIV/0!</v>
          </cell>
          <cell r="AJ16"/>
          <cell r="AK16"/>
          <cell r="AL16" t="str">
            <v>Abril</v>
          </cell>
          <cell r="AM16"/>
          <cell r="AN16" t="e">
            <v>#DIV/0!</v>
          </cell>
          <cell r="AO16" t="e">
            <v>#DIV/0!</v>
          </cell>
          <cell r="AP16"/>
          <cell r="AQ16"/>
          <cell r="AR16" t="str">
            <v>Mayo</v>
          </cell>
          <cell r="AS16"/>
          <cell r="AT16" t="e">
            <v>#DIV/0!</v>
          </cell>
          <cell r="AU16" t="e">
            <v>#DIV/0!</v>
          </cell>
          <cell r="AV16"/>
          <cell r="AW16"/>
          <cell r="AX16" t="str">
            <v>Junio</v>
          </cell>
          <cell r="AY16"/>
          <cell r="AZ16" t="e">
            <v>#DIV/0!</v>
          </cell>
          <cell r="BA16" t="e">
            <v>#DIV/0!</v>
          </cell>
          <cell r="BB16"/>
          <cell r="BC16"/>
          <cell r="BD16" t="str">
            <v>Julio</v>
          </cell>
          <cell r="BE16"/>
          <cell r="BF16" t="e">
            <v>#DIV/0!</v>
          </cell>
          <cell r="BG16" t="e">
            <v>#DIV/0!</v>
          </cell>
          <cell r="BH16"/>
          <cell r="BI16"/>
          <cell r="BJ16" t="str">
            <v>Agosto</v>
          </cell>
          <cell r="BK16"/>
          <cell r="BL16" t="e">
            <v>#DIV/0!</v>
          </cell>
          <cell r="BM16" t="e">
            <v>#DIV/0!</v>
          </cell>
          <cell r="BN16"/>
          <cell r="BO16"/>
          <cell r="BP16" t="str">
            <v>Septiembre</v>
          </cell>
          <cell r="BQ16"/>
          <cell r="BR16" t="e">
            <v>#DIV/0!</v>
          </cell>
          <cell r="BS16" t="e">
            <v>#DIV/0!</v>
          </cell>
          <cell r="BT16"/>
          <cell r="BU16"/>
          <cell r="BV16" t="str">
            <v>Octubre</v>
          </cell>
          <cell r="BW16"/>
          <cell r="BX16" t="e">
            <v>#DIV/0!</v>
          </cell>
          <cell r="BY16" t="e">
            <v>#DIV/0!</v>
          </cell>
          <cell r="BZ16"/>
          <cell r="CA16"/>
          <cell r="CB16" t="str">
            <v>Noviembre</v>
          </cell>
          <cell r="CC16"/>
          <cell r="CD16" t="e">
            <v>#DIV/0!</v>
          </cell>
          <cell r="CE16" t="e">
            <v>#DIV/0!</v>
          </cell>
          <cell r="CF16"/>
          <cell r="CG16"/>
          <cell r="CH16" t="str">
            <v>Diciembre</v>
          </cell>
          <cell r="CI16"/>
          <cell r="CJ16" t="e">
            <v>#DIV/0!</v>
          </cell>
          <cell r="CK16" t="e">
            <v>#DIV/0!</v>
          </cell>
          <cell r="CL16"/>
          <cell r="CM16"/>
          <cell r="CN16"/>
          <cell r="CO16"/>
          <cell r="CP16"/>
          <cell r="CQ16"/>
          <cell r="CR16"/>
          <cell r="CS16"/>
          <cell r="CT16"/>
          <cell r="CU16"/>
          <cell r="CV16"/>
          <cell r="CW16"/>
          <cell r="CX16"/>
          <cell r="CY16"/>
        </row>
        <row r="17">
          <cell r="C17" t="str">
            <v>DEST 3 Acción preventiva 3</v>
          </cell>
          <cell r="D17"/>
          <cell r="E17"/>
          <cell r="F17"/>
          <cell r="G17">
            <v>0</v>
          </cell>
          <cell r="H17"/>
          <cell r="I17"/>
          <cell r="J17"/>
          <cell r="K17"/>
          <cell r="L17"/>
          <cell r="M17"/>
          <cell r="N17"/>
          <cell r="O17"/>
          <cell r="P17"/>
          <cell r="Q17"/>
          <cell r="R17"/>
          <cell r="S17"/>
          <cell r="T17" t="str">
            <v>Enero</v>
          </cell>
          <cell r="U17"/>
          <cell r="V17" t="e">
            <v>#DIV/0!</v>
          </cell>
          <cell r="W17" t="e">
            <v>#DIV/0!</v>
          </cell>
          <cell r="X17"/>
          <cell r="Y17"/>
          <cell r="Z17" t="str">
            <v>Febrero</v>
          </cell>
          <cell r="AA17"/>
          <cell r="AB17" t="e">
            <v>#DIV/0!</v>
          </cell>
          <cell r="AC17" t="e">
            <v>#DIV/0!</v>
          </cell>
          <cell r="AD17"/>
          <cell r="AE17"/>
          <cell r="AF17" t="str">
            <v>Marzo</v>
          </cell>
          <cell r="AG17"/>
          <cell r="AH17" t="e">
            <v>#DIV/0!</v>
          </cell>
          <cell r="AI17" t="e">
            <v>#DIV/0!</v>
          </cell>
          <cell r="AJ17"/>
          <cell r="AK17"/>
          <cell r="AL17" t="str">
            <v>Abril</v>
          </cell>
          <cell r="AM17"/>
          <cell r="AN17" t="e">
            <v>#DIV/0!</v>
          </cell>
          <cell r="AO17" t="e">
            <v>#DIV/0!</v>
          </cell>
          <cell r="AP17"/>
          <cell r="AQ17"/>
          <cell r="AR17" t="str">
            <v>Mayo</v>
          </cell>
          <cell r="AS17"/>
          <cell r="AT17" t="e">
            <v>#DIV/0!</v>
          </cell>
          <cell r="AU17" t="e">
            <v>#DIV/0!</v>
          </cell>
          <cell r="AV17"/>
          <cell r="AW17"/>
          <cell r="AX17" t="str">
            <v>Junio</v>
          </cell>
          <cell r="AY17"/>
          <cell r="AZ17" t="e">
            <v>#DIV/0!</v>
          </cell>
          <cell r="BA17" t="e">
            <v>#DIV/0!</v>
          </cell>
          <cell r="BB17"/>
          <cell r="BC17"/>
          <cell r="BD17" t="str">
            <v>Julio</v>
          </cell>
          <cell r="BE17"/>
          <cell r="BF17" t="e">
            <v>#DIV/0!</v>
          </cell>
          <cell r="BG17" t="e">
            <v>#DIV/0!</v>
          </cell>
          <cell r="BH17"/>
          <cell r="BI17"/>
          <cell r="BJ17" t="str">
            <v>Agosto</v>
          </cell>
          <cell r="BK17"/>
          <cell r="BL17" t="e">
            <v>#DIV/0!</v>
          </cell>
          <cell r="BM17" t="e">
            <v>#DIV/0!</v>
          </cell>
          <cell r="BN17"/>
          <cell r="BO17"/>
          <cell r="BP17" t="str">
            <v>Septiembre</v>
          </cell>
          <cell r="BQ17"/>
          <cell r="BR17" t="e">
            <v>#DIV/0!</v>
          </cell>
          <cell r="BS17" t="e">
            <v>#DIV/0!</v>
          </cell>
          <cell r="BT17"/>
          <cell r="BU17"/>
          <cell r="BV17" t="str">
            <v>Octubre</v>
          </cell>
          <cell r="BW17"/>
          <cell r="BX17" t="e">
            <v>#DIV/0!</v>
          </cell>
          <cell r="BY17" t="e">
            <v>#DIV/0!</v>
          </cell>
          <cell r="BZ17"/>
          <cell r="CA17"/>
          <cell r="CB17" t="str">
            <v>Noviembre</v>
          </cell>
          <cell r="CC17"/>
          <cell r="CD17" t="e">
            <v>#DIV/0!</v>
          </cell>
          <cell r="CE17" t="e">
            <v>#DIV/0!</v>
          </cell>
          <cell r="CF17"/>
          <cell r="CG17"/>
          <cell r="CH17" t="str">
            <v>Diciembre</v>
          </cell>
          <cell r="CI17"/>
          <cell r="CJ17" t="e">
            <v>#DIV/0!</v>
          </cell>
          <cell r="CK17" t="e">
            <v>#DIV/0!</v>
          </cell>
          <cell r="CL17"/>
          <cell r="CM17"/>
          <cell r="CN17"/>
          <cell r="CO17"/>
          <cell r="CP17"/>
          <cell r="CQ17"/>
          <cell r="CR17"/>
          <cell r="CS17"/>
          <cell r="CT17"/>
          <cell r="CU17"/>
          <cell r="CV17"/>
          <cell r="CW17"/>
          <cell r="CX17"/>
          <cell r="CY17"/>
        </row>
        <row r="18">
          <cell r="C18" t="str">
            <v>DEST 3 Acción preventiva 4</v>
          </cell>
          <cell r="D18"/>
          <cell r="E18"/>
          <cell r="F18"/>
          <cell r="G18">
            <v>0</v>
          </cell>
          <cell r="H18"/>
          <cell r="I18"/>
          <cell r="J18"/>
          <cell r="K18"/>
          <cell r="L18"/>
          <cell r="M18"/>
          <cell r="N18"/>
          <cell r="O18"/>
          <cell r="P18"/>
          <cell r="Q18"/>
          <cell r="R18"/>
          <cell r="S18"/>
          <cell r="T18" t="str">
            <v>Enero</v>
          </cell>
          <cell r="U18"/>
          <cell r="V18" t="e">
            <v>#DIV/0!</v>
          </cell>
          <cell r="W18" t="e">
            <v>#DIV/0!</v>
          </cell>
          <cell r="X18"/>
          <cell r="Y18"/>
          <cell r="Z18" t="str">
            <v>Febrero</v>
          </cell>
          <cell r="AA18"/>
          <cell r="AB18" t="e">
            <v>#DIV/0!</v>
          </cell>
          <cell r="AC18" t="e">
            <v>#DIV/0!</v>
          </cell>
          <cell r="AD18"/>
          <cell r="AE18"/>
          <cell r="AF18" t="str">
            <v>Marzo</v>
          </cell>
          <cell r="AG18"/>
          <cell r="AH18" t="e">
            <v>#DIV/0!</v>
          </cell>
          <cell r="AI18" t="e">
            <v>#DIV/0!</v>
          </cell>
          <cell r="AJ18"/>
          <cell r="AK18"/>
          <cell r="AL18" t="str">
            <v>Abril</v>
          </cell>
          <cell r="AM18"/>
          <cell r="AN18" t="e">
            <v>#DIV/0!</v>
          </cell>
          <cell r="AO18" t="e">
            <v>#DIV/0!</v>
          </cell>
          <cell r="AP18"/>
          <cell r="AQ18"/>
          <cell r="AR18" t="str">
            <v>Mayo</v>
          </cell>
          <cell r="AS18"/>
          <cell r="AT18" t="e">
            <v>#DIV/0!</v>
          </cell>
          <cell r="AU18" t="e">
            <v>#DIV/0!</v>
          </cell>
          <cell r="AV18"/>
          <cell r="AW18"/>
          <cell r="AX18" t="str">
            <v>Junio</v>
          </cell>
          <cell r="AY18"/>
          <cell r="AZ18" t="e">
            <v>#DIV/0!</v>
          </cell>
          <cell r="BA18" t="e">
            <v>#DIV/0!</v>
          </cell>
          <cell r="BB18"/>
          <cell r="BC18"/>
          <cell r="BD18" t="str">
            <v>Julio</v>
          </cell>
          <cell r="BE18"/>
          <cell r="BF18" t="e">
            <v>#DIV/0!</v>
          </cell>
          <cell r="BG18" t="e">
            <v>#DIV/0!</v>
          </cell>
          <cell r="BH18"/>
          <cell r="BI18"/>
          <cell r="BJ18" t="str">
            <v>Agosto</v>
          </cell>
          <cell r="BK18"/>
          <cell r="BL18" t="e">
            <v>#DIV/0!</v>
          </cell>
          <cell r="BM18" t="e">
            <v>#DIV/0!</v>
          </cell>
          <cell r="BN18"/>
          <cell r="BO18"/>
          <cell r="BP18" t="str">
            <v>Septiembre</v>
          </cell>
          <cell r="BQ18"/>
          <cell r="BR18" t="e">
            <v>#DIV/0!</v>
          </cell>
          <cell r="BS18" t="e">
            <v>#DIV/0!</v>
          </cell>
          <cell r="BT18"/>
          <cell r="BU18"/>
          <cell r="BV18" t="str">
            <v>Octubre</v>
          </cell>
          <cell r="BW18"/>
          <cell r="BX18" t="e">
            <v>#DIV/0!</v>
          </cell>
          <cell r="BY18" t="e">
            <v>#DIV/0!</v>
          </cell>
          <cell r="BZ18"/>
          <cell r="CA18"/>
          <cell r="CB18" t="str">
            <v>Noviembre</v>
          </cell>
          <cell r="CC18"/>
          <cell r="CD18" t="e">
            <v>#DIV/0!</v>
          </cell>
          <cell r="CE18" t="e">
            <v>#DIV/0!</v>
          </cell>
          <cell r="CF18"/>
          <cell r="CG18"/>
          <cell r="CH18" t="str">
            <v>Diciembre</v>
          </cell>
          <cell r="CI18"/>
          <cell r="CJ18" t="e">
            <v>#DIV/0!</v>
          </cell>
          <cell r="CK18" t="e">
            <v>#DIV/0!</v>
          </cell>
          <cell r="CL18"/>
          <cell r="CM18"/>
          <cell r="CN18"/>
          <cell r="CO18"/>
          <cell r="CP18"/>
          <cell r="CQ18"/>
          <cell r="CR18"/>
          <cell r="CS18"/>
          <cell r="CT18"/>
          <cell r="CU18"/>
          <cell r="CV18"/>
          <cell r="CW18"/>
          <cell r="CX18"/>
          <cell r="CY18"/>
        </row>
        <row r="19">
          <cell r="C19" t="str">
            <v>DEST 4 Acción preventiva 1</v>
          </cell>
          <cell r="D19" t="str">
            <v>OFICINA DE PLANEACIÓN</v>
          </cell>
          <cell r="E19" t="str">
            <v>Correos informativos sobre gestión de indicadores durante la vigencia</v>
          </cell>
          <cell r="F19" t="str">
            <v>Correo electrónico dirigido a la(s) dependencia(s)</v>
          </cell>
          <cell r="G19">
            <v>10</v>
          </cell>
          <cell r="H19"/>
          <cell r="I19">
            <v>1</v>
          </cell>
          <cell r="J19">
            <v>1</v>
          </cell>
          <cell r="K19">
            <v>1</v>
          </cell>
          <cell r="L19">
            <v>1</v>
          </cell>
          <cell r="M19">
            <v>1</v>
          </cell>
          <cell r="N19">
            <v>1</v>
          </cell>
          <cell r="O19">
            <v>1</v>
          </cell>
          <cell r="P19">
            <v>1</v>
          </cell>
          <cell r="Q19">
            <v>1</v>
          </cell>
          <cell r="R19">
            <v>1</v>
          </cell>
          <cell r="S19"/>
          <cell r="T19" t="str">
            <v>Enero</v>
          </cell>
          <cell r="U19">
            <v>0</v>
          </cell>
          <cell r="V19" t="e">
            <v>#DIV/0!</v>
          </cell>
          <cell r="W19">
            <v>0</v>
          </cell>
          <cell r="X19" t="str">
            <v>Actividad inicia en Febrero</v>
          </cell>
          <cell r="Y19"/>
          <cell r="Z19" t="str">
            <v>Febrero</v>
          </cell>
          <cell r="AA19">
            <v>1</v>
          </cell>
          <cell r="AB19">
            <v>1</v>
          </cell>
          <cell r="AC19">
            <v>0.1</v>
          </cell>
          <cell r="AD19" t="str">
            <v>Se presenta informe del SISPLANT a los directores, subdirectores, jefes de oficina y secretaría general sobre los indicadores de seguimiento presupuestal de la Oficina de Planeación en febrero</v>
          </cell>
          <cell r="AE19" t="str">
            <v>DEST4 Accion preventiva 1 Correo seguimiento a SISPLANT alertas febrero 2026.pdf</v>
          </cell>
          <cell r="AF19" t="str">
            <v>Marzo</v>
          </cell>
          <cell r="AG19">
            <v>1</v>
          </cell>
          <cell r="AH19">
            <v>1</v>
          </cell>
          <cell r="AI19">
            <v>0.2</v>
          </cell>
          <cell r="AJ19" t="str">
            <v>Se presenta informe del SISPLANT a los directores, subdirectores, jefes de oficina y secretaría general sobre los indicadores de seguimiento presupuestal de la Oficina de Planeación en marzo</v>
          </cell>
          <cell r="AK19" t="str">
            <v>DEST4 Accion preventiva 1 Correo seguimiento a SISPLANT alertas marzo 2026.pdf</v>
          </cell>
          <cell r="AL19" t="str">
            <v>Abril</v>
          </cell>
          <cell r="AM19">
            <v>1</v>
          </cell>
          <cell r="AN19">
            <v>1</v>
          </cell>
          <cell r="AO19">
            <v>0.30000000000000004</v>
          </cell>
          <cell r="AP19" t="str">
            <v>Se presenta informe del SISPLANT a los directores, subdirectores, jefes de oficina y secretaría general sobre los indicadores de seguimiento presupuestal de la Oficina de Planeación en abril</v>
          </cell>
          <cell r="AQ19" t="str">
            <v>DEST4 Accion preventiva 1 Informe de Cierre de Mes de Abril de 2026.pdf</v>
          </cell>
          <cell r="AR19" t="str">
            <v>Mayo</v>
          </cell>
          <cell r="AS19"/>
          <cell r="AT19">
            <v>0</v>
          </cell>
          <cell r="AU19">
            <v>0.30000000000000004</v>
          </cell>
          <cell r="AV19"/>
          <cell r="AW19"/>
          <cell r="AX19" t="str">
            <v>Junio</v>
          </cell>
          <cell r="AY19"/>
          <cell r="AZ19">
            <v>0</v>
          </cell>
          <cell r="BA19">
            <v>0.30000000000000004</v>
          </cell>
          <cell r="BB19"/>
          <cell r="BC19"/>
          <cell r="BD19" t="str">
            <v>Julio</v>
          </cell>
          <cell r="BE19"/>
          <cell r="BF19">
            <v>0</v>
          </cell>
          <cell r="BG19">
            <v>0.30000000000000004</v>
          </cell>
          <cell r="BH19"/>
          <cell r="BI19"/>
          <cell r="BJ19" t="str">
            <v>Agosto</v>
          </cell>
          <cell r="BK19"/>
          <cell r="BL19">
            <v>0</v>
          </cell>
          <cell r="BM19">
            <v>0.30000000000000004</v>
          </cell>
          <cell r="BN19"/>
          <cell r="BO19"/>
          <cell r="BP19" t="str">
            <v>Septiembre</v>
          </cell>
          <cell r="BQ19"/>
          <cell r="BR19">
            <v>0</v>
          </cell>
          <cell r="BS19">
            <v>0.30000000000000004</v>
          </cell>
          <cell r="BT19"/>
          <cell r="BU19"/>
          <cell r="BV19" t="str">
            <v>Octubre</v>
          </cell>
          <cell r="BW19"/>
          <cell r="BX19">
            <v>0</v>
          </cell>
          <cell r="BY19">
            <v>0.30000000000000004</v>
          </cell>
          <cell r="BZ19"/>
          <cell r="CA19"/>
          <cell r="CB19" t="str">
            <v>Noviembre</v>
          </cell>
          <cell r="CC19"/>
          <cell r="CD19">
            <v>0</v>
          </cell>
          <cell r="CE19">
            <v>0.30000000000000004</v>
          </cell>
          <cell r="CF19"/>
          <cell r="CG19"/>
          <cell r="CH19" t="str">
            <v>Diciembre</v>
          </cell>
          <cell r="CI19"/>
          <cell r="CJ19" t="e">
            <v>#DIV/0!</v>
          </cell>
          <cell r="CK19">
            <v>0.30000000000000004</v>
          </cell>
          <cell r="CL19"/>
          <cell r="CM19"/>
          <cell r="CN19">
            <v>0</v>
          </cell>
          <cell r="CO19">
            <v>1</v>
          </cell>
          <cell r="CP19">
            <v>1</v>
          </cell>
          <cell r="CQ19">
            <v>1</v>
          </cell>
          <cell r="CR19">
            <v>0</v>
          </cell>
          <cell r="CS19">
            <v>0</v>
          </cell>
          <cell r="CT19">
            <v>0</v>
          </cell>
          <cell r="CU19">
            <v>0</v>
          </cell>
          <cell r="CV19">
            <v>0</v>
          </cell>
          <cell r="CW19">
            <v>0</v>
          </cell>
          <cell r="CX19">
            <v>0</v>
          </cell>
          <cell r="CY19">
            <v>0</v>
          </cell>
        </row>
        <row r="20">
          <cell r="C20" t="str">
            <v>DEST 4 Acción preventiva 2</v>
          </cell>
          <cell r="D20"/>
          <cell r="E20"/>
          <cell r="F20"/>
          <cell r="G20">
            <v>0</v>
          </cell>
          <cell r="H20"/>
          <cell r="I20"/>
          <cell r="J20"/>
          <cell r="K20"/>
          <cell r="L20"/>
          <cell r="M20"/>
          <cell r="N20"/>
          <cell r="O20"/>
          <cell r="P20"/>
          <cell r="Q20"/>
          <cell r="R20"/>
          <cell r="S20"/>
          <cell r="T20" t="str">
            <v>Enero</v>
          </cell>
          <cell r="U20"/>
          <cell r="V20" t="e">
            <v>#DIV/0!</v>
          </cell>
          <cell r="W20" t="e">
            <v>#DIV/0!</v>
          </cell>
          <cell r="X20"/>
          <cell r="Y20"/>
          <cell r="Z20" t="str">
            <v>Febrero</v>
          </cell>
          <cell r="AA20"/>
          <cell r="AB20" t="e">
            <v>#DIV/0!</v>
          </cell>
          <cell r="AC20" t="e">
            <v>#DIV/0!</v>
          </cell>
          <cell r="AD20"/>
          <cell r="AE20"/>
          <cell r="AF20" t="str">
            <v>Marzo</v>
          </cell>
          <cell r="AG20"/>
          <cell r="AH20" t="e">
            <v>#DIV/0!</v>
          </cell>
          <cell r="AI20" t="e">
            <v>#DIV/0!</v>
          </cell>
          <cell r="AJ20"/>
          <cell r="AK20"/>
          <cell r="AL20" t="str">
            <v>Abril</v>
          </cell>
          <cell r="AM20"/>
          <cell r="AN20" t="e">
            <v>#DIV/0!</v>
          </cell>
          <cell r="AO20" t="e">
            <v>#DIV/0!</v>
          </cell>
          <cell r="AP20"/>
          <cell r="AQ20"/>
          <cell r="AR20" t="str">
            <v>Mayo</v>
          </cell>
          <cell r="AS20"/>
          <cell r="AT20" t="e">
            <v>#DIV/0!</v>
          </cell>
          <cell r="AU20" t="e">
            <v>#DIV/0!</v>
          </cell>
          <cell r="AV20"/>
          <cell r="AW20"/>
          <cell r="AX20" t="str">
            <v>Junio</v>
          </cell>
          <cell r="AY20"/>
          <cell r="AZ20" t="e">
            <v>#DIV/0!</v>
          </cell>
          <cell r="BA20" t="e">
            <v>#DIV/0!</v>
          </cell>
          <cell r="BB20"/>
          <cell r="BC20"/>
          <cell r="BD20" t="str">
            <v>Julio</v>
          </cell>
          <cell r="BE20"/>
          <cell r="BF20" t="e">
            <v>#DIV/0!</v>
          </cell>
          <cell r="BG20" t="e">
            <v>#DIV/0!</v>
          </cell>
          <cell r="BH20"/>
          <cell r="BI20"/>
          <cell r="BJ20" t="str">
            <v>Agosto</v>
          </cell>
          <cell r="BK20"/>
          <cell r="BL20" t="e">
            <v>#DIV/0!</v>
          </cell>
          <cell r="BM20" t="e">
            <v>#DIV/0!</v>
          </cell>
          <cell r="BN20"/>
          <cell r="BO20"/>
          <cell r="BP20" t="str">
            <v>Septiembre</v>
          </cell>
          <cell r="BQ20"/>
          <cell r="BR20" t="e">
            <v>#DIV/0!</v>
          </cell>
          <cell r="BS20" t="e">
            <v>#DIV/0!</v>
          </cell>
          <cell r="BT20"/>
          <cell r="BU20"/>
          <cell r="BV20" t="str">
            <v>Octubre</v>
          </cell>
          <cell r="BW20"/>
          <cell r="BX20" t="e">
            <v>#DIV/0!</v>
          </cell>
          <cell r="BY20" t="e">
            <v>#DIV/0!</v>
          </cell>
          <cell r="BZ20"/>
          <cell r="CA20"/>
          <cell r="CB20" t="str">
            <v>Noviembre</v>
          </cell>
          <cell r="CC20"/>
          <cell r="CD20" t="e">
            <v>#DIV/0!</v>
          </cell>
          <cell r="CE20" t="e">
            <v>#DIV/0!</v>
          </cell>
          <cell r="CF20"/>
          <cell r="CG20"/>
          <cell r="CH20" t="str">
            <v>Diciembre</v>
          </cell>
          <cell r="CI20"/>
          <cell r="CJ20" t="e">
            <v>#DIV/0!</v>
          </cell>
          <cell r="CK20" t="e">
            <v>#DIV/0!</v>
          </cell>
          <cell r="CL20"/>
          <cell r="CM20"/>
          <cell r="CN20"/>
          <cell r="CO20"/>
          <cell r="CP20"/>
          <cell r="CQ20"/>
          <cell r="CR20"/>
          <cell r="CS20"/>
          <cell r="CT20"/>
          <cell r="CU20"/>
          <cell r="CV20"/>
          <cell r="CW20"/>
          <cell r="CX20"/>
          <cell r="CY20"/>
        </row>
        <row r="21">
          <cell r="C21" t="str">
            <v>DEST 4 Acción preventiva 3</v>
          </cell>
          <cell r="D21"/>
          <cell r="E21"/>
          <cell r="F21"/>
          <cell r="G21">
            <v>0</v>
          </cell>
          <cell r="H21"/>
          <cell r="I21"/>
          <cell r="J21"/>
          <cell r="K21"/>
          <cell r="L21"/>
          <cell r="M21"/>
          <cell r="N21"/>
          <cell r="O21"/>
          <cell r="P21"/>
          <cell r="Q21"/>
          <cell r="R21"/>
          <cell r="S21"/>
          <cell r="T21" t="str">
            <v>Enero</v>
          </cell>
          <cell r="U21"/>
          <cell r="V21" t="e">
            <v>#DIV/0!</v>
          </cell>
          <cell r="W21" t="e">
            <v>#DIV/0!</v>
          </cell>
          <cell r="X21"/>
          <cell r="Y21"/>
          <cell r="Z21" t="str">
            <v>Febrero</v>
          </cell>
          <cell r="AA21"/>
          <cell r="AB21" t="e">
            <v>#DIV/0!</v>
          </cell>
          <cell r="AC21" t="e">
            <v>#DIV/0!</v>
          </cell>
          <cell r="AD21"/>
          <cell r="AE21"/>
          <cell r="AF21" t="str">
            <v>Marzo</v>
          </cell>
          <cell r="AG21"/>
          <cell r="AH21" t="e">
            <v>#DIV/0!</v>
          </cell>
          <cell r="AI21" t="e">
            <v>#DIV/0!</v>
          </cell>
          <cell r="AJ21"/>
          <cell r="AK21"/>
          <cell r="AL21" t="str">
            <v>Abril</v>
          </cell>
          <cell r="AM21"/>
          <cell r="AN21" t="e">
            <v>#DIV/0!</v>
          </cell>
          <cell r="AO21" t="e">
            <v>#DIV/0!</v>
          </cell>
          <cell r="AP21"/>
          <cell r="AQ21"/>
          <cell r="AR21" t="str">
            <v>Mayo</v>
          </cell>
          <cell r="AS21"/>
          <cell r="AT21" t="e">
            <v>#DIV/0!</v>
          </cell>
          <cell r="AU21" t="e">
            <v>#DIV/0!</v>
          </cell>
          <cell r="AV21"/>
          <cell r="AW21"/>
          <cell r="AX21" t="str">
            <v>Junio</v>
          </cell>
          <cell r="AY21"/>
          <cell r="AZ21" t="e">
            <v>#DIV/0!</v>
          </cell>
          <cell r="BA21" t="e">
            <v>#DIV/0!</v>
          </cell>
          <cell r="BB21"/>
          <cell r="BC21"/>
          <cell r="BD21" t="str">
            <v>Julio</v>
          </cell>
          <cell r="BE21"/>
          <cell r="BF21" t="e">
            <v>#DIV/0!</v>
          </cell>
          <cell r="BG21" t="e">
            <v>#DIV/0!</v>
          </cell>
          <cell r="BH21"/>
          <cell r="BI21"/>
          <cell r="BJ21" t="str">
            <v>Agosto</v>
          </cell>
          <cell r="BK21"/>
          <cell r="BL21" t="e">
            <v>#DIV/0!</v>
          </cell>
          <cell r="BM21" t="e">
            <v>#DIV/0!</v>
          </cell>
          <cell r="BN21"/>
          <cell r="BO21"/>
          <cell r="BP21" t="str">
            <v>Septiembre</v>
          </cell>
          <cell r="BQ21"/>
          <cell r="BR21" t="e">
            <v>#DIV/0!</v>
          </cell>
          <cell r="BS21" t="e">
            <v>#DIV/0!</v>
          </cell>
          <cell r="BT21"/>
          <cell r="BU21"/>
          <cell r="BV21" t="str">
            <v>Octubre</v>
          </cell>
          <cell r="BW21"/>
          <cell r="BX21" t="e">
            <v>#DIV/0!</v>
          </cell>
          <cell r="BY21" t="e">
            <v>#DIV/0!</v>
          </cell>
          <cell r="BZ21"/>
          <cell r="CA21"/>
          <cell r="CB21" t="str">
            <v>Noviembre</v>
          </cell>
          <cell r="CC21"/>
          <cell r="CD21" t="e">
            <v>#DIV/0!</v>
          </cell>
          <cell r="CE21" t="e">
            <v>#DIV/0!</v>
          </cell>
          <cell r="CF21"/>
          <cell r="CG21"/>
          <cell r="CH21" t="str">
            <v>Diciembre</v>
          </cell>
          <cell r="CI21"/>
          <cell r="CJ21" t="e">
            <v>#DIV/0!</v>
          </cell>
          <cell r="CK21" t="e">
            <v>#DIV/0!</v>
          </cell>
          <cell r="CL21"/>
          <cell r="CM21"/>
          <cell r="CN21"/>
          <cell r="CO21"/>
          <cell r="CP21"/>
          <cell r="CQ21"/>
          <cell r="CR21"/>
          <cell r="CS21"/>
          <cell r="CT21"/>
          <cell r="CU21"/>
          <cell r="CV21"/>
          <cell r="CW21"/>
          <cell r="CX21"/>
          <cell r="CY21"/>
        </row>
        <row r="22">
          <cell r="C22" t="str">
            <v>DEST 4 Acción preventiva 4</v>
          </cell>
          <cell r="D22"/>
          <cell r="E22"/>
          <cell r="F22"/>
          <cell r="G22">
            <v>0</v>
          </cell>
          <cell r="H22"/>
          <cell r="I22"/>
          <cell r="J22"/>
          <cell r="K22"/>
          <cell r="L22"/>
          <cell r="M22"/>
          <cell r="N22"/>
          <cell r="O22"/>
          <cell r="P22"/>
          <cell r="Q22"/>
          <cell r="R22"/>
          <cell r="S22"/>
          <cell r="T22" t="str">
            <v>Enero</v>
          </cell>
          <cell r="U22"/>
          <cell r="V22" t="e">
            <v>#DIV/0!</v>
          </cell>
          <cell r="W22" t="e">
            <v>#DIV/0!</v>
          </cell>
          <cell r="X22"/>
          <cell r="Y22"/>
          <cell r="Z22" t="str">
            <v>Febrero</v>
          </cell>
          <cell r="AA22"/>
          <cell r="AB22" t="e">
            <v>#DIV/0!</v>
          </cell>
          <cell r="AC22" t="e">
            <v>#DIV/0!</v>
          </cell>
          <cell r="AD22"/>
          <cell r="AE22"/>
          <cell r="AF22" t="str">
            <v>Marzo</v>
          </cell>
          <cell r="AG22"/>
          <cell r="AH22" t="e">
            <v>#DIV/0!</v>
          </cell>
          <cell r="AI22" t="e">
            <v>#DIV/0!</v>
          </cell>
          <cell r="AJ22"/>
          <cell r="AK22"/>
          <cell r="AL22" t="str">
            <v>Abril</v>
          </cell>
          <cell r="AM22"/>
          <cell r="AN22" t="e">
            <v>#DIV/0!</v>
          </cell>
          <cell r="AO22" t="e">
            <v>#DIV/0!</v>
          </cell>
          <cell r="AP22"/>
          <cell r="AQ22"/>
          <cell r="AR22" t="str">
            <v>Mayo</v>
          </cell>
          <cell r="AS22"/>
          <cell r="AT22" t="e">
            <v>#DIV/0!</v>
          </cell>
          <cell r="AU22" t="e">
            <v>#DIV/0!</v>
          </cell>
          <cell r="AV22"/>
          <cell r="AW22"/>
          <cell r="AX22" t="str">
            <v>Junio</v>
          </cell>
          <cell r="AY22"/>
          <cell r="AZ22" t="e">
            <v>#DIV/0!</v>
          </cell>
          <cell r="BA22" t="e">
            <v>#DIV/0!</v>
          </cell>
          <cell r="BB22"/>
          <cell r="BC22"/>
          <cell r="BD22" t="str">
            <v>Julio</v>
          </cell>
          <cell r="BE22"/>
          <cell r="BF22" t="e">
            <v>#DIV/0!</v>
          </cell>
          <cell r="BG22" t="e">
            <v>#DIV/0!</v>
          </cell>
          <cell r="BH22"/>
          <cell r="BI22"/>
          <cell r="BJ22" t="str">
            <v>Agosto</v>
          </cell>
          <cell r="BK22"/>
          <cell r="BL22" t="e">
            <v>#DIV/0!</v>
          </cell>
          <cell r="BM22" t="e">
            <v>#DIV/0!</v>
          </cell>
          <cell r="BN22"/>
          <cell r="BO22"/>
          <cell r="BP22" t="str">
            <v>Septiembre</v>
          </cell>
          <cell r="BQ22"/>
          <cell r="BR22" t="e">
            <v>#DIV/0!</v>
          </cell>
          <cell r="BS22" t="e">
            <v>#DIV/0!</v>
          </cell>
          <cell r="BT22"/>
          <cell r="BU22"/>
          <cell r="BV22" t="str">
            <v>Octubre</v>
          </cell>
          <cell r="BW22"/>
          <cell r="BX22" t="e">
            <v>#DIV/0!</v>
          </cell>
          <cell r="BY22" t="e">
            <v>#DIV/0!</v>
          </cell>
          <cell r="BZ22"/>
          <cell r="CA22"/>
          <cell r="CB22" t="str">
            <v>Noviembre</v>
          </cell>
          <cell r="CC22"/>
          <cell r="CD22" t="e">
            <v>#DIV/0!</v>
          </cell>
          <cell r="CE22" t="e">
            <v>#DIV/0!</v>
          </cell>
          <cell r="CF22"/>
          <cell r="CG22"/>
          <cell r="CH22" t="str">
            <v>Diciembre</v>
          </cell>
          <cell r="CI22"/>
          <cell r="CJ22" t="e">
            <v>#DIV/0!</v>
          </cell>
          <cell r="CK22" t="e">
            <v>#DIV/0!</v>
          </cell>
          <cell r="CL22"/>
          <cell r="CM22"/>
          <cell r="CN22"/>
          <cell r="CO22"/>
          <cell r="CP22"/>
          <cell r="CQ22"/>
          <cell r="CR22"/>
          <cell r="CS22"/>
          <cell r="CT22"/>
          <cell r="CU22"/>
          <cell r="CV22"/>
          <cell r="CW22"/>
          <cell r="CX22"/>
          <cell r="CY22"/>
        </row>
        <row r="23">
          <cell r="C23" t="str">
            <v>COGGI 5 Acción preventiva 1</v>
          </cell>
          <cell r="D23" t="str">
            <v>DIRECCIÓN GENERAL - EQUIPO DE COMUNICACIONES</v>
          </cell>
          <cell r="E23" t="str">
            <v>Socialización de la Política de Comunicación Interna y Externa con el fin dar lineamientos específicos a los canales de comunicación autorizados por la Entidad</v>
          </cell>
          <cell r="F23" t="str">
            <v>Socialización de la política de comunicaciones y lista de asistentes</v>
          </cell>
          <cell r="G23">
            <v>1</v>
          </cell>
          <cell r="H23"/>
          <cell r="I23"/>
          <cell r="J23"/>
          <cell r="K23"/>
          <cell r="L23">
            <v>1</v>
          </cell>
          <cell r="M23"/>
          <cell r="N23"/>
          <cell r="O23"/>
          <cell r="P23"/>
          <cell r="Q23"/>
          <cell r="R23"/>
          <cell r="S23"/>
          <cell r="T23" t="str">
            <v>Enero</v>
          </cell>
          <cell r="U23">
            <v>0</v>
          </cell>
          <cell r="V23" t="e">
            <v>#DIV/0!</v>
          </cell>
          <cell r="W23">
            <v>0</v>
          </cell>
          <cell r="X23" t="str">
            <v>Actividad a realiza en Febrero</v>
          </cell>
          <cell r="Y23"/>
          <cell r="Z23" t="str">
            <v>Febrero</v>
          </cell>
          <cell r="AA23">
            <v>1</v>
          </cell>
          <cell r="AB23" t="e">
            <v>#DIV/0!</v>
          </cell>
          <cell r="AC23">
            <v>1</v>
          </cell>
          <cell r="AD23" t="str">
            <v>Se comaprte imágenes de la socialización de la política de comunicaiones de la entidad el 02 de febrero del 2026</v>
          </cell>
          <cell r="AE23" t="str">
            <v>COGGI 5 Acción preventiva 1</v>
          </cell>
          <cell r="AF23" t="str">
            <v>Marzo</v>
          </cell>
          <cell r="AG23">
            <v>0</v>
          </cell>
          <cell r="AH23" t="e">
            <v>#DIV/0!</v>
          </cell>
          <cell r="AI23">
            <v>1</v>
          </cell>
          <cell r="AJ23" t="str">
            <v>Actividad se realizó en Febrero</v>
          </cell>
          <cell r="AK23"/>
          <cell r="AL23" t="str">
            <v>Abril</v>
          </cell>
          <cell r="AM23">
            <v>0</v>
          </cell>
          <cell r="AN23" t="e">
            <v>#DIV/0!</v>
          </cell>
          <cell r="AO23">
            <v>1</v>
          </cell>
          <cell r="AP23" t="str">
            <v>Actividad se realizó en Febrero</v>
          </cell>
          <cell r="AQ23"/>
          <cell r="AR23" t="str">
            <v>Mayo</v>
          </cell>
          <cell r="AS23"/>
          <cell r="AT23">
            <v>0</v>
          </cell>
          <cell r="AU23">
            <v>1</v>
          </cell>
          <cell r="AV23"/>
          <cell r="AW23"/>
          <cell r="AX23" t="str">
            <v>Junio</v>
          </cell>
          <cell r="AY23"/>
          <cell r="AZ23" t="e">
            <v>#DIV/0!</v>
          </cell>
          <cell r="BA23">
            <v>1</v>
          </cell>
          <cell r="BB23"/>
          <cell r="BC23"/>
          <cell r="BD23" t="str">
            <v>Julio</v>
          </cell>
          <cell r="BE23"/>
          <cell r="BF23" t="e">
            <v>#DIV/0!</v>
          </cell>
          <cell r="BG23">
            <v>1</v>
          </cell>
          <cell r="BH23"/>
          <cell r="BI23"/>
          <cell r="BJ23" t="str">
            <v>Agosto</v>
          </cell>
          <cell r="BK23"/>
          <cell r="BL23" t="e">
            <v>#DIV/0!</v>
          </cell>
          <cell r="BM23">
            <v>1</v>
          </cell>
          <cell r="BN23"/>
          <cell r="BO23"/>
          <cell r="BP23" t="str">
            <v>Septiembre</v>
          </cell>
          <cell r="BQ23"/>
          <cell r="BR23" t="e">
            <v>#DIV/0!</v>
          </cell>
          <cell r="BS23">
            <v>1</v>
          </cell>
          <cell r="BT23"/>
          <cell r="BU23"/>
          <cell r="BV23" t="str">
            <v>Octubre</v>
          </cell>
          <cell r="BW23"/>
          <cell r="BX23" t="e">
            <v>#DIV/0!</v>
          </cell>
          <cell r="BY23">
            <v>1</v>
          </cell>
          <cell r="BZ23"/>
          <cell r="CA23"/>
          <cell r="CB23" t="str">
            <v>Noviembre</v>
          </cell>
          <cell r="CC23"/>
          <cell r="CD23" t="e">
            <v>#DIV/0!</v>
          </cell>
          <cell r="CE23">
            <v>1</v>
          </cell>
          <cell r="CF23"/>
          <cell r="CG23"/>
          <cell r="CH23" t="str">
            <v>Diciembre</v>
          </cell>
          <cell r="CI23"/>
          <cell r="CJ23" t="e">
            <v>#DIV/0!</v>
          </cell>
          <cell r="CK23">
            <v>1</v>
          </cell>
          <cell r="CL23"/>
          <cell r="CM23"/>
          <cell r="CN23">
            <v>0</v>
          </cell>
          <cell r="CO23">
            <v>1</v>
          </cell>
          <cell r="CP23">
            <v>0</v>
          </cell>
          <cell r="CQ23">
            <v>0</v>
          </cell>
          <cell r="CR23">
            <v>0</v>
          </cell>
          <cell r="CS23">
            <v>0</v>
          </cell>
          <cell r="CT23">
            <v>0</v>
          </cell>
          <cell r="CU23">
            <v>0</v>
          </cell>
          <cell r="CV23">
            <v>0</v>
          </cell>
          <cell r="CW23">
            <v>0</v>
          </cell>
          <cell r="CX23">
            <v>0</v>
          </cell>
          <cell r="CY23">
            <v>0</v>
          </cell>
        </row>
        <row r="24">
          <cell r="C24" t="str">
            <v>COGGI 5 Acción preventiva 2</v>
          </cell>
          <cell r="D24"/>
          <cell r="E24"/>
          <cell r="F24"/>
          <cell r="G24">
            <v>0</v>
          </cell>
          <cell r="H24"/>
          <cell r="I24"/>
          <cell r="J24"/>
          <cell r="K24"/>
          <cell r="L24"/>
          <cell r="M24"/>
          <cell r="N24"/>
          <cell r="O24"/>
          <cell r="P24"/>
          <cell r="Q24"/>
          <cell r="R24"/>
          <cell r="S24"/>
          <cell r="T24" t="str">
            <v>Enero</v>
          </cell>
          <cell r="U24"/>
          <cell r="V24" t="e">
            <v>#DIV/0!</v>
          </cell>
          <cell r="W24" t="e">
            <v>#DIV/0!</v>
          </cell>
          <cell r="X24"/>
          <cell r="Y24"/>
          <cell r="Z24" t="str">
            <v>Febrero</v>
          </cell>
          <cell r="AA24"/>
          <cell r="AB24" t="e">
            <v>#DIV/0!</v>
          </cell>
          <cell r="AC24" t="e">
            <v>#DIV/0!</v>
          </cell>
          <cell r="AD24"/>
          <cell r="AE24"/>
          <cell r="AF24" t="str">
            <v>Marzo</v>
          </cell>
          <cell r="AG24"/>
          <cell r="AH24" t="e">
            <v>#DIV/0!</v>
          </cell>
          <cell r="AI24" t="e">
            <v>#DIV/0!</v>
          </cell>
          <cell r="AJ24"/>
          <cell r="AK24"/>
          <cell r="AL24" t="str">
            <v>Abril</v>
          </cell>
          <cell r="AM24"/>
          <cell r="AN24" t="e">
            <v>#DIV/0!</v>
          </cell>
          <cell r="AO24" t="e">
            <v>#DIV/0!</v>
          </cell>
          <cell r="AP24"/>
          <cell r="AQ24"/>
          <cell r="AR24" t="str">
            <v>Mayo</v>
          </cell>
          <cell r="AS24"/>
          <cell r="AT24" t="e">
            <v>#DIV/0!</v>
          </cell>
          <cell r="AU24" t="e">
            <v>#DIV/0!</v>
          </cell>
          <cell r="AV24"/>
          <cell r="AW24"/>
          <cell r="AX24" t="str">
            <v>Junio</v>
          </cell>
          <cell r="AY24"/>
          <cell r="AZ24" t="e">
            <v>#DIV/0!</v>
          </cell>
          <cell r="BA24" t="e">
            <v>#DIV/0!</v>
          </cell>
          <cell r="BB24"/>
          <cell r="BC24"/>
          <cell r="BD24" t="str">
            <v>Julio</v>
          </cell>
          <cell r="BE24"/>
          <cell r="BF24" t="e">
            <v>#DIV/0!</v>
          </cell>
          <cell r="BG24" t="e">
            <v>#DIV/0!</v>
          </cell>
          <cell r="BH24"/>
          <cell r="BI24"/>
          <cell r="BJ24" t="str">
            <v>Agosto</v>
          </cell>
          <cell r="BK24"/>
          <cell r="BL24" t="e">
            <v>#DIV/0!</v>
          </cell>
          <cell r="BM24" t="e">
            <v>#DIV/0!</v>
          </cell>
          <cell r="BN24"/>
          <cell r="BO24"/>
          <cell r="BP24" t="str">
            <v>Septiembre</v>
          </cell>
          <cell r="BQ24"/>
          <cell r="BR24" t="e">
            <v>#DIV/0!</v>
          </cell>
          <cell r="BS24" t="e">
            <v>#DIV/0!</v>
          </cell>
          <cell r="BT24"/>
          <cell r="BU24"/>
          <cell r="BV24" t="str">
            <v>Octubre</v>
          </cell>
          <cell r="BW24"/>
          <cell r="BX24" t="e">
            <v>#DIV/0!</v>
          </cell>
          <cell r="BY24" t="e">
            <v>#DIV/0!</v>
          </cell>
          <cell r="BZ24"/>
          <cell r="CA24"/>
          <cell r="CB24" t="str">
            <v>Noviembre</v>
          </cell>
          <cell r="CC24"/>
          <cell r="CD24" t="e">
            <v>#DIV/0!</v>
          </cell>
          <cell r="CE24" t="e">
            <v>#DIV/0!</v>
          </cell>
          <cell r="CF24"/>
          <cell r="CG24"/>
          <cell r="CH24" t="str">
            <v>Diciembre</v>
          </cell>
          <cell r="CI24"/>
          <cell r="CJ24" t="e">
            <v>#DIV/0!</v>
          </cell>
          <cell r="CK24" t="e">
            <v>#DIV/0!</v>
          </cell>
          <cell r="CL24"/>
          <cell r="CM24"/>
          <cell r="CN24"/>
          <cell r="CO24"/>
          <cell r="CP24"/>
          <cell r="CQ24"/>
          <cell r="CR24"/>
          <cell r="CS24"/>
          <cell r="CT24"/>
          <cell r="CU24"/>
          <cell r="CV24"/>
          <cell r="CW24"/>
          <cell r="CX24"/>
          <cell r="CY24"/>
        </row>
        <row r="25">
          <cell r="C25" t="str">
            <v>COGGI 5 Acción preventiva 3</v>
          </cell>
          <cell r="D25"/>
          <cell r="E25"/>
          <cell r="F25"/>
          <cell r="G25">
            <v>0</v>
          </cell>
          <cell r="H25"/>
          <cell r="I25"/>
          <cell r="J25"/>
          <cell r="K25"/>
          <cell r="L25"/>
          <cell r="M25"/>
          <cell r="N25"/>
          <cell r="O25"/>
          <cell r="P25"/>
          <cell r="Q25"/>
          <cell r="R25"/>
          <cell r="S25"/>
          <cell r="T25" t="str">
            <v>Enero</v>
          </cell>
          <cell r="U25"/>
          <cell r="V25" t="e">
            <v>#DIV/0!</v>
          </cell>
          <cell r="W25" t="e">
            <v>#DIV/0!</v>
          </cell>
          <cell r="X25"/>
          <cell r="Y25"/>
          <cell r="Z25" t="str">
            <v>Febrero</v>
          </cell>
          <cell r="AA25"/>
          <cell r="AB25" t="e">
            <v>#DIV/0!</v>
          </cell>
          <cell r="AC25" t="e">
            <v>#DIV/0!</v>
          </cell>
          <cell r="AD25"/>
          <cell r="AE25"/>
          <cell r="AF25" t="str">
            <v>Marzo</v>
          </cell>
          <cell r="AG25"/>
          <cell r="AH25" t="e">
            <v>#DIV/0!</v>
          </cell>
          <cell r="AI25" t="e">
            <v>#DIV/0!</v>
          </cell>
          <cell r="AJ25"/>
          <cell r="AK25"/>
          <cell r="AL25" t="str">
            <v>Abril</v>
          </cell>
          <cell r="AM25"/>
          <cell r="AN25" t="e">
            <v>#DIV/0!</v>
          </cell>
          <cell r="AO25" t="e">
            <v>#DIV/0!</v>
          </cell>
          <cell r="AP25"/>
          <cell r="AQ25"/>
          <cell r="AR25" t="str">
            <v>Mayo</v>
          </cell>
          <cell r="AS25"/>
          <cell r="AT25" t="e">
            <v>#DIV/0!</v>
          </cell>
          <cell r="AU25" t="e">
            <v>#DIV/0!</v>
          </cell>
          <cell r="AV25"/>
          <cell r="AW25"/>
          <cell r="AX25" t="str">
            <v>Junio</v>
          </cell>
          <cell r="AY25"/>
          <cell r="AZ25" t="e">
            <v>#DIV/0!</v>
          </cell>
          <cell r="BA25" t="e">
            <v>#DIV/0!</v>
          </cell>
          <cell r="BB25"/>
          <cell r="BC25"/>
          <cell r="BD25" t="str">
            <v>Julio</v>
          </cell>
          <cell r="BE25"/>
          <cell r="BF25" t="e">
            <v>#DIV/0!</v>
          </cell>
          <cell r="BG25" t="e">
            <v>#DIV/0!</v>
          </cell>
          <cell r="BH25"/>
          <cell r="BI25"/>
          <cell r="BJ25" t="str">
            <v>Agosto</v>
          </cell>
          <cell r="BK25"/>
          <cell r="BL25" t="e">
            <v>#DIV/0!</v>
          </cell>
          <cell r="BM25" t="e">
            <v>#DIV/0!</v>
          </cell>
          <cell r="BN25"/>
          <cell r="BO25"/>
          <cell r="BP25" t="str">
            <v>Septiembre</v>
          </cell>
          <cell r="BQ25"/>
          <cell r="BR25" t="e">
            <v>#DIV/0!</v>
          </cell>
          <cell r="BS25" t="e">
            <v>#DIV/0!</v>
          </cell>
          <cell r="BT25"/>
          <cell r="BU25"/>
          <cell r="BV25" t="str">
            <v>Octubre</v>
          </cell>
          <cell r="BW25"/>
          <cell r="BX25" t="e">
            <v>#DIV/0!</v>
          </cell>
          <cell r="BY25" t="e">
            <v>#DIV/0!</v>
          </cell>
          <cell r="BZ25"/>
          <cell r="CA25"/>
          <cell r="CB25" t="str">
            <v>Noviembre</v>
          </cell>
          <cell r="CC25"/>
          <cell r="CD25" t="e">
            <v>#DIV/0!</v>
          </cell>
          <cell r="CE25" t="e">
            <v>#DIV/0!</v>
          </cell>
          <cell r="CF25"/>
          <cell r="CG25"/>
          <cell r="CH25" t="str">
            <v>Diciembre</v>
          </cell>
          <cell r="CI25"/>
          <cell r="CJ25" t="e">
            <v>#DIV/0!</v>
          </cell>
          <cell r="CK25" t="e">
            <v>#DIV/0!</v>
          </cell>
          <cell r="CL25"/>
          <cell r="CM25"/>
          <cell r="CN25"/>
          <cell r="CO25"/>
          <cell r="CP25"/>
          <cell r="CQ25"/>
          <cell r="CR25"/>
          <cell r="CS25"/>
          <cell r="CT25"/>
          <cell r="CU25"/>
          <cell r="CV25"/>
          <cell r="CW25"/>
          <cell r="CX25"/>
          <cell r="CY25"/>
        </row>
        <row r="26">
          <cell r="C26" t="str">
            <v>COGGI 5 Acción preventiva 4</v>
          </cell>
          <cell r="D26"/>
          <cell r="E26"/>
          <cell r="F26"/>
          <cell r="G26">
            <v>0</v>
          </cell>
          <cell r="H26"/>
          <cell r="I26"/>
          <cell r="J26"/>
          <cell r="K26"/>
          <cell r="L26"/>
          <cell r="M26"/>
          <cell r="N26"/>
          <cell r="O26"/>
          <cell r="P26"/>
          <cell r="Q26"/>
          <cell r="R26"/>
          <cell r="S26"/>
          <cell r="T26" t="str">
            <v>Enero</v>
          </cell>
          <cell r="U26"/>
          <cell r="V26" t="e">
            <v>#DIV/0!</v>
          </cell>
          <cell r="W26" t="e">
            <v>#DIV/0!</v>
          </cell>
          <cell r="X26"/>
          <cell r="Y26"/>
          <cell r="Z26" t="str">
            <v>Febrero</v>
          </cell>
          <cell r="AA26"/>
          <cell r="AB26" t="e">
            <v>#DIV/0!</v>
          </cell>
          <cell r="AC26" t="e">
            <v>#DIV/0!</v>
          </cell>
          <cell r="AD26"/>
          <cell r="AE26"/>
          <cell r="AF26" t="str">
            <v>Marzo</v>
          </cell>
          <cell r="AG26"/>
          <cell r="AH26" t="e">
            <v>#DIV/0!</v>
          </cell>
          <cell r="AI26" t="e">
            <v>#DIV/0!</v>
          </cell>
          <cell r="AJ26"/>
          <cell r="AK26"/>
          <cell r="AL26" t="str">
            <v>Abril</v>
          </cell>
          <cell r="AM26"/>
          <cell r="AN26" t="e">
            <v>#DIV/0!</v>
          </cell>
          <cell r="AO26" t="e">
            <v>#DIV/0!</v>
          </cell>
          <cell r="AP26"/>
          <cell r="AQ26"/>
          <cell r="AR26" t="str">
            <v>Mayo</v>
          </cell>
          <cell r="AS26"/>
          <cell r="AT26" t="e">
            <v>#DIV/0!</v>
          </cell>
          <cell r="AU26" t="e">
            <v>#DIV/0!</v>
          </cell>
          <cell r="AV26"/>
          <cell r="AW26"/>
          <cell r="AX26" t="str">
            <v>Junio</v>
          </cell>
          <cell r="AY26"/>
          <cell r="AZ26" t="e">
            <v>#DIV/0!</v>
          </cell>
          <cell r="BA26" t="e">
            <v>#DIV/0!</v>
          </cell>
          <cell r="BB26"/>
          <cell r="BC26"/>
          <cell r="BD26" t="str">
            <v>Julio</v>
          </cell>
          <cell r="BE26"/>
          <cell r="BF26" t="e">
            <v>#DIV/0!</v>
          </cell>
          <cell r="BG26" t="e">
            <v>#DIV/0!</v>
          </cell>
          <cell r="BH26"/>
          <cell r="BI26"/>
          <cell r="BJ26" t="str">
            <v>Agosto</v>
          </cell>
          <cell r="BK26"/>
          <cell r="BL26" t="e">
            <v>#DIV/0!</v>
          </cell>
          <cell r="BM26" t="e">
            <v>#DIV/0!</v>
          </cell>
          <cell r="BN26"/>
          <cell r="BO26"/>
          <cell r="BP26" t="str">
            <v>Septiembre</v>
          </cell>
          <cell r="BQ26"/>
          <cell r="BR26" t="e">
            <v>#DIV/0!</v>
          </cell>
          <cell r="BS26" t="e">
            <v>#DIV/0!</v>
          </cell>
          <cell r="BT26"/>
          <cell r="BU26"/>
          <cell r="BV26" t="str">
            <v>Octubre</v>
          </cell>
          <cell r="BW26"/>
          <cell r="BX26" t="e">
            <v>#DIV/0!</v>
          </cell>
          <cell r="BY26" t="e">
            <v>#DIV/0!</v>
          </cell>
          <cell r="BZ26"/>
          <cell r="CA26"/>
          <cell r="CB26" t="str">
            <v>Noviembre</v>
          </cell>
          <cell r="CC26"/>
          <cell r="CD26" t="e">
            <v>#DIV/0!</v>
          </cell>
          <cell r="CE26" t="e">
            <v>#DIV/0!</v>
          </cell>
          <cell r="CF26"/>
          <cell r="CG26"/>
          <cell r="CH26" t="str">
            <v>Diciembre</v>
          </cell>
          <cell r="CI26"/>
          <cell r="CJ26" t="e">
            <v>#DIV/0!</v>
          </cell>
          <cell r="CK26" t="e">
            <v>#DIV/0!</v>
          </cell>
          <cell r="CL26"/>
          <cell r="CM26"/>
          <cell r="CN26"/>
          <cell r="CO26"/>
          <cell r="CP26"/>
          <cell r="CQ26"/>
          <cell r="CR26"/>
          <cell r="CS26"/>
          <cell r="CT26"/>
          <cell r="CU26"/>
          <cell r="CV26"/>
          <cell r="CW26"/>
          <cell r="CX26"/>
          <cell r="CY26"/>
        </row>
        <row r="27">
          <cell r="C27" t="str">
            <v>COGGI 6 Acción preventiva 1</v>
          </cell>
          <cell r="D27" t="str">
            <v>DIRECCIÓN GENERAL - EQUIPO DE COMUNICACIONES</v>
          </cell>
          <cell r="E27" t="str">
            <v>Actualización del manual de imagen de la Entidad</v>
          </cell>
          <cell r="F27" t="str">
            <v>Manual de imagen actualizado</v>
          </cell>
          <cell r="G27">
            <v>1</v>
          </cell>
          <cell r="H27"/>
          <cell r="I27"/>
          <cell r="J27"/>
          <cell r="K27">
            <v>1</v>
          </cell>
          <cell r="L27"/>
          <cell r="M27"/>
          <cell r="N27"/>
          <cell r="O27"/>
          <cell r="P27"/>
          <cell r="Q27"/>
          <cell r="R27"/>
          <cell r="S27"/>
          <cell r="T27" t="str">
            <v>Enero</v>
          </cell>
          <cell r="U27"/>
          <cell r="V27" t="e">
            <v>#DIV/0!</v>
          </cell>
          <cell r="W27">
            <v>0</v>
          </cell>
          <cell r="X27"/>
          <cell r="Y27"/>
          <cell r="Z27" t="str">
            <v>Febrero</v>
          </cell>
          <cell r="AA27"/>
          <cell r="AB27" t="e">
            <v>#DIV/0!</v>
          </cell>
          <cell r="AC27">
            <v>0</v>
          </cell>
          <cell r="AD27"/>
          <cell r="AE27"/>
          <cell r="AF27" t="str">
            <v>Marzo</v>
          </cell>
          <cell r="AG27"/>
          <cell r="AH27" t="e">
            <v>#DIV/0!</v>
          </cell>
          <cell r="AI27">
            <v>0</v>
          </cell>
          <cell r="AJ27"/>
          <cell r="AK27"/>
          <cell r="AL27" t="str">
            <v>Abril</v>
          </cell>
          <cell r="AM27"/>
          <cell r="AN27">
            <v>0</v>
          </cell>
          <cell r="AO27">
            <v>0</v>
          </cell>
          <cell r="AP27"/>
          <cell r="AQ27"/>
          <cell r="AR27" t="str">
            <v>Mayo</v>
          </cell>
          <cell r="AS27"/>
          <cell r="AT27" t="e">
            <v>#DIV/0!</v>
          </cell>
          <cell r="AU27">
            <v>0</v>
          </cell>
          <cell r="AV27"/>
          <cell r="AW27"/>
          <cell r="AX27" t="str">
            <v>Junio</v>
          </cell>
          <cell r="AY27"/>
          <cell r="AZ27" t="e">
            <v>#DIV/0!</v>
          </cell>
          <cell r="BA27">
            <v>0</v>
          </cell>
          <cell r="BB27"/>
          <cell r="BC27"/>
          <cell r="BD27" t="str">
            <v>Julio</v>
          </cell>
          <cell r="BE27"/>
          <cell r="BF27" t="e">
            <v>#DIV/0!</v>
          </cell>
          <cell r="BG27">
            <v>0</v>
          </cell>
          <cell r="BH27"/>
          <cell r="BI27"/>
          <cell r="BJ27" t="str">
            <v>Agosto</v>
          </cell>
          <cell r="BK27"/>
          <cell r="BL27" t="e">
            <v>#DIV/0!</v>
          </cell>
          <cell r="BM27">
            <v>0</v>
          </cell>
          <cell r="BN27"/>
          <cell r="BO27"/>
          <cell r="BP27" t="str">
            <v>Septiembre</v>
          </cell>
          <cell r="BQ27"/>
          <cell r="BR27" t="e">
            <v>#DIV/0!</v>
          </cell>
          <cell r="BS27">
            <v>0</v>
          </cell>
          <cell r="BT27"/>
          <cell r="BU27"/>
          <cell r="BV27" t="str">
            <v>Octubre</v>
          </cell>
          <cell r="BW27"/>
          <cell r="BX27" t="e">
            <v>#DIV/0!</v>
          </cell>
          <cell r="BY27">
            <v>0</v>
          </cell>
          <cell r="BZ27"/>
          <cell r="CA27"/>
          <cell r="CB27" t="str">
            <v>Noviembre</v>
          </cell>
          <cell r="CC27"/>
          <cell r="CD27" t="e">
            <v>#DIV/0!</v>
          </cell>
          <cell r="CE27">
            <v>0</v>
          </cell>
          <cell r="CF27"/>
          <cell r="CG27"/>
          <cell r="CH27" t="str">
            <v>Diciembre</v>
          </cell>
          <cell r="CI27"/>
          <cell r="CJ27" t="e">
            <v>#DIV/0!</v>
          </cell>
          <cell r="CK27">
            <v>0</v>
          </cell>
          <cell r="CL27"/>
          <cell r="CM27"/>
          <cell r="CN27">
            <v>0</v>
          </cell>
          <cell r="CO27">
            <v>0</v>
          </cell>
          <cell r="CP27">
            <v>0</v>
          </cell>
          <cell r="CQ27">
            <v>0</v>
          </cell>
          <cell r="CR27">
            <v>0</v>
          </cell>
          <cell r="CS27">
            <v>0</v>
          </cell>
          <cell r="CT27">
            <v>0</v>
          </cell>
          <cell r="CU27">
            <v>0</v>
          </cell>
          <cell r="CV27">
            <v>0</v>
          </cell>
          <cell r="CW27">
            <v>0</v>
          </cell>
          <cell r="CX27">
            <v>0</v>
          </cell>
          <cell r="CY27">
            <v>0</v>
          </cell>
        </row>
        <row r="28">
          <cell r="C28" t="str">
            <v>COGGI 6 Acción preventiva 2</v>
          </cell>
          <cell r="D28" t="str">
            <v>DIRECCIÓN GENERAL - EQUIPO DE COMUNICACIONES</v>
          </cell>
          <cell r="E28" t="str">
            <v>Socialización del manual de imagen de la Entidad</v>
          </cell>
          <cell r="F28" t="str">
            <v>Listado de asistencia generado por teams en STHU</v>
          </cell>
          <cell r="G28">
            <v>1</v>
          </cell>
          <cell r="H28"/>
          <cell r="I28"/>
          <cell r="J28"/>
          <cell r="K28"/>
          <cell r="L28"/>
          <cell r="M28">
            <v>1</v>
          </cell>
          <cell r="N28"/>
          <cell r="O28"/>
          <cell r="P28"/>
          <cell r="Q28"/>
          <cell r="R28"/>
          <cell r="S28"/>
          <cell r="T28" t="str">
            <v>Enero</v>
          </cell>
          <cell r="U28"/>
          <cell r="V28" t="e">
            <v>#DIV/0!</v>
          </cell>
          <cell r="W28">
            <v>0</v>
          </cell>
          <cell r="X28"/>
          <cell r="Y28"/>
          <cell r="Z28" t="str">
            <v>Febrero</v>
          </cell>
          <cell r="AA28"/>
          <cell r="AB28" t="e">
            <v>#DIV/0!</v>
          </cell>
          <cell r="AC28">
            <v>0</v>
          </cell>
          <cell r="AD28"/>
          <cell r="AE28"/>
          <cell r="AF28" t="str">
            <v>Marzo</v>
          </cell>
          <cell r="AG28"/>
          <cell r="AH28" t="e">
            <v>#DIV/0!</v>
          </cell>
          <cell r="AI28">
            <v>0</v>
          </cell>
          <cell r="AJ28"/>
          <cell r="AK28"/>
          <cell r="AL28" t="str">
            <v>Abril</v>
          </cell>
          <cell r="AM28"/>
          <cell r="AN28" t="e">
            <v>#DIV/0!</v>
          </cell>
          <cell r="AO28">
            <v>0</v>
          </cell>
          <cell r="AP28"/>
          <cell r="AQ28"/>
          <cell r="AR28" t="str">
            <v>Mayo</v>
          </cell>
          <cell r="AS28"/>
          <cell r="AT28" t="e">
            <v>#DIV/0!</v>
          </cell>
          <cell r="AU28">
            <v>0</v>
          </cell>
          <cell r="AV28"/>
          <cell r="AW28"/>
          <cell r="AX28" t="str">
            <v>Junio</v>
          </cell>
          <cell r="AY28"/>
          <cell r="AZ28">
            <v>0</v>
          </cell>
          <cell r="BA28">
            <v>0</v>
          </cell>
          <cell r="BB28"/>
          <cell r="BC28"/>
          <cell r="BD28" t="str">
            <v>Julio</v>
          </cell>
          <cell r="BE28"/>
          <cell r="BF28" t="e">
            <v>#DIV/0!</v>
          </cell>
          <cell r="BG28">
            <v>0</v>
          </cell>
          <cell r="BH28"/>
          <cell r="BI28"/>
          <cell r="BJ28" t="str">
            <v>Agosto</v>
          </cell>
          <cell r="BK28"/>
          <cell r="BL28" t="e">
            <v>#DIV/0!</v>
          </cell>
          <cell r="BM28">
            <v>0</v>
          </cell>
          <cell r="BN28"/>
          <cell r="BO28"/>
          <cell r="BP28" t="str">
            <v>Septiembre</v>
          </cell>
          <cell r="BQ28"/>
          <cell r="BR28" t="e">
            <v>#DIV/0!</v>
          </cell>
          <cell r="BS28">
            <v>0</v>
          </cell>
          <cell r="BT28"/>
          <cell r="BU28"/>
          <cell r="BV28" t="str">
            <v>Octubre</v>
          </cell>
          <cell r="BW28"/>
          <cell r="BX28" t="e">
            <v>#DIV/0!</v>
          </cell>
          <cell r="BY28">
            <v>0</v>
          </cell>
          <cell r="BZ28"/>
          <cell r="CA28"/>
          <cell r="CB28" t="str">
            <v>Noviembre</v>
          </cell>
          <cell r="CC28"/>
          <cell r="CD28" t="e">
            <v>#DIV/0!</v>
          </cell>
          <cell r="CE28">
            <v>0</v>
          </cell>
          <cell r="CF28"/>
          <cell r="CG28"/>
          <cell r="CH28" t="str">
            <v>Diciembre</v>
          </cell>
          <cell r="CI28"/>
          <cell r="CJ28" t="e">
            <v>#DIV/0!</v>
          </cell>
          <cell r="CK28">
            <v>0</v>
          </cell>
          <cell r="CL28"/>
          <cell r="CM28"/>
          <cell r="CN28">
            <v>0</v>
          </cell>
          <cell r="CO28">
            <v>0</v>
          </cell>
          <cell r="CP28">
            <v>0</v>
          </cell>
          <cell r="CQ28">
            <v>0</v>
          </cell>
          <cell r="CR28">
            <v>0</v>
          </cell>
          <cell r="CS28">
            <v>0</v>
          </cell>
          <cell r="CT28">
            <v>0</v>
          </cell>
          <cell r="CU28">
            <v>0</v>
          </cell>
          <cell r="CV28">
            <v>0</v>
          </cell>
          <cell r="CW28">
            <v>0</v>
          </cell>
          <cell r="CX28">
            <v>0</v>
          </cell>
          <cell r="CY28">
            <v>0</v>
          </cell>
        </row>
        <row r="29">
          <cell r="C29" t="str">
            <v>COGGI 6 Acción preventiva 3</v>
          </cell>
          <cell r="D29"/>
          <cell r="E29"/>
          <cell r="F29"/>
          <cell r="G29">
            <v>0</v>
          </cell>
          <cell r="H29"/>
          <cell r="I29"/>
          <cell r="J29"/>
          <cell r="K29"/>
          <cell r="L29"/>
          <cell r="M29"/>
          <cell r="N29"/>
          <cell r="O29"/>
          <cell r="P29"/>
          <cell r="Q29"/>
          <cell r="R29"/>
          <cell r="S29"/>
          <cell r="T29" t="str">
            <v>Enero</v>
          </cell>
          <cell r="U29"/>
          <cell r="V29" t="e">
            <v>#DIV/0!</v>
          </cell>
          <cell r="W29" t="e">
            <v>#DIV/0!</v>
          </cell>
          <cell r="X29"/>
          <cell r="Y29"/>
          <cell r="Z29" t="str">
            <v>Febrero</v>
          </cell>
          <cell r="AA29"/>
          <cell r="AB29" t="e">
            <v>#DIV/0!</v>
          </cell>
          <cell r="AC29" t="e">
            <v>#DIV/0!</v>
          </cell>
          <cell r="AD29"/>
          <cell r="AE29"/>
          <cell r="AF29" t="str">
            <v>Marzo</v>
          </cell>
          <cell r="AG29"/>
          <cell r="AH29" t="e">
            <v>#DIV/0!</v>
          </cell>
          <cell r="AI29" t="e">
            <v>#DIV/0!</v>
          </cell>
          <cell r="AJ29"/>
          <cell r="AK29"/>
          <cell r="AL29" t="str">
            <v>Abril</v>
          </cell>
          <cell r="AM29"/>
          <cell r="AN29" t="e">
            <v>#DIV/0!</v>
          </cell>
          <cell r="AO29" t="e">
            <v>#DIV/0!</v>
          </cell>
          <cell r="AP29"/>
          <cell r="AQ29"/>
          <cell r="AR29" t="str">
            <v>Mayo</v>
          </cell>
          <cell r="AS29"/>
          <cell r="AT29" t="e">
            <v>#DIV/0!</v>
          </cell>
          <cell r="AU29" t="e">
            <v>#DIV/0!</v>
          </cell>
          <cell r="AV29"/>
          <cell r="AW29"/>
          <cell r="AX29" t="str">
            <v>Junio</v>
          </cell>
          <cell r="AY29"/>
          <cell r="AZ29" t="e">
            <v>#DIV/0!</v>
          </cell>
          <cell r="BA29" t="e">
            <v>#DIV/0!</v>
          </cell>
          <cell r="BB29"/>
          <cell r="BC29"/>
          <cell r="BD29" t="str">
            <v>Julio</v>
          </cell>
          <cell r="BE29"/>
          <cell r="BF29" t="e">
            <v>#DIV/0!</v>
          </cell>
          <cell r="BG29" t="e">
            <v>#DIV/0!</v>
          </cell>
          <cell r="BH29"/>
          <cell r="BI29"/>
          <cell r="BJ29" t="str">
            <v>Agosto</v>
          </cell>
          <cell r="BK29"/>
          <cell r="BL29" t="e">
            <v>#DIV/0!</v>
          </cell>
          <cell r="BM29" t="e">
            <v>#DIV/0!</v>
          </cell>
          <cell r="BN29"/>
          <cell r="BO29"/>
          <cell r="BP29" t="str">
            <v>Septiembre</v>
          </cell>
          <cell r="BQ29"/>
          <cell r="BR29" t="e">
            <v>#DIV/0!</v>
          </cell>
          <cell r="BS29" t="e">
            <v>#DIV/0!</v>
          </cell>
          <cell r="BT29"/>
          <cell r="BU29"/>
          <cell r="BV29" t="str">
            <v>Octubre</v>
          </cell>
          <cell r="BW29"/>
          <cell r="BX29" t="e">
            <v>#DIV/0!</v>
          </cell>
          <cell r="BY29" t="e">
            <v>#DIV/0!</v>
          </cell>
          <cell r="BZ29"/>
          <cell r="CA29"/>
          <cell r="CB29" t="str">
            <v>Noviembre</v>
          </cell>
          <cell r="CC29"/>
          <cell r="CD29" t="e">
            <v>#DIV/0!</v>
          </cell>
          <cell r="CE29" t="e">
            <v>#DIV/0!</v>
          </cell>
          <cell r="CF29"/>
          <cell r="CG29"/>
          <cell r="CH29" t="str">
            <v>Diciembre</v>
          </cell>
          <cell r="CI29"/>
          <cell r="CJ29" t="e">
            <v>#DIV/0!</v>
          </cell>
          <cell r="CK29" t="e">
            <v>#DIV/0!</v>
          </cell>
          <cell r="CL29"/>
          <cell r="CM29"/>
          <cell r="CN29"/>
          <cell r="CO29"/>
          <cell r="CP29"/>
          <cell r="CQ29"/>
          <cell r="CR29"/>
          <cell r="CS29"/>
          <cell r="CT29"/>
          <cell r="CU29"/>
          <cell r="CV29"/>
          <cell r="CW29"/>
          <cell r="CX29"/>
          <cell r="CY29"/>
        </row>
        <row r="30">
          <cell r="C30" t="str">
            <v>COGGI 6 Acción preventiva 4</v>
          </cell>
          <cell r="D30"/>
          <cell r="E30"/>
          <cell r="F30"/>
          <cell r="G30">
            <v>0</v>
          </cell>
          <cell r="H30"/>
          <cell r="I30"/>
          <cell r="J30"/>
          <cell r="K30"/>
          <cell r="L30"/>
          <cell r="M30"/>
          <cell r="N30"/>
          <cell r="O30"/>
          <cell r="P30"/>
          <cell r="Q30"/>
          <cell r="R30"/>
          <cell r="S30"/>
          <cell r="T30" t="str">
            <v>Enero</v>
          </cell>
          <cell r="U30"/>
          <cell r="V30" t="e">
            <v>#DIV/0!</v>
          </cell>
          <cell r="W30" t="e">
            <v>#DIV/0!</v>
          </cell>
          <cell r="X30"/>
          <cell r="Y30"/>
          <cell r="Z30" t="str">
            <v>Febrero</v>
          </cell>
          <cell r="AA30"/>
          <cell r="AB30" t="e">
            <v>#DIV/0!</v>
          </cell>
          <cell r="AC30" t="e">
            <v>#DIV/0!</v>
          </cell>
          <cell r="AD30"/>
          <cell r="AE30"/>
          <cell r="AF30" t="str">
            <v>Marzo</v>
          </cell>
          <cell r="AG30"/>
          <cell r="AH30" t="e">
            <v>#DIV/0!</v>
          </cell>
          <cell r="AI30" t="e">
            <v>#DIV/0!</v>
          </cell>
          <cell r="AJ30"/>
          <cell r="AK30"/>
          <cell r="AL30" t="str">
            <v>Abril</v>
          </cell>
          <cell r="AM30"/>
          <cell r="AN30" t="e">
            <v>#DIV/0!</v>
          </cell>
          <cell r="AO30" t="e">
            <v>#DIV/0!</v>
          </cell>
          <cell r="AP30"/>
          <cell r="AQ30"/>
          <cell r="AR30" t="str">
            <v>Mayo</v>
          </cell>
          <cell r="AS30"/>
          <cell r="AT30" t="e">
            <v>#DIV/0!</v>
          </cell>
          <cell r="AU30" t="e">
            <v>#DIV/0!</v>
          </cell>
          <cell r="AV30"/>
          <cell r="AW30"/>
          <cell r="AX30" t="str">
            <v>Junio</v>
          </cell>
          <cell r="AY30"/>
          <cell r="AZ30" t="e">
            <v>#DIV/0!</v>
          </cell>
          <cell r="BA30" t="e">
            <v>#DIV/0!</v>
          </cell>
          <cell r="BB30"/>
          <cell r="BC30"/>
          <cell r="BD30" t="str">
            <v>Julio</v>
          </cell>
          <cell r="BE30"/>
          <cell r="BF30" t="e">
            <v>#DIV/0!</v>
          </cell>
          <cell r="BG30" t="e">
            <v>#DIV/0!</v>
          </cell>
          <cell r="BH30"/>
          <cell r="BI30"/>
          <cell r="BJ30" t="str">
            <v>Agosto</v>
          </cell>
          <cell r="BK30"/>
          <cell r="BL30" t="e">
            <v>#DIV/0!</v>
          </cell>
          <cell r="BM30" t="e">
            <v>#DIV/0!</v>
          </cell>
          <cell r="BN30"/>
          <cell r="BO30"/>
          <cell r="BP30" t="str">
            <v>Septiembre</v>
          </cell>
          <cell r="BQ30"/>
          <cell r="BR30" t="e">
            <v>#DIV/0!</v>
          </cell>
          <cell r="BS30" t="e">
            <v>#DIV/0!</v>
          </cell>
          <cell r="BT30"/>
          <cell r="BU30"/>
          <cell r="BV30" t="str">
            <v>Octubre</v>
          </cell>
          <cell r="BW30"/>
          <cell r="BX30" t="e">
            <v>#DIV/0!</v>
          </cell>
          <cell r="BY30" t="e">
            <v>#DIV/0!</v>
          </cell>
          <cell r="BZ30"/>
          <cell r="CA30"/>
          <cell r="CB30" t="str">
            <v>Noviembre</v>
          </cell>
          <cell r="CC30"/>
          <cell r="CD30" t="e">
            <v>#DIV/0!</v>
          </cell>
          <cell r="CE30" t="e">
            <v>#DIV/0!</v>
          </cell>
          <cell r="CF30"/>
          <cell r="CG30"/>
          <cell r="CH30" t="str">
            <v>Diciembre</v>
          </cell>
          <cell r="CI30"/>
          <cell r="CJ30" t="e">
            <v>#DIV/0!</v>
          </cell>
          <cell r="CK30" t="e">
            <v>#DIV/0!</v>
          </cell>
          <cell r="CL30"/>
          <cell r="CM30"/>
          <cell r="CN30"/>
          <cell r="CO30"/>
          <cell r="CP30"/>
          <cell r="CQ30"/>
          <cell r="CR30"/>
          <cell r="CS30"/>
          <cell r="CT30"/>
          <cell r="CU30"/>
          <cell r="CV30"/>
          <cell r="CW30"/>
          <cell r="CX30"/>
          <cell r="CY30"/>
        </row>
        <row r="31">
          <cell r="C31" t="str">
            <v>COGGI 7 Acción preventiva 1</v>
          </cell>
          <cell r="D31" t="str">
            <v>LA OFICINA DEL INSPECTOR DE LA GESTIÓN DE TIERRAS</v>
          </cell>
          <cell r="E31" t="str">
            <v xml:space="preserve">realiza un informe sobre las denuncias recepcionadas por la dependencia,  el cual se publica en la página web de la entidad. Dicho reporte será construido con base en la información del Power BI de la OIGT detallando el número de denuncias recibidas en el periodo analizado, su clasificación y la gestión realizada. </v>
          </cell>
          <cell r="F31" t="str">
            <v>Informe cuatrimestral de la gestión de  denuncias y/o PQRSD asignadas a la Oficina del Inspectror de la Gestión de Tierras bajo su competencia a través del Gestor Documental Orfeo.</v>
          </cell>
          <cell r="G31">
            <v>3</v>
          </cell>
          <cell r="H31">
            <v>1</v>
          </cell>
          <cell r="I31"/>
          <cell r="J31"/>
          <cell r="K31"/>
          <cell r="L31">
            <v>1</v>
          </cell>
          <cell r="M31"/>
          <cell r="N31"/>
          <cell r="O31"/>
          <cell r="P31">
            <v>1</v>
          </cell>
          <cell r="Q31"/>
          <cell r="R31"/>
          <cell r="S31"/>
          <cell r="T31" t="str">
            <v>Enero</v>
          </cell>
          <cell r="U31"/>
          <cell r="V31">
            <v>0</v>
          </cell>
          <cell r="W31">
            <v>0</v>
          </cell>
          <cell r="X31"/>
          <cell r="Y31"/>
          <cell r="Z31" t="str">
            <v>Febrero</v>
          </cell>
          <cell r="AA31"/>
          <cell r="AB31" t="e">
            <v>#DIV/0!</v>
          </cell>
          <cell r="AC31">
            <v>0</v>
          </cell>
          <cell r="AD31"/>
          <cell r="AE31"/>
          <cell r="AF31" t="str">
            <v>Marzo</v>
          </cell>
          <cell r="AG31"/>
          <cell r="AH31" t="e">
            <v>#DIV/0!</v>
          </cell>
          <cell r="AI31">
            <v>0</v>
          </cell>
          <cell r="AJ31"/>
          <cell r="AK31"/>
          <cell r="AL31" t="str">
            <v>Abril</v>
          </cell>
          <cell r="AM31"/>
          <cell r="AN31" t="e">
            <v>#DIV/0!</v>
          </cell>
          <cell r="AO31">
            <v>0</v>
          </cell>
          <cell r="AP31"/>
          <cell r="AQ31"/>
          <cell r="AR31" t="str">
            <v>Mayo</v>
          </cell>
          <cell r="AS31"/>
          <cell r="AT31">
            <v>0</v>
          </cell>
          <cell r="AU31">
            <v>0</v>
          </cell>
          <cell r="AV31"/>
          <cell r="AW31"/>
          <cell r="AX31" t="str">
            <v>Junio</v>
          </cell>
          <cell r="AY31"/>
          <cell r="AZ31" t="e">
            <v>#DIV/0!</v>
          </cell>
          <cell r="BA31">
            <v>0</v>
          </cell>
          <cell r="BB31"/>
          <cell r="BC31"/>
          <cell r="BD31" t="str">
            <v>Julio</v>
          </cell>
          <cell r="BE31"/>
          <cell r="BF31" t="e">
            <v>#DIV/0!</v>
          </cell>
          <cell r="BG31">
            <v>0</v>
          </cell>
          <cell r="BH31"/>
          <cell r="BI31"/>
          <cell r="BJ31" t="str">
            <v>Agosto</v>
          </cell>
          <cell r="BK31"/>
          <cell r="BL31" t="e">
            <v>#DIV/0!</v>
          </cell>
          <cell r="BM31">
            <v>0</v>
          </cell>
          <cell r="BN31"/>
          <cell r="BO31"/>
          <cell r="BP31" t="str">
            <v>Septiembre</v>
          </cell>
          <cell r="BQ31"/>
          <cell r="BR31">
            <v>0</v>
          </cell>
          <cell r="BS31">
            <v>0</v>
          </cell>
          <cell r="BT31"/>
          <cell r="BU31"/>
          <cell r="BV31" t="str">
            <v>Octubre</v>
          </cell>
          <cell r="BW31"/>
          <cell r="BX31" t="e">
            <v>#DIV/0!</v>
          </cell>
          <cell r="BY31">
            <v>0</v>
          </cell>
          <cell r="BZ31"/>
          <cell r="CA31"/>
          <cell r="CB31" t="str">
            <v>Noviembre</v>
          </cell>
          <cell r="CC31"/>
          <cell r="CD31" t="e">
            <v>#DIV/0!</v>
          </cell>
          <cell r="CE31">
            <v>0</v>
          </cell>
          <cell r="CF31"/>
          <cell r="CG31"/>
          <cell r="CH31" t="str">
            <v>Diciembre</v>
          </cell>
          <cell r="CI31"/>
          <cell r="CJ31" t="e">
            <v>#DIV/0!</v>
          </cell>
          <cell r="CK31">
            <v>0</v>
          </cell>
          <cell r="CL31"/>
          <cell r="CM31"/>
          <cell r="CN31">
            <v>0</v>
          </cell>
          <cell r="CO31">
            <v>0</v>
          </cell>
          <cell r="CP31">
            <v>0</v>
          </cell>
          <cell r="CQ31">
            <v>0</v>
          </cell>
          <cell r="CR31">
            <v>0</v>
          </cell>
          <cell r="CS31">
            <v>0</v>
          </cell>
          <cell r="CT31">
            <v>0</v>
          </cell>
          <cell r="CU31">
            <v>0</v>
          </cell>
          <cell r="CV31">
            <v>0</v>
          </cell>
          <cell r="CW31">
            <v>0</v>
          </cell>
          <cell r="CX31">
            <v>0</v>
          </cell>
          <cell r="CY31">
            <v>0</v>
          </cell>
        </row>
        <row r="32">
          <cell r="C32" t="str">
            <v>COGGI 7 Acción preventiva 2</v>
          </cell>
          <cell r="D32" t="str">
            <v>LA OFICINA DEL INSPECTOR DE LA GESTIÓN DE TIERRAS</v>
          </cell>
          <cell r="E32" t="str">
            <v>implementa un instrumento de valoración de la satisfacción, el cual se incluye en todas las respuestas emitidas desde la OIGT en atención a las PQRSD para mitigar el riesgo reputacional de la entidad, con la información recolectada se realiza un balance de gestión semestralmente, el cual es utilizado como insumo para la implementación de acciones de mejora.</v>
          </cell>
          <cell r="F32" t="str">
            <v>Informe semestral con el resultado obtenido del balance estadístico de valoración de satisfacción</v>
          </cell>
          <cell r="G32">
            <v>1</v>
          </cell>
          <cell r="H32"/>
          <cell r="I32"/>
          <cell r="J32"/>
          <cell r="K32"/>
          <cell r="L32"/>
          <cell r="M32"/>
          <cell r="N32">
            <v>1</v>
          </cell>
          <cell r="O32"/>
          <cell r="P32"/>
          <cell r="Q32"/>
          <cell r="R32"/>
          <cell r="S32"/>
          <cell r="T32" t="str">
            <v>Enero</v>
          </cell>
          <cell r="U32"/>
          <cell r="V32" t="e">
            <v>#DIV/0!</v>
          </cell>
          <cell r="W32">
            <v>0</v>
          </cell>
          <cell r="X32"/>
          <cell r="Y32"/>
          <cell r="Z32" t="str">
            <v>Febrero</v>
          </cell>
          <cell r="AA32"/>
          <cell r="AB32" t="e">
            <v>#DIV/0!</v>
          </cell>
          <cell r="AC32">
            <v>0</v>
          </cell>
          <cell r="AD32"/>
          <cell r="AE32"/>
          <cell r="AF32" t="str">
            <v>Marzo</v>
          </cell>
          <cell r="AG32"/>
          <cell r="AH32" t="e">
            <v>#DIV/0!</v>
          </cell>
          <cell r="AI32">
            <v>0</v>
          </cell>
          <cell r="AJ32"/>
          <cell r="AK32"/>
          <cell r="AL32" t="str">
            <v>Abril</v>
          </cell>
          <cell r="AM32"/>
          <cell r="AN32" t="e">
            <v>#DIV/0!</v>
          </cell>
          <cell r="AO32">
            <v>0</v>
          </cell>
          <cell r="AP32"/>
          <cell r="AQ32"/>
          <cell r="AR32" t="str">
            <v>Mayo</v>
          </cell>
          <cell r="AS32"/>
          <cell r="AT32" t="e">
            <v>#DIV/0!</v>
          </cell>
          <cell r="AU32">
            <v>0</v>
          </cell>
          <cell r="AV32"/>
          <cell r="AW32"/>
          <cell r="AX32" t="str">
            <v>Junio</v>
          </cell>
          <cell r="AY32"/>
          <cell r="AZ32" t="e">
            <v>#DIV/0!</v>
          </cell>
          <cell r="BA32">
            <v>0</v>
          </cell>
          <cell r="BB32"/>
          <cell r="BC32"/>
          <cell r="BD32" t="str">
            <v>Julio</v>
          </cell>
          <cell r="BE32"/>
          <cell r="BF32">
            <v>0</v>
          </cell>
          <cell r="BG32">
            <v>0</v>
          </cell>
          <cell r="BH32"/>
          <cell r="BI32"/>
          <cell r="BJ32" t="str">
            <v>Agosto</v>
          </cell>
          <cell r="BK32"/>
          <cell r="BL32" t="e">
            <v>#DIV/0!</v>
          </cell>
          <cell r="BM32">
            <v>0</v>
          </cell>
          <cell r="BN32"/>
          <cell r="BO32"/>
          <cell r="BP32" t="str">
            <v>Septiembre</v>
          </cell>
          <cell r="BQ32"/>
          <cell r="BR32" t="e">
            <v>#DIV/0!</v>
          </cell>
          <cell r="BS32">
            <v>0</v>
          </cell>
          <cell r="BT32"/>
          <cell r="BU32"/>
          <cell r="BV32" t="str">
            <v>Octubre</v>
          </cell>
          <cell r="BW32"/>
          <cell r="BX32" t="e">
            <v>#DIV/0!</v>
          </cell>
          <cell r="BY32">
            <v>0</v>
          </cell>
          <cell r="BZ32"/>
          <cell r="CA32"/>
          <cell r="CB32" t="str">
            <v>Noviembre</v>
          </cell>
          <cell r="CC32"/>
          <cell r="CD32" t="e">
            <v>#DIV/0!</v>
          </cell>
          <cell r="CE32">
            <v>0</v>
          </cell>
          <cell r="CF32"/>
          <cell r="CG32"/>
          <cell r="CH32" t="str">
            <v>Diciembre</v>
          </cell>
          <cell r="CI32"/>
          <cell r="CJ32" t="e">
            <v>#DIV/0!</v>
          </cell>
          <cell r="CK32">
            <v>0</v>
          </cell>
          <cell r="CL32"/>
          <cell r="CM32"/>
          <cell r="CN32">
            <v>0</v>
          </cell>
          <cell r="CO32">
            <v>0</v>
          </cell>
          <cell r="CP32">
            <v>0</v>
          </cell>
          <cell r="CQ32">
            <v>0</v>
          </cell>
          <cell r="CR32">
            <v>0</v>
          </cell>
          <cell r="CS32">
            <v>0</v>
          </cell>
          <cell r="CT32">
            <v>0</v>
          </cell>
          <cell r="CU32">
            <v>0</v>
          </cell>
          <cell r="CV32">
            <v>0</v>
          </cell>
          <cell r="CW32">
            <v>0</v>
          </cell>
          <cell r="CX32">
            <v>0</v>
          </cell>
          <cell r="CY32">
            <v>0</v>
          </cell>
        </row>
        <row r="33">
          <cell r="C33" t="str">
            <v>COGGI 7 Acción preventiva 3</v>
          </cell>
          <cell r="D33"/>
          <cell r="E33"/>
          <cell r="F33"/>
          <cell r="G33">
            <v>0</v>
          </cell>
          <cell r="H33"/>
          <cell r="I33"/>
          <cell r="J33"/>
          <cell r="K33"/>
          <cell r="L33"/>
          <cell r="M33"/>
          <cell r="N33"/>
          <cell r="O33"/>
          <cell r="P33"/>
          <cell r="Q33"/>
          <cell r="R33"/>
          <cell r="S33"/>
          <cell r="T33" t="str">
            <v>Enero</v>
          </cell>
          <cell r="U33"/>
          <cell r="V33" t="e">
            <v>#DIV/0!</v>
          </cell>
          <cell r="W33" t="e">
            <v>#DIV/0!</v>
          </cell>
          <cell r="X33"/>
          <cell r="Y33"/>
          <cell r="Z33" t="str">
            <v>Febrero</v>
          </cell>
          <cell r="AA33"/>
          <cell r="AB33" t="e">
            <v>#DIV/0!</v>
          </cell>
          <cell r="AC33" t="e">
            <v>#DIV/0!</v>
          </cell>
          <cell r="AD33"/>
          <cell r="AE33"/>
          <cell r="AF33" t="str">
            <v>Marzo</v>
          </cell>
          <cell r="AG33"/>
          <cell r="AH33" t="e">
            <v>#DIV/0!</v>
          </cell>
          <cell r="AI33" t="e">
            <v>#DIV/0!</v>
          </cell>
          <cell r="AJ33"/>
          <cell r="AK33"/>
          <cell r="AL33" t="str">
            <v>Abril</v>
          </cell>
          <cell r="AM33"/>
          <cell r="AN33" t="e">
            <v>#DIV/0!</v>
          </cell>
          <cell r="AO33" t="e">
            <v>#DIV/0!</v>
          </cell>
          <cell r="AP33"/>
          <cell r="AQ33"/>
          <cell r="AR33" t="str">
            <v>Mayo</v>
          </cell>
          <cell r="AS33"/>
          <cell r="AT33" t="e">
            <v>#DIV/0!</v>
          </cell>
          <cell r="AU33" t="e">
            <v>#DIV/0!</v>
          </cell>
          <cell r="AV33"/>
          <cell r="AW33"/>
          <cell r="AX33" t="str">
            <v>Junio</v>
          </cell>
          <cell r="AY33"/>
          <cell r="AZ33" t="e">
            <v>#DIV/0!</v>
          </cell>
          <cell r="BA33" t="e">
            <v>#DIV/0!</v>
          </cell>
          <cell r="BB33"/>
          <cell r="BC33"/>
          <cell r="BD33" t="str">
            <v>Julio</v>
          </cell>
          <cell r="BE33"/>
          <cell r="BF33" t="e">
            <v>#DIV/0!</v>
          </cell>
          <cell r="BG33" t="e">
            <v>#DIV/0!</v>
          </cell>
          <cell r="BH33"/>
          <cell r="BI33"/>
          <cell r="BJ33" t="str">
            <v>Agosto</v>
          </cell>
          <cell r="BK33"/>
          <cell r="BL33" t="e">
            <v>#DIV/0!</v>
          </cell>
          <cell r="BM33" t="e">
            <v>#DIV/0!</v>
          </cell>
          <cell r="BN33"/>
          <cell r="BO33"/>
          <cell r="BP33" t="str">
            <v>Septiembre</v>
          </cell>
          <cell r="BQ33"/>
          <cell r="BR33" t="e">
            <v>#DIV/0!</v>
          </cell>
          <cell r="BS33" t="e">
            <v>#DIV/0!</v>
          </cell>
          <cell r="BT33"/>
          <cell r="BU33"/>
          <cell r="BV33" t="str">
            <v>Octubre</v>
          </cell>
          <cell r="BW33"/>
          <cell r="BX33" t="e">
            <v>#DIV/0!</v>
          </cell>
          <cell r="BY33" t="e">
            <v>#DIV/0!</v>
          </cell>
          <cell r="BZ33"/>
          <cell r="CA33"/>
          <cell r="CB33" t="str">
            <v>Noviembre</v>
          </cell>
          <cell r="CC33"/>
          <cell r="CD33" t="e">
            <v>#DIV/0!</v>
          </cell>
          <cell r="CE33" t="e">
            <v>#DIV/0!</v>
          </cell>
          <cell r="CF33"/>
          <cell r="CG33"/>
          <cell r="CH33" t="str">
            <v>Diciembre</v>
          </cell>
          <cell r="CI33"/>
          <cell r="CJ33" t="e">
            <v>#DIV/0!</v>
          </cell>
          <cell r="CK33" t="e">
            <v>#DIV/0!</v>
          </cell>
          <cell r="CL33"/>
          <cell r="CM33"/>
          <cell r="CN33"/>
          <cell r="CO33"/>
          <cell r="CP33"/>
          <cell r="CQ33"/>
          <cell r="CR33"/>
          <cell r="CS33"/>
          <cell r="CT33"/>
          <cell r="CU33"/>
          <cell r="CV33"/>
          <cell r="CW33"/>
          <cell r="CX33"/>
          <cell r="CY33"/>
        </row>
        <row r="34">
          <cell r="C34" t="str">
            <v>COGGI 7 Acción preventiva 4</v>
          </cell>
          <cell r="D34"/>
          <cell r="E34"/>
          <cell r="F34"/>
          <cell r="G34">
            <v>0</v>
          </cell>
          <cell r="H34"/>
          <cell r="I34"/>
          <cell r="J34"/>
          <cell r="K34"/>
          <cell r="L34"/>
          <cell r="M34"/>
          <cell r="N34"/>
          <cell r="O34"/>
          <cell r="P34"/>
          <cell r="Q34"/>
          <cell r="R34"/>
          <cell r="S34"/>
          <cell r="T34" t="str">
            <v>Enero</v>
          </cell>
          <cell r="U34"/>
          <cell r="V34" t="e">
            <v>#DIV/0!</v>
          </cell>
          <cell r="W34" t="e">
            <v>#DIV/0!</v>
          </cell>
          <cell r="X34"/>
          <cell r="Y34"/>
          <cell r="Z34" t="str">
            <v>Febrero</v>
          </cell>
          <cell r="AA34"/>
          <cell r="AB34" t="e">
            <v>#DIV/0!</v>
          </cell>
          <cell r="AC34" t="e">
            <v>#DIV/0!</v>
          </cell>
          <cell r="AD34"/>
          <cell r="AE34"/>
          <cell r="AF34" t="str">
            <v>Marzo</v>
          </cell>
          <cell r="AG34"/>
          <cell r="AH34" t="e">
            <v>#DIV/0!</v>
          </cell>
          <cell r="AI34" t="e">
            <v>#DIV/0!</v>
          </cell>
          <cell r="AJ34"/>
          <cell r="AK34"/>
          <cell r="AL34" t="str">
            <v>Abril</v>
          </cell>
          <cell r="AM34"/>
          <cell r="AN34" t="e">
            <v>#DIV/0!</v>
          </cell>
          <cell r="AO34" t="e">
            <v>#DIV/0!</v>
          </cell>
          <cell r="AP34"/>
          <cell r="AQ34"/>
          <cell r="AR34" t="str">
            <v>Mayo</v>
          </cell>
          <cell r="AS34"/>
          <cell r="AT34" t="e">
            <v>#DIV/0!</v>
          </cell>
          <cell r="AU34" t="e">
            <v>#DIV/0!</v>
          </cell>
          <cell r="AV34"/>
          <cell r="AW34"/>
          <cell r="AX34" t="str">
            <v>Junio</v>
          </cell>
          <cell r="AY34"/>
          <cell r="AZ34" t="e">
            <v>#DIV/0!</v>
          </cell>
          <cell r="BA34" t="e">
            <v>#DIV/0!</v>
          </cell>
          <cell r="BB34"/>
          <cell r="BC34"/>
          <cell r="BD34" t="str">
            <v>Julio</v>
          </cell>
          <cell r="BE34"/>
          <cell r="BF34" t="e">
            <v>#DIV/0!</v>
          </cell>
          <cell r="BG34" t="e">
            <v>#DIV/0!</v>
          </cell>
          <cell r="BH34"/>
          <cell r="BI34"/>
          <cell r="BJ34" t="str">
            <v>Agosto</v>
          </cell>
          <cell r="BK34"/>
          <cell r="BL34" t="e">
            <v>#DIV/0!</v>
          </cell>
          <cell r="BM34" t="e">
            <v>#DIV/0!</v>
          </cell>
          <cell r="BN34"/>
          <cell r="BO34"/>
          <cell r="BP34" t="str">
            <v>Septiembre</v>
          </cell>
          <cell r="BQ34"/>
          <cell r="BR34" t="e">
            <v>#DIV/0!</v>
          </cell>
          <cell r="BS34" t="e">
            <v>#DIV/0!</v>
          </cell>
          <cell r="BT34"/>
          <cell r="BU34"/>
          <cell r="BV34" t="str">
            <v>Octubre</v>
          </cell>
          <cell r="BW34"/>
          <cell r="BX34" t="e">
            <v>#DIV/0!</v>
          </cell>
          <cell r="BY34" t="e">
            <v>#DIV/0!</v>
          </cell>
          <cell r="BZ34"/>
          <cell r="CA34"/>
          <cell r="CB34" t="str">
            <v>Noviembre</v>
          </cell>
          <cell r="CC34"/>
          <cell r="CD34" t="e">
            <v>#DIV/0!</v>
          </cell>
          <cell r="CE34" t="e">
            <v>#DIV/0!</v>
          </cell>
          <cell r="CF34"/>
          <cell r="CG34"/>
          <cell r="CH34" t="str">
            <v>Diciembre</v>
          </cell>
          <cell r="CI34"/>
          <cell r="CJ34" t="e">
            <v>#DIV/0!</v>
          </cell>
          <cell r="CK34" t="e">
            <v>#DIV/0!</v>
          </cell>
          <cell r="CL34"/>
          <cell r="CM34"/>
          <cell r="CN34"/>
          <cell r="CO34"/>
          <cell r="CP34"/>
          <cell r="CQ34"/>
          <cell r="CR34"/>
          <cell r="CS34"/>
          <cell r="CT34"/>
          <cell r="CU34"/>
          <cell r="CV34"/>
          <cell r="CW34"/>
          <cell r="CX34"/>
          <cell r="CY34"/>
        </row>
        <row r="35">
          <cell r="C35" t="str">
            <v>COGGI 8 Acción preventiva 1</v>
          </cell>
          <cell r="D35" t="str">
            <v>OFICINA DE CONTROL INTERNO</v>
          </cell>
          <cell r="E35" t="str">
            <v>Realizar mesas de trabajo preventivas con la Dirección General y los gerentes públicos responsables de las temáticas auditadas, con el fin de coordinar lineamientos para fortalecer la oportunidad, integridad, pertinencia y trazabilidad de la información requerida por los entes de control externo.</v>
          </cell>
          <cell r="F35" t="str">
            <v>Actas de reunión</v>
          </cell>
          <cell r="G35">
            <v>4</v>
          </cell>
          <cell r="H35"/>
          <cell r="I35"/>
          <cell r="J35"/>
          <cell r="K35"/>
          <cell r="L35"/>
          <cell r="M35"/>
          <cell r="N35">
            <v>4</v>
          </cell>
          <cell r="O35"/>
          <cell r="P35"/>
          <cell r="Q35"/>
          <cell r="R35"/>
          <cell r="S35"/>
          <cell r="T35" t="str">
            <v>Enero</v>
          </cell>
          <cell r="U35"/>
          <cell r="V35" t="e">
            <v>#DIV/0!</v>
          </cell>
          <cell r="W35">
            <v>0</v>
          </cell>
          <cell r="X35"/>
          <cell r="Y35"/>
          <cell r="Z35" t="str">
            <v>Febrero</v>
          </cell>
          <cell r="AA35"/>
          <cell r="AB35" t="e">
            <v>#DIV/0!</v>
          </cell>
          <cell r="AC35">
            <v>0</v>
          </cell>
          <cell r="AD35"/>
          <cell r="AE35"/>
          <cell r="AF35" t="str">
            <v>Marzo</v>
          </cell>
          <cell r="AG35"/>
          <cell r="AH35" t="e">
            <v>#DIV/0!</v>
          </cell>
          <cell r="AI35">
            <v>0</v>
          </cell>
          <cell r="AJ35"/>
          <cell r="AK35"/>
          <cell r="AL35" t="str">
            <v>Abril</v>
          </cell>
          <cell r="AM35"/>
          <cell r="AN35" t="e">
            <v>#DIV/0!</v>
          </cell>
          <cell r="AO35">
            <v>0</v>
          </cell>
          <cell r="AP35"/>
          <cell r="AQ35"/>
          <cell r="AR35" t="str">
            <v>Mayo</v>
          </cell>
          <cell r="AS35"/>
          <cell r="AT35" t="e">
            <v>#DIV/0!</v>
          </cell>
          <cell r="AU35">
            <v>0</v>
          </cell>
          <cell r="AV35"/>
          <cell r="AW35"/>
          <cell r="AX35" t="str">
            <v>Junio</v>
          </cell>
          <cell r="AY35"/>
          <cell r="AZ35" t="e">
            <v>#DIV/0!</v>
          </cell>
          <cell r="BA35">
            <v>0</v>
          </cell>
          <cell r="BB35"/>
          <cell r="BC35"/>
          <cell r="BD35" t="str">
            <v>Julio</v>
          </cell>
          <cell r="BE35"/>
          <cell r="BF35">
            <v>0</v>
          </cell>
          <cell r="BG35">
            <v>0</v>
          </cell>
          <cell r="BH35"/>
          <cell r="BI35"/>
          <cell r="BJ35" t="str">
            <v>Agosto</v>
          </cell>
          <cell r="BK35"/>
          <cell r="BL35" t="e">
            <v>#DIV/0!</v>
          </cell>
          <cell r="BM35">
            <v>0</v>
          </cell>
          <cell r="BN35"/>
          <cell r="BO35"/>
          <cell r="BP35" t="str">
            <v>Septiembre</v>
          </cell>
          <cell r="BQ35"/>
          <cell r="BR35" t="e">
            <v>#DIV/0!</v>
          </cell>
          <cell r="BS35">
            <v>0</v>
          </cell>
          <cell r="BT35"/>
          <cell r="BU35"/>
          <cell r="BV35" t="str">
            <v>Octubre</v>
          </cell>
          <cell r="BW35"/>
          <cell r="BX35" t="e">
            <v>#DIV/0!</v>
          </cell>
          <cell r="BY35">
            <v>0</v>
          </cell>
          <cell r="BZ35"/>
          <cell r="CA35"/>
          <cell r="CB35" t="str">
            <v>Noviembre</v>
          </cell>
          <cell r="CC35"/>
          <cell r="CD35" t="e">
            <v>#DIV/0!</v>
          </cell>
          <cell r="CE35">
            <v>0</v>
          </cell>
          <cell r="CF35"/>
          <cell r="CG35"/>
          <cell r="CH35" t="str">
            <v>Diciembre</v>
          </cell>
          <cell r="CI35"/>
          <cell r="CJ35" t="e">
            <v>#DIV/0!</v>
          </cell>
          <cell r="CK35">
            <v>0</v>
          </cell>
          <cell r="CL35"/>
          <cell r="CM35"/>
          <cell r="CN35">
            <v>0</v>
          </cell>
          <cell r="CO35">
            <v>0</v>
          </cell>
          <cell r="CP35">
            <v>0</v>
          </cell>
          <cell r="CQ35">
            <v>0</v>
          </cell>
          <cell r="CR35">
            <v>0</v>
          </cell>
          <cell r="CS35">
            <v>0</v>
          </cell>
          <cell r="CT35">
            <v>0</v>
          </cell>
          <cell r="CU35">
            <v>0</v>
          </cell>
          <cell r="CV35">
            <v>0</v>
          </cell>
          <cell r="CW35">
            <v>0</v>
          </cell>
          <cell r="CX35">
            <v>0</v>
          </cell>
          <cell r="CY35">
            <v>0</v>
          </cell>
        </row>
        <row r="36">
          <cell r="C36" t="str">
            <v>COGGI 8 Acción preventiva 2</v>
          </cell>
          <cell r="D36"/>
          <cell r="E36"/>
          <cell r="F36"/>
          <cell r="G36">
            <v>0</v>
          </cell>
          <cell r="H36"/>
          <cell r="I36"/>
          <cell r="J36"/>
          <cell r="K36"/>
          <cell r="L36"/>
          <cell r="M36"/>
          <cell r="N36"/>
          <cell r="O36"/>
          <cell r="P36"/>
          <cell r="Q36"/>
          <cell r="R36"/>
          <cell r="S36"/>
          <cell r="T36" t="str">
            <v>Enero</v>
          </cell>
          <cell r="U36"/>
          <cell r="V36" t="e">
            <v>#DIV/0!</v>
          </cell>
          <cell r="W36" t="e">
            <v>#DIV/0!</v>
          </cell>
          <cell r="X36"/>
          <cell r="Y36"/>
          <cell r="Z36" t="str">
            <v>Febrero</v>
          </cell>
          <cell r="AA36"/>
          <cell r="AB36" t="e">
            <v>#DIV/0!</v>
          </cell>
          <cell r="AC36" t="e">
            <v>#DIV/0!</v>
          </cell>
          <cell r="AD36"/>
          <cell r="AE36"/>
          <cell r="AF36" t="str">
            <v>Marzo</v>
          </cell>
          <cell r="AG36"/>
          <cell r="AH36" t="e">
            <v>#DIV/0!</v>
          </cell>
          <cell r="AI36" t="e">
            <v>#DIV/0!</v>
          </cell>
          <cell r="AJ36"/>
          <cell r="AK36"/>
          <cell r="AL36" t="str">
            <v>Abril</v>
          </cell>
          <cell r="AM36"/>
          <cell r="AN36" t="e">
            <v>#DIV/0!</v>
          </cell>
          <cell r="AO36" t="e">
            <v>#DIV/0!</v>
          </cell>
          <cell r="AP36"/>
          <cell r="AQ36"/>
          <cell r="AR36" t="str">
            <v>Mayo</v>
          </cell>
          <cell r="AS36"/>
          <cell r="AT36" t="e">
            <v>#DIV/0!</v>
          </cell>
          <cell r="AU36" t="e">
            <v>#DIV/0!</v>
          </cell>
          <cell r="AV36"/>
          <cell r="AW36"/>
          <cell r="AX36" t="str">
            <v>Junio</v>
          </cell>
          <cell r="AY36"/>
          <cell r="AZ36" t="e">
            <v>#DIV/0!</v>
          </cell>
          <cell r="BA36" t="e">
            <v>#DIV/0!</v>
          </cell>
          <cell r="BB36"/>
          <cell r="BC36"/>
          <cell r="BD36" t="str">
            <v>Julio</v>
          </cell>
          <cell r="BE36"/>
          <cell r="BF36" t="e">
            <v>#DIV/0!</v>
          </cell>
          <cell r="BG36" t="e">
            <v>#DIV/0!</v>
          </cell>
          <cell r="BH36"/>
          <cell r="BI36"/>
          <cell r="BJ36" t="str">
            <v>Agosto</v>
          </cell>
          <cell r="BK36"/>
          <cell r="BL36" t="e">
            <v>#DIV/0!</v>
          </cell>
          <cell r="BM36" t="e">
            <v>#DIV/0!</v>
          </cell>
          <cell r="BN36"/>
          <cell r="BO36"/>
          <cell r="BP36" t="str">
            <v>Septiembre</v>
          </cell>
          <cell r="BQ36"/>
          <cell r="BR36" t="e">
            <v>#DIV/0!</v>
          </cell>
          <cell r="BS36" t="e">
            <v>#DIV/0!</v>
          </cell>
          <cell r="BT36"/>
          <cell r="BU36"/>
          <cell r="BV36" t="str">
            <v>Octubre</v>
          </cell>
          <cell r="BW36"/>
          <cell r="BX36" t="e">
            <v>#DIV/0!</v>
          </cell>
          <cell r="BY36" t="e">
            <v>#DIV/0!</v>
          </cell>
          <cell r="BZ36"/>
          <cell r="CA36"/>
          <cell r="CB36" t="str">
            <v>Noviembre</v>
          </cell>
          <cell r="CC36"/>
          <cell r="CD36" t="e">
            <v>#DIV/0!</v>
          </cell>
          <cell r="CE36" t="e">
            <v>#DIV/0!</v>
          </cell>
          <cell r="CF36"/>
          <cell r="CG36"/>
          <cell r="CH36" t="str">
            <v>Diciembre</v>
          </cell>
          <cell r="CI36"/>
          <cell r="CJ36" t="e">
            <v>#DIV/0!</v>
          </cell>
          <cell r="CK36" t="e">
            <v>#DIV/0!</v>
          </cell>
          <cell r="CL36"/>
          <cell r="CM36"/>
          <cell r="CN36"/>
          <cell r="CO36"/>
          <cell r="CP36"/>
          <cell r="CQ36"/>
          <cell r="CR36"/>
          <cell r="CS36"/>
          <cell r="CT36"/>
          <cell r="CU36"/>
          <cell r="CV36"/>
          <cell r="CW36"/>
          <cell r="CX36"/>
          <cell r="CY36"/>
        </row>
        <row r="37">
          <cell r="C37" t="str">
            <v>COGGI 8 Acción preventiva 3</v>
          </cell>
          <cell r="D37"/>
          <cell r="E37"/>
          <cell r="F37"/>
          <cell r="G37">
            <v>0</v>
          </cell>
          <cell r="H37"/>
          <cell r="I37"/>
          <cell r="J37"/>
          <cell r="K37"/>
          <cell r="L37"/>
          <cell r="M37"/>
          <cell r="N37"/>
          <cell r="O37"/>
          <cell r="P37"/>
          <cell r="Q37"/>
          <cell r="R37"/>
          <cell r="S37"/>
          <cell r="T37" t="str">
            <v>Enero</v>
          </cell>
          <cell r="U37"/>
          <cell r="V37" t="e">
            <v>#DIV/0!</v>
          </cell>
          <cell r="W37" t="e">
            <v>#DIV/0!</v>
          </cell>
          <cell r="X37"/>
          <cell r="Y37"/>
          <cell r="Z37" t="str">
            <v>Febrero</v>
          </cell>
          <cell r="AA37"/>
          <cell r="AB37" t="e">
            <v>#DIV/0!</v>
          </cell>
          <cell r="AC37" t="e">
            <v>#DIV/0!</v>
          </cell>
          <cell r="AD37"/>
          <cell r="AE37"/>
          <cell r="AF37" t="str">
            <v>Marzo</v>
          </cell>
          <cell r="AG37"/>
          <cell r="AH37" t="e">
            <v>#DIV/0!</v>
          </cell>
          <cell r="AI37" t="e">
            <v>#DIV/0!</v>
          </cell>
          <cell r="AJ37"/>
          <cell r="AK37"/>
          <cell r="AL37" t="str">
            <v>Abril</v>
          </cell>
          <cell r="AM37"/>
          <cell r="AN37" t="e">
            <v>#DIV/0!</v>
          </cell>
          <cell r="AO37" t="e">
            <v>#DIV/0!</v>
          </cell>
          <cell r="AP37"/>
          <cell r="AQ37"/>
          <cell r="AR37" t="str">
            <v>Mayo</v>
          </cell>
          <cell r="AS37"/>
          <cell r="AT37" t="e">
            <v>#DIV/0!</v>
          </cell>
          <cell r="AU37" t="e">
            <v>#DIV/0!</v>
          </cell>
          <cell r="AV37"/>
          <cell r="AW37"/>
          <cell r="AX37" t="str">
            <v>Junio</v>
          </cell>
          <cell r="AY37"/>
          <cell r="AZ37" t="e">
            <v>#DIV/0!</v>
          </cell>
          <cell r="BA37" t="e">
            <v>#DIV/0!</v>
          </cell>
          <cell r="BB37"/>
          <cell r="BC37"/>
          <cell r="BD37" t="str">
            <v>Julio</v>
          </cell>
          <cell r="BE37"/>
          <cell r="BF37" t="e">
            <v>#DIV/0!</v>
          </cell>
          <cell r="BG37" t="e">
            <v>#DIV/0!</v>
          </cell>
          <cell r="BH37"/>
          <cell r="BI37"/>
          <cell r="BJ37" t="str">
            <v>Agosto</v>
          </cell>
          <cell r="BK37"/>
          <cell r="BL37" t="e">
            <v>#DIV/0!</v>
          </cell>
          <cell r="BM37" t="e">
            <v>#DIV/0!</v>
          </cell>
          <cell r="BN37"/>
          <cell r="BO37"/>
          <cell r="BP37" t="str">
            <v>Septiembre</v>
          </cell>
          <cell r="BQ37"/>
          <cell r="BR37" t="e">
            <v>#DIV/0!</v>
          </cell>
          <cell r="BS37" t="e">
            <v>#DIV/0!</v>
          </cell>
          <cell r="BT37"/>
          <cell r="BU37"/>
          <cell r="BV37" t="str">
            <v>Octubre</v>
          </cell>
          <cell r="BW37"/>
          <cell r="BX37" t="e">
            <v>#DIV/0!</v>
          </cell>
          <cell r="BY37" t="e">
            <v>#DIV/0!</v>
          </cell>
          <cell r="BZ37"/>
          <cell r="CA37"/>
          <cell r="CB37" t="str">
            <v>Noviembre</v>
          </cell>
          <cell r="CC37"/>
          <cell r="CD37" t="e">
            <v>#DIV/0!</v>
          </cell>
          <cell r="CE37" t="e">
            <v>#DIV/0!</v>
          </cell>
          <cell r="CF37"/>
          <cell r="CG37"/>
          <cell r="CH37" t="str">
            <v>Diciembre</v>
          </cell>
          <cell r="CI37"/>
          <cell r="CJ37" t="e">
            <v>#DIV/0!</v>
          </cell>
          <cell r="CK37" t="e">
            <v>#DIV/0!</v>
          </cell>
          <cell r="CL37"/>
          <cell r="CM37"/>
          <cell r="CN37"/>
          <cell r="CO37"/>
          <cell r="CP37"/>
          <cell r="CQ37"/>
          <cell r="CR37"/>
          <cell r="CS37"/>
          <cell r="CT37"/>
          <cell r="CU37"/>
          <cell r="CV37"/>
          <cell r="CW37"/>
          <cell r="CX37"/>
          <cell r="CY37"/>
        </row>
        <row r="38">
          <cell r="C38" t="str">
            <v>COGGI 8 Acción preventiva 4</v>
          </cell>
          <cell r="D38"/>
          <cell r="E38"/>
          <cell r="F38"/>
          <cell r="G38">
            <v>0</v>
          </cell>
          <cell r="H38"/>
          <cell r="I38"/>
          <cell r="J38"/>
          <cell r="K38"/>
          <cell r="L38"/>
          <cell r="M38"/>
          <cell r="N38"/>
          <cell r="O38"/>
          <cell r="P38"/>
          <cell r="Q38"/>
          <cell r="R38"/>
          <cell r="S38"/>
          <cell r="T38" t="str">
            <v>Enero</v>
          </cell>
          <cell r="U38"/>
          <cell r="V38" t="e">
            <v>#DIV/0!</v>
          </cell>
          <cell r="W38" t="e">
            <v>#DIV/0!</v>
          </cell>
          <cell r="X38"/>
          <cell r="Y38"/>
          <cell r="Z38" t="str">
            <v>Febrero</v>
          </cell>
          <cell r="AA38"/>
          <cell r="AB38" t="e">
            <v>#DIV/0!</v>
          </cell>
          <cell r="AC38" t="e">
            <v>#DIV/0!</v>
          </cell>
          <cell r="AD38"/>
          <cell r="AE38"/>
          <cell r="AF38" t="str">
            <v>Marzo</v>
          </cell>
          <cell r="AG38"/>
          <cell r="AH38" t="e">
            <v>#DIV/0!</v>
          </cell>
          <cell r="AI38" t="e">
            <v>#DIV/0!</v>
          </cell>
          <cell r="AJ38"/>
          <cell r="AK38"/>
          <cell r="AL38" t="str">
            <v>Abril</v>
          </cell>
          <cell r="AM38"/>
          <cell r="AN38" t="e">
            <v>#DIV/0!</v>
          </cell>
          <cell r="AO38" t="e">
            <v>#DIV/0!</v>
          </cell>
          <cell r="AP38"/>
          <cell r="AQ38"/>
          <cell r="AR38" t="str">
            <v>Mayo</v>
          </cell>
          <cell r="AS38"/>
          <cell r="AT38" t="e">
            <v>#DIV/0!</v>
          </cell>
          <cell r="AU38" t="e">
            <v>#DIV/0!</v>
          </cell>
          <cell r="AV38"/>
          <cell r="AW38"/>
          <cell r="AX38" t="str">
            <v>Junio</v>
          </cell>
          <cell r="AY38"/>
          <cell r="AZ38" t="e">
            <v>#DIV/0!</v>
          </cell>
          <cell r="BA38" t="e">
            <v>#DIV/0!</v>
          </cell>
          <cell r="BB38"/>
          <cell r="BC38"/>
          <cell r="BD38" t="str">
            <v>Julio</v>
          </cell>
          <cell r="BE38"/>
          <cell r="BF38" t="e">
            <v>#DIV/0!</v>
          </cell>
          <cell r="BG38" t="e">
            <v>#DIV/0!</v>
          </cell>
          <cell r="BH38"/>
          <cell r="BI38"/>
          <cell r="BJ38" t="str">
            <v>Agosto</v>
          </cell>
          <cell r="BK38"/>
          <cell r="BL38" t="e">
            <v>#DIV/0!</v>
          </cell>
          <cell r="BM38" t="e">
            <v>#DIV/0!</v>
          </cell>
          <cell r="BN38"/>
          <cell r="BO38"/>
          <cell r="BP38" t="str">
            <v>Septiembre</v>
          </cell>
          <cell r="BQ38"/>
          <cell r="BR38" t="e">
            <v>#DIV/0!</v>
          </cell>
          <cell r="BS38" t="e">
            <v>#DIV/0!</v>
          </cell>
          <cell r="BT38"/>
          <cell r="BU38"/>
          <cell r="BV38" t="str">
            <v>Octubre</v>
          </cell>
          <cell r="BW38"/>
          <cell r="BX38" t="e">
            <v>#DIV/0!</v>
          </cell>
          <cell r="BY38" t="e">
            <v>#DIV/0!</v>
          </cell>
          <cell r="BZ38"/>
          <cell r="CA38"/>
          <cell r="CB38" t="str">
            <v>Noviembre</v>
          </cell>
          <cell r="CC38"/>
          <cell r="CD38" t="e">
            <v>#DIV/0!</v>
          </cell>
          <cell r="CE38" t="e">
            <v>#DIV/0!</v>
          </cell>
          <cell r="CF38"/>
          <cell r="CG38"/>
          <cell r="CH38" t="str">
            <v>Diciembre</v>
          </cell>
          <cell r="CI38"/>
          <cell r="CJ38" t="e">
            <v>#DIV/0!</v>
          </cell>
          <cell r="CK38" t="e">
            <v>#DIV/0!</v>
          </cell>
          <cell r="CL38"/>
          <cell r="CM38"/>
          <cell r="CN38"/>
          <cell r="CO38"/>
          <cell r="CP38"/>
          <cell r="CQ38"/>
          <cell r="CR38"/>
          <cell r="CS38"/>
          <cell r="CT38"/>
          <cell r="CU38"/>
          <cell r="CV38"/>
          <cell r="CW38"/>
          <cell r="CX38"/>
          <cell r="CY38"/>
        </row>
        <row r="39">
          <cell r="C39" t="str">
            <v>INTI 9 Acción preventiva 1</v>
          </cell>
          <cell r="D39" t="str">
            <v>SUBDIRECCIÓN DE SISTEMAS DE INFORMACIÓN DE TIERRAS</v>
          </cell>
          <cell r="E39" t="str">
            <v>Realiza seguimiento a la ejecución presupuestal</v>
          </cell>
          <cell r="F39" t="str">
            <v xml:space="preserve">Informe de Seguimiento Presupuestal </v>
          </cell>
          <cell r="G39">
            <v>2</v>
          </cell>
          <cell r="H39"/>
          <cell r="I39"/>
          <cell r="J39"/>
          <cell r="K39"/>
          <cell r="L39"/>
          <cell r="M39"/>
          <cell r="N39"/>
          <cell r="O39"/>
          <cell r="P39">
            <v>1</v>
          </cell>
          <cell r="Q39"/>
          <cell r="R39"/>
          <cell r="S39">
            <v>1</v>
          </cell>
          <cell r="T39" t="str">
            <v>Enero</v>
          </cell>
          <cell r="U39"/>
          <cell r="V39" t="e">
            <v>#DIV/0!</v>
          </cell>
          <cell r="W39">
            <v>0</v>
          </cell>
          <cell r="X39"/>
          <cell r="Y39"/>
          <cell r="Z39" t="str">
            <v>Febrero</v>
          </cell>
          <cell r="AA39"/>
          <cell r="AB39" t="e">
            <v>#DIV/0!</v>
          </cell>
          <cell r="AC39">
            <v>0</v>
          </cell>
          <cell r="AD39"/>
          <cell r="AE39"/>
          <cell r="AF39" t="str">
            <v>Marzo</v>
          </cell>
          <cell r="AG39"/>
          <cell r="AH39" t="e">
            <v>#DIV/0!</v>
          </cell>
          <cell r="AI39">
            <v>0</v>
          </cell>
          <cell r="AJ39"/>
          <cell r="AK39"/>
          <cell r="AL39" t="str">
            <v>Abril</v>
          </cell>
          <cell r="AM39"/>
          <cell r="AN39" t="e">
            <v>#DIV/0!</v>
          </cell>
          <cell r="AO39">
            <v>0</v>
          </cell>
          <cell r="AP39"/>
          <cell r="AQ39"/>
          <cell r="AR39" t="str">
            <v>Mayo</v>
          </cell>
          <cell r="AS39"/>
          <cell r="AT39" t="e">
            <v>#DIV/0!</v>
          </cell>
          <cell r="AU39">
            <v>0</v>
          </cell>
          <cell r="AV39"/>
          <cell r="AW39"/>
          <cell r="AX39" t="str">
            <v>Junio</v>
          </cell>
          <cell r="AY39"/>
          <cell r="AZ39" t="e">
            <v>#DIV/0!</v>
          </cell>
          <cell r="BA39">
            <v>0</v>
          </cell>
          <cell r="BB39"/>
          <cell r="BC39"/>
          <cell r="BD39" t="str">
            <v>Julio</v>
          </cell>
          <cell r="BE39"/>
          <cell r="BF39" t="e">
            <v>#DIV/0!</v>
          </cell>
          <cell r="BG39">
            <v>0</v>
          </cell>
          <cell r="BH39"/>
          <cell r="BI39"/>
          <cell r="BJ39" t="str">
            <v>Agosto</v>
          </cell>
          <cell r="BK39"/>
          <cell r="BL39" t="e">
            <v>#DIV/0!</v>
          </cell>
          <cell r="BM39">
            <v>0</v>
          </cell>
          <cell r="BN39"/>
          <cell r="BO39"/>
          <cell r="BP39" t="str">
            <v>Septiembre</v>
          </cell>
          <cell r="BQ39"/>
          <cell r="BR39">
            <v>0</v>
          </cell>
          <cell r="BS39">
            <v>0</v>
          </cell>
          <cell r="BT39"/>
          <cell r="BU39"/>
          <cell r="BV39" t="str">
            <v>Octubre</v>
          </cell>
          <cell r="BW39"/>
          <cell r="BX39" t="e">
            <v>#DIV/0!</v>
          </cell>
          <cell r="BY39">
            <v>0</v>
          </cell>
          <cell r="BZ39"/>
          <cell r="CA39"/>
          <cell r="CB39" t="str">
            <v>Noviembre</v>
          </cell>
          <cell r="CC39"/>
          <cell r="CD39" t="e">
            <v>#DIV/0!</v>
          </cell>
          <cell r="CE39">
            <v>0</v>
          </cell>
          <cell r="CF39"/>
          <cell r="CG39"/>
          <cell r="CH39" t="str">
            <v>Diciembre</v>
          </cell>
          <cell r="CI39"/>
          <cell r="CJ39">
            <v>0</v>
          </cell>
          <cell r="CK39">
            <v>0</v>
          </cell>
          <cell r="CL39"/>
          <cell r="CM39"/>
          <cell r="CN39">
            <v>0</v>
          </cell>
          <cell r="CO39">
            <v>0</v>
          </cell>
          <cell r="CP39">
            <v>0</v>
          </cell>
          <cell r="CQ39">
            <v>0</v>
          </cell>
          <cell r="CR39">
            <v>0</v>
          </cell>
          <cell r="CS39">
            <v>0</v>
          </cell>
          <cell r="CT39">
            <v>0</v>
          </cell>
          <cell r="CU39">
            <v>0</v>
          </cell>
          <cell r="CV39">
            <v>0</v>
          </cell>
          <cell r="CW39">
            <v>0</v>
          </cell>
          <cell r="CX39">
            <v>0</v>
          </cell>
          <cell r="CY39">
            <v>0</v>
          </cell>
        </row>
        <row r="40">
          <cell r="C40" t="str">
            <v>INTI 9 Acción preventiva 2</v>
          </cell>
          <cell r="D40"/>
          <cell r="E40"/>
          <cell r="F40"/>
          <cell r="G40">
            <v>0</v>
          </cell>
          <cell r="H40"/>
          <cell r="I40"/>
          <cell r="J40"/>
          <cell r="K40"/>
          <cell r="L40"/>
          <cell r="M40"/>
          <cell r="N40"/>
          <cell r="O40"/>
          <cell r="P40"/>
          <cell r="Q40"/>
          <cell r="R40"/>
          <cell r="S40"/>
          <cell r="T40" t="str">
            <v>Enero</v>
          </cell>
          <cell r="U40"/>
          <cell r="V40" t="e">
            <v>#DIV/0!</v>
          </cell>
          <cell r="W40" t="e">
            <v>#DIV/0!</v>
          </cell>
          <cell r="X40"/>
          <cell r="Y40"/>
          <cell r="Z40" t="str">
            <v>Febrero</v>
          </cell>
          <cell r="AA40"/>
          <cell r="AB40" t="e">
            <v>#DIV/0!</v>
          </cell>
          <cell r="AC40" t="e">
            <v>#DIV/0!</v>
          </cell>
          <cell r="AD40"/>
          <cell r="AE40"/>
          <cell r="AF40" t="str">
            <v>Marzo</v>
          </cell>
          <cell r="AG40"/>
          <cell r="AH40" t="e">
            <v>#DIV/0!</v>
          </cell>
          <cell r="AI40" t="e">
            <v>#DIV/0!</v>
          </cell>
          <cell r="AJ40"/>
          <cell r="AK40"/>
          <cell r="AL40" t="str">
            <v>Abril</v>
          </cell>
          <cell r="AM40"/>
          <cell r="AN40" t="e">
            <v>#DIV/0!</v>
          </cell>
          <cell r="AO40" t="e">
            <v>#DIV/0!</v>
          </cell>
          <cell r="AP40"/>
          <cell r="AQ40"/>
          <cell r="AR40" t="str">
            <v>Mayo</v>
          </cell>
          <cell r="AS40"/>
          <cell r="AT40" t="e">
            <v>#DIV/0!</v>
          </cell>
          <cell r="AU40" t="e">
            <v>#DIV/0!</v>
          </cell>
          <cell r="AV40"/>
          <cell r="AW40"/>
          <cell r="AX40" t="str">
            <v>Junio</v>
          </cell>
          <cell r="AY40"/>
          <cell r="AZ40" t="e">
            <v>#DIV/0!</v>
          </cell>
          <cell r="BA40" t="e">
            <v>#DIV/0!</v>
          </cell>
          <cell r="BB40"/>
          <cell r="BC40"/>
          <cell r="BD40" t="str">
            <v>Julio</v>
          </cell>
          <cell r="BE40"/>
          <cell r="BF40" t="e">
            <v>#DIV/0!</v>
          </cell>
          <cell r="BG40" t="e">
            <v>#DIV/0!</v>
          </cell>
          <cell r="BH40"/>
          <cell r="BI40"/>
          <cell r="BJ40" t="str">
            <v>Agosto</v>
          </cell>
          <cell r="BK40"/>
          <cell r="BL40" t="e">
            <v>#DIV/0!</v>
          </cell>
          <cell r="BM40" t="e">
            <v>#DIV/0!</v>
          </cell>
          <cell r="BN40"/>
          <cell r="BO40"/>
          <cell r="BP40" t="str">
            <v>Septiembre</v>
          </cell>
          <cell r="BQ40"/>
          <cell r="BR40" t="e">
            <v>#DIV/0!</v>
          </cell>
          <cell r="BS40" t="e">
            <v>#DIV/0!</v>
          </cell>
          <cell r="BT40"/>
          <cell r="BU40"/>
          <cell r="BV40" t="str">
            <v>Octubre</v>
          </cell>
          <cell r="BW40"/>
          <cell r="BX40" t="e">
            <v>#DIV/0!</v>
          </cell>
          <cell r="BY40" t="e">
            <v>#DIV/0!</v>
          </cell>
          <cell r="BZ40"/>
          <cell r="CA40"/>
          <cell r="CB40" t="str">
            <v>Noviembre</v>
          </cell>
          <cell r="CC40"/>
          <cell r="CD40" t="e">
            <v>#DIV/0!</v>
          </cell>
          <cell r="CE40" t="e">
            <v>#DIV/0!</v>
          </cell>
          <cell r="CF40"/>
          <cell r="CG40"/>
          <cell r="CH40" t="str">
            <v>Diciembre</v>
          </cell>
          <cell r="CI40"/>
          <cell r="CJ40" t="e">
            <v>#DIV/0!</v>
          </cell>
          <cell r="CK40" t="e">
            <v>#DIV/0!</v>
          </cell>
          <cell r="CL40"/>
          <cell r="CM40"/>
          <cell r="CN40"/>
          <cell r="CO40"/>
          <cell r="CP40"/>
          <cell r="CQ40"/>
          <cell r="CR40"/>
          <cell r="CS40"/>
          <cell r="CT40"/>
          <cell r="CU40"/>
          <cell r="CV40"/>
          <cell r="CW40"/>
          <cell r="CX40"/>
          <cell r="CY40"/>
        </row>
        <row r="41">
          <cell r="C41" t="str">
            <v>INTI 9 Acción preventiva 3</v>
          </cell>
          <cell r="D41"/>
          <cell r="E41"/>
          <cell r="F41"/>
          <cell r="G41">
            <v>0</v>
          </cell>
          <cell r="H41"/>
          <cell r="I41"/>
          <cell r="J41"/>
          <cell r="K41"/>
          <cell r="L41"/>
          <cell r="M41"/>
          <cell r="N41"/>
          <cell r="O41"/>
          <cell r="P41"/>
          <cell r="Q41"/>
          <cell r="R41"/>
          <cell r="S41"/>
          <cell r="T41" t="str">
            <v>Enero</v>
          </cell>
          <cell r="U41"/>
          <cell r="V41" t="e">
            <v>#DIV/0!</v>
          </cell>
          <cell r="W41" t="e">
            <v>#DIV/0!</v>
          </cell>
          <cell r="X41"/>
          <cell r="Y41"/>
          <cell r="Z41" t="str">
            <v>Febrero</v>
          </cell>
          <cell r="AA41"/>
          <cell r="AB41" t="e">
            <v>#DIV/0!</v>
          </cell>
          <cell r="AC41" t="e">
            <v>#DIV/0!</v>
          </cell>
          <cell r="AD41"/>
          <cell r="AE41"/>
          <cell r="AF41" t="str">
            <v>Marzo</v>
          </cell>
          <cell r="AG41"/>
          <cell r="AH41" t="e">
            <v>#DIV/0!</v>
          </cell>
          <cell r="AI41" t="e">
            <v>#DIV/0!</v>
          </cell>
          <cell r="AJ41"/>
          <cell r="AK41"/>
          <cell r="AL41" t="str">
            <v>Abril</v>
          </cell>
          <cell r="AM41"/>
          <cell r="AN41" t="e">
            <v>#DIV/0!</v>
          </cell>
          <cell r="AO41" t="e">
            <v>#DIV/0!</v>
          </cell>
          <cell r="AP41"/>
          <cell r="AQ41"/>
          <cell r="AR41" t="str">
            <v>Mayo</v>
          </cell>
          <cell r="AS41"/>
          <cell r="AT41" t="e">
            <v>#DIV/0!</v>
          </cell>
          <cell r="AU41" t="e">
            <v>#DIV/0!</v>
          </cell>
          <cell r="AV41"/>
          <cell r="AW41"/>
          <cell r="AX41" t="str">
            <v>Junio</v>
          </cell>
          <cell r="AY41"/>
          <cell r="AZ41" t="e">
            <v>#DIV/0!</v>
          </cell>
          <cell r="BA41" t="e">
            <v>#DIV/0!</v>
          </cell>
          <cell r="BB41"/>
          <cell r="BC41"/>
          <cell r="BD41" t="str">
            <v>Julio</v>
          </cell>
          <cell r="BE41"/>
          <cell r="BF41" t="e">
            <v>#DIV/0!</v>
          </cell>
          <cell r="BG41" t="e">
            <v>#DIV/0!</v>
          </cell>
          <cell r="BH41"/>
          <cell r="BI41"/>
          <cell r="BJ41" t="str">
            <v>Agosto</v>
          </cell>
          <cell r="BK41"/>
          <cell r="BL41" t="e">
            <v>#DIV/0!</v>
          </cell>
          <cell r="BM41" t="e">
            <v>#DIV/0!</v>
          </cell>
          <cell r="BN41"/>
          <cell r="BO41"/>
          <cell r="BP41" t="str">
            <v>Septiembre</v>
          </cell>
          <cell r="BQ41"/>
          <cell r="BR41" t="e">
            <v>#DIV/0!</v>
          </cell>
          <cell r="BS41" t="e">
            <v>#DIV/0!</v>
          </cell>
          <cell r="BT41"/>
          <cell r="BU41"/>
          <cell r="BV41" t="str">
            <v>Octubre</v>
          </cell>
          <cell r="BW41"/>
          <cell r="BX41" t="e">
            <v>#DIV/0!</v>
          </cell>
          <cell r="BY41" t="e">
            <v>#DIV/0!</v>
          </cell>
          <cell r="BZ41"/>
          <cell r="CA41"/>
          <cell r="CB41" t="str">
            <v>Noviembre</v>
          </cell>
          <cell r="CC41"/>
          <cell r="CD41" t="e">
            <v>#DIV/0!</v>
          </cell>
          <cell r="CE41" t="e">
            <v>#DIV/0!</v>
          </cell>
          <cell r="CF41"/>
          <cell r="CG41"/>
          <cell r="CH41" t="str">
            <v>Diciembre</v>
          </cell>
          <cell r="CI41"/>
          <cell r="CJ41" t="e">
            <v>#DIV/0!</v>
          </cell>
          <cell r="CK41" t="e">
            <v>#DIV/0!</v>
          </cell>
          <cell r="CL41"/>
          <cell r="CM41"/>
          <cell r="CN41"/>
          <cell r="CO41"/>
          <cell r="CP41"/>
          <cell r="CQ41"/>
          <cell r="CR41"/>
          <cell r="CS41"/>
          <cell r="CT41"/>
          <cell r="CU41"/>
          <cell r="CV41"/>
          <cell r="CW41"/>
          <cell r="CX41"/>
          <cell r="CY41"/>
        </row>
        <row r="42">
          <cell r="C42" t="str">
            <v>INTI 9 Acción preventiva 4</v>
          </cell>
          <cell r="D42"/>
          <cell r="E42"/>
          <cell r="F42"/>
          <cell r="G42">
            <v>0</v>
          </cell>
          <cell r="H42"/>
          <cell r="I42"/>
          <cell r="J42"/>
          <cell r="K42"/>
          <cell r="L42"/>
          <cell r="M42"/>
          <cell r="N42"/>
          <cell r="O42"/>
          <cell r="P42"/>
          <cell r="Q42"/>
          <cell r="R42"/>
          <cell r="S42"/>
          <cell r="T42" t="str">
            <v>Enero</v>
          </cell>
          <cell r="U42"/>
          <cell r="V42" t="e">
            <v>#DIV/0!</v>
          </cell>
          <cell r="W42" t="e">
            <v>#DIV/0!</v>
          </cell>
          <cell r="X42"/>
          <cell r="Y42"/>
          <cell r="Z42" t="str">
            <v>Febrero</v>
          </cell>
          <cell r="AA42"/>
          <cell r="AB42" t="e">
            <v>#DIV/0!</v>
          </cell>
          <cell r="AC42" t="e">
            <v>#DIV/0!</v>
          </cell>
          <cell r="AD42"/>
          <cell r="AE42"/>
          <cell r="AF42" t="str">
            <v>Marzo</v>
          </cell>
          <cell r="AG42"/>
          <cell r="AH42" t="e">
            <v>#DIV/0!</v>
          </cell>
          <cell r="AI42" t="e">
            <v>#DIV/0!</v>
          </cell>
          <cell r="AJ42"/>
          <cell r="AK42"/>
          <cell r="AL42" t="str">
            <v>Abril</v>
          </cell>
          <cell r="AM42"/>
          <cell r="AN42" t="e">
            <v>#DIV/0!</v>
          </cell>
          <cell r="AO42" t="e">
            <v>#DIV/0!</v>
          </cell>
          <cell r="AP42"/>
          <cell r="AQ42"/>
          <cell r="AR42" t="str">
            <v>Mayo</v>
          </cell>
          <cell r="AS42"/>
          <cell r="AT42" t="e">
            <v>#DIV/0!</v>
          </cell>
          <cell r="AU42" t="e">
            <v>#DIV/0!</v>
          </cell>
          <cell r="AV42"/>
          <cell r="AW42"/>
          <cell r="AX42" t="str">
            <v>Junio</v>
          </cell>
          <cell r="AY42"/>
          <cell r="AZ42" t="e">
            <v>#DIV/0!</v>
          </cell>
          <cell r="BA42" t="e">
            <v>#DIV/0!</v>
          </cell>
          <cell r="BB42"/>
          <cell r="BC42"/>
          <cell r="BD42" t="str">
            <v>Julio</v>
          </cell>
          <cell r="BE42"/>
          <cell r="BF42" t="e">
            <v>#DIV/0!</v>
          </cell>
          <cell r="BG42" t="e">
            <v>#DIV/0!</v>
          </cell>
          <cell r="BH42"/>
          <cell r="BI42"/>
          <cell r="BJ42" t="str">
            <v>Agosto</v>
          </cell>
          <cell r="BK42"/>
          <cell r="BL42" t="e">
            <v>#DIV/0!</v>
          </cell>
          <cell r="BM42" t="e">
            <v>#DIV/0!</v>
          </cell>
          <cell r="BN42"/>
          <cell r="BO42"/>
          <cell r="BP42" t="str">
            <v>Septiembre</v>
          </cell>
          <cell r="BQ42"/>
          <cell r="BR42" t="e">
            <v>#DIV/0!</v>
          </cell>
          <cell r="BS42" t="e">
            <v>#DIV/0!</v>
          </cell>
          <cell r="BT42"/>
          <cell r="BU42"/>
          <cell r="BV42" t="str">
            <v>Octubre</v>
          </cell>
          <cell r="BW42"/>
          <cell r="BX42" t="e">
            <v>#DIV/0!</v>
          </cell>
          <cell r="BY42" t="e">
            <v>#DIV/0!</v>
          </cell>
          <cell r="BZ42"/>
          <cell r="CA42"/>
          <cell r="CB42" t="str">
            <v>Noviembre</v>
          </cell>
          <cell r="CC42"/>
          <cell r="CD42" t="e">
            <v>#DIV/0!</v>
          </cell>
          <cell r="CE42" t="e">
            <v>#DIV/0!</v>
          </cell>
          <cell r="CF42"/>
          <cell r="CG42"/>
          <cell r="CH42" t="str">
            <v>Diciembre</v>
          </cell>
          <cell r="CI42"/>
          <cell r="CJ42" t="e">
            <v>#DIV/0!</v>
          </cell>
          <cell r="CK42" t="e">
            <v>#DIV/0!</v>
          </cell>
          <cell r="CL42"/>
          <cell r="CM42"/>
          <cell r="CN42"/>
          <cell r="CO42"/>
          <cell r="CP42"/>
          <cell r="CQ42"/>
          <cell r="CR42"/>
          <cell r="CS42"/>
          <cell r="CT42"/>
          <cell r="CU42"/>
          <cell r="CV42"/>
          <cell r="CW42"/>
          <cell r="CX42"/>
          <cell r="CY42"/>
        </row>
        <row r="43">
          <cell r="C43" t="str">
            <v>INTI 10 Acción preventiva 1</v>
          </cell>
          <cell r="D43" t="str">
            <v>SUBDIRECCIÓN DE SISTEMAS DE INFORMACIÓN DE TIERRAS</v>
          </cell>
          <cell r="E43" t="str">
            <v>Realizar Publicación y Socialización de la Política y lineamientos de Gobierno del Dato</v>
          </cell>
          <cell r="F43" t="str">
            <v>Lineamientos y Soportes de Socialización del Gobierno del Dato</v>
          </cell>
          <cell r="G43">
            <v>2</v>
          </cell>
          <cell r="H43"/>
          <cell r="I43"/>
          <cell r="J43"/>
          <cell r="K43"/>
          <cell r="L43"/>
          <cell r="M43"/>
          <cell r="N43"/>
          <cell r="O43">
            <v>1</v>
          </cell>
          <cell r="P43"/>
          <cell r="Q43"/>
          <cell r="R43">
            <v>1</v>
          </cell>
          <cell r="S43"/>
          <cell r="T43" t="str">
            <v>Enero</v>
          </cell>
          <cell r="U43"/>
          <cell r="V43" t="e">
            <v>#DIV/0!</v>
          </cell>
          <cell r="W43">
            <v>0</v>
          </cell>
          <cell r="X43"/>
          <cell r="Y43"/>
          <cell r="Z43" t="str">
            <v>Febrero</v>
          </cell>
          <cell r="AA43"/>
          <cell r="AB43" t="e">
            <v>#DIV/0!</v>
          </cell>
          <cell r="AC43">
            <v>0</v>
          </cell>
          <cell r="AD43"/>
          <cell r="AE43"/>
          <cell r="AF43" t="str">
            <v>Marzo</v>
          </cell>
          <cell r="AG43"/>
          <cell r="AH43" t="e">
            <v>#DIV/0!</v>
          </cell>
          <cell r="AI43">
            <v>0</v>
          </cell>
          <cell r="AJ43"/>
          <cell r="AK43"/>
          <cell r="AL43" t="str">
            <v>Abril</v>
          </cell>
          <cell r="AM43"/>
          <cell r="AN43" t="e">
            <v>#DIV/0!</v>
          </cell>
          <cell r="AO43">
            <v>0</v>
          </cell>
          <cell r="AP43"/>
          <cell r="AQ43"/>
          <cell r="AR43" t="str">
            <v>Mayo</v>
          </cell>
          <cell r="AS43"/>
          <cell r="AT43" t="e">
            <v>#DIV/0!</v>
          </cell>
          <cell r="AU43">
            <v>0</v>
          </cell>
          <cell r="AV43"/>
          <cell r="AW43"/>
          <cell r="AX43" t="str">
            <v>Junio</v>
          </cell>
          <cell r="AY43"/>
          <cell r="AZ43" t="e">
            <v>#DIV/0!</v>
          </cell>
          <cell r="BA43">
            <v>0</v>
          </cell>
          <cell r="BB43"/>
          <cell r="BC43"/>
          <cell r="BD43" t="str">
            <v>Julio</v>
          </cell>
          <cell r="BE43"/>
          <cell r="BF43" t="e">
            <v>#DIV/0!</v>
          </cell>
          <cell r="BG43">
            <v>0</v>
          </cell>
          <cell r="BH43"/>
          <cell r="BI43"/>
          <cell r="BJ43" t="str">
            <v>Agosto</v>
          </cell>
          <cell r="BK43"/>
          <cell r="BL43">
            <v>0</v>
          </cell>
          <cell r="BM43">
            <v>0</v>
          </cell>
          <cell r="BN43"/>
          <cell r="BO43"/>
          <cell r="BP43" t="str">
            <v>Septiembre</v>
          </cell>
          <cell r="BQ43"/>
          <cell r="BR43" t="e">
            <v>#DIV/0!</v>
          </cell>
          <cell r="BS43">
            <v>0</v>
          </cell>
          <cell r="BT43"/>
          <cell r="BU43"/>
          <cell r="BV43" t="str">
            <v>Octubre</v>
          </cell>
          <cell r="BW43"/>
          <cell r="BX43" t="e">
            <v>#DIV/0!</v>
          </cell>
          <cell r="BY43">
            <v>0</v>
          </cell>
          <cell r="BZ43"/>
          <cell r="CA43"/>
          <cell r="CB43" t="str">
            <v>Noviembre</v>
          </cell>
          <cell r="CC43"/>
          <cell r="CD43">
            <v>0</v>
          </cell>
          <cell r="CE43">
            <v>0</v>
          </cell>
          <cell r="CF43"/>
          <cell r="CG43"/>
          <cell r="CH43" t="str">
            <v>Diciembre</v>
          </cell>
          <cell r="CI43"/>
          <cell r="CJ43" t="e">
            <v>#DIV/0!</v>
          </cell>
          <cell r="CK43">
            <v>0</v>
          </cell>
          <cell r="CL43"/>
          <cell r="CM43"/>
          <cell r="CN43">
            <v>0</v>
          </cell>
          <cell r="CO43">
            <v>0</v>
          </cell>
          <cell r="CP43">
            <v>0</v>
          </cell>
          <cell r="CQ43">
            <v>0</v>
          </cell>
          <cell r="CR43">
            <v>0</v>
          </cell>
          <cell r="CS43">
            <v>0</v>
          </cell>
          <cell r="CT43">
            <v>0</v>
          </cell>
          <cell r="CU43">
            <v>0</v>
          </cell>
          <cell r="CV43">
            <v>0</v>
          </cell>
          <cell r="CW43">
            <v>0</v>
          </cell>
          <cell r="CX43">
            <v>0</v>
          </cell>
          <cell r="CY43">
            <v>0</v>
          </cell>
        </row>
        <row r="44">
          <cell r="C44" t="str">
            <v>INTI 10 Acción preventiva 2</v>
          </cell>
          <cell r="D44"/>
          <cell r="E44"/>
          <cell r="F44"/>
          <cell r="G44">
            <v>0</v>
          </cell>
          <cell r="H44"/>
          <cell r="I44"/>
          <cell r="J44"/>
          <cell r="K44"/>
          <cell r="L44"/>
          <cell r="M44"/>
          <cell r="N44"/>
          <cell r="O44"/>
          <cell r="P44"/>
          <cell r="Q44"/>
          <cell r="R44"/>
          <cell r="S44"/>
          <cell r="T44" t="str">
            <v>Enero</v>
          </cell>
          <cell r="U44"/>
          <cell r="V44" t="e">
            <v>#DIV/0!</v>
          </cell>
          <cell r="W44" t="e">
            <v>#DIV/0!</v>
          </cell>
          <cell r="X44"/>
          <cell r="Y44"/>
          <cell r="Z44" t="str">
            <v>Febrero</v>
          </cell>
          <cell r="AA44"/>
          <cell r="AB44" t="e">
            <v>#DIV/0!</v>
          </cell>
          <cell r="AC44" t="e">
            <v>#DIV/0!</v>
          </cell>
          <cell r="AD44"/>
          <cell r="AE44"/>
          <cell r="AF44" t="str">
            <v>Marzo</v>
          </cell>
          <cell r="AG44"/>
          <cell r="AH44" t="e">
            <v>#DIV/0!</v>
          </cell>
          <cell r="AI44" t="e">
            <v>#DIV/0!</v>
          </cell>
          <cell r="AJ44"/>
          <cell r="AK44"/>
          <cell r="AL44" t="str">
            <v>Abril</v>
          </cell>
          <cell r="AM44"/>
          <cell r="AN44" t="e">
            <v>#DIV/0!</v>
          </cell>
          <cell r="AO44" t="e">
            <v>#DIV/0!</v>
          </cell>
          <cell r="AP44"/>
          <cell r="AQ44"/>
          <cell r="AR44" t="str">
            <v>Mayo</v>
          </cell>
          <cell r="AS44"/>
          <cell r="AT44" t="e">
            <v>#DIV/0!</v>
          </cell>
          <cell r="AU44" t="e">
            <v>#DIV/0!</v>
          </cell>
          <cell r="AV44"/>
          <cell r="AW44"/>
          <cell r="AX44" t="str">
            <v>Junio</v>
          </cell>
          <cell r="AY44"/>
          <cell r="AZ44" t="e">
            <v>#DIV/0!</v>
          </cell>
          <cell r="BA44" t="e">
            <v>#DIV/0!</v>
          </cell>
          <cell r="BB44"/>
          <cell r="BC44"/>
          <cell r="BD44" t="str">
            <v>Julio</v>
          </cell>
          <cell r="BE44"/>
          <cell r="BF44" t="e">
            <v>#DIV/0!</v>
          </cell>
          <cell r="BG44" t="e">
            <v>#DIV/0!</v>
          </cell>
          <cell r="BH44"/>
          <cell r="BI44"/>
          <cell r="BJ44" t="str">
            <v>Agosto</v>
          </cell>
          <cell r="BK44"/>
          <cell r="BL44" t="e">
            <v>#DIV/0!</v>
          </cell>
          <cell r="BM44" t="e">
            <v>#DIV/0!</v>
          </cell>
          <cell r="BN44"/>
          <cell r="BO44"/>
          <cell r="BP44" t="str">
            <v>Septiembre</v>
          </cell>
          <cell r="BQ44"/>
          <cell r="BR44" t="e">
            <v>#DIV/0!</v>
          </cell>
          <cell r="BS44" t="e">
            <v>#DIV/0!</v>
          </cell>
          <cell r="BT44"/>
          <cell r="BU44"/>
          <cell r="BV44" t="str">
            <v>Octubre</v>
          </cell>
          <cell r="BW44"/>
          <cell r="BX44" t="e">
            <v>#DIV/0!</v>
          </cell>
          <cell r="BY44" t="e">
            <v>#DIV/0!</v>
          </cell>
          <cell r="BZ44"/>
          <cell r="CA44"/>
          <cell r="CB44" t="str">
            <v>Noviembre</v>
          </cell>
          <cell r="CC44"/>
          <cell r="CD44" t="e">
            <v>#DIV/0!</v>
          </cell>
          <cell r="CE44" t="e">
            <v>#DIV/0!</v>
          </cell>
          <cell r="CF44"/>
          <cell r="CG44"/>
          <cell r="CH44" t="str">
            <v>Diciembre</v>
          </cell>
          <cell r="CI44"/>
          <cell r="CJ44" t="e">
            <v>#DIV/0!</v>
          </cell>
          <cell r="CK44" t="e">
            <v>#DIV/0!</v>
          </cell>
          <cell r="CL44"/>
          <cell r="CM44"/>
          <cell r="CN44"/>
          <cell r="CO44"/>
          <cell r="CP44"/>
          <cell r="CQ44"/>
          <cell r="CR44"/>
          <cell r="CS44"/>
          <cell r="CT44"/>
          <cell r="CU44"/>
          <cell r="CV44"/>
          <cell r="CW44"/>
          <cell r="CX44"/>
          <cell r="CY44"/>
        </row>
        <row r="45">
          <cell r="C45" t="str">
            <v>INTI 10 Acción preventiva 3</v>
          </cell>
          <cell r="D45"/>
          <cell r="E45"/>
          <cell r="F45"/>
          <cell r="G45">
            <v>0</v>
          </cell>
          <cell r="H45"/>
          <cell r="I45"/>
          <cell r="J45"/>
          <cell r="K45"/>
          <cell r="L45"/>
          <cell r="M45"/>
          <cell r="N45"/>
          <cell r="O45"/>
          <cell r="P45"/>
          <cell r="Q45"/>
          <cell r="R45"/>
          <cell r="S45"/>
          <cell r="T45" t="str">
            <v>Enero</v>
          </cell>
          <cell r="U45"/>
          <cell r="V45" t="e">
            <v>#DIV/0!</v>
          </cell>
          <cell r="W45" t="e">
            <v>#DIV/0!</v>
          </cell>
          <cell r="X45"/>
          <cell r="Y45"/>
          <cell r="Z45" t="str">
            <v>Febrero</v>
          </cell>
          <cell r="AA45"/>
          <cell r="AB45" t="e">
            <v>#DIV/0!</v>
          </cell>
          <cell r="AC45" t="e">
            <v>#DIV/0!</v>
          </cell>
          <cell r="AD45"/>
          <cell r="AE45"/>
          <cell r="AF45" t="str">
            <v>Marzo</v>
          </cell>
          <cell r="AG45"/>
          <cell r="AH45" t="e">
            <v>#DIV/0!</v>
          </cell>
          <cell r="AI45" t="e">
            <v>#DIV/0!</v>
          </cell>
          <cell r="AJ45"/>
          <cell r="AK45"/>
          <cell r="AL45" t="str">
            <v>Abril</v>
          </cell>
          <cell r="AM45"/>
          <cell r="AN45" t="e">
            <v>#DIV/0!</v>
          </cell>
          <cell r="AO45" t="e">
            <v>#DIV/0!</v>
          </cell>
          <cell r="AP45"/>
          <cell r="AQ45"/>
          <cell r="AR45" t="str">
            <v>Mayo</v>
          </cell>
          <cell r="AS45"/>
          <cell r="AT45" t="e">
            <v>#DIV/0!</v>
          </cell>
          <cell r="AU45" t="e">
            <v>#DIV/0!</v>
          </cell>
          <cell r="AV45"/>
          <cell r="AW45"/>
          <cell r="AX45" t="str">
            <v>Junio</v>
          </cell>
          <cell r="AY45"/>
          <cell r="AZ45" t="e">
            <v>#DIV/0!</v>
          </cell>
          <cell r="BA45" t="e">
            <v>#DIV/0!</v>
          </cell>
          <cell r="BB45"/>
          <cell r="BC45"/>
          <cell r="BD45" t="str">
            <v>Julio</v>
          </cell>
          <cell r="BE45"/>
          <cell r="BF45" t="e">
            <v>#DIV/0!</v>
          </cell>
          <cell r="BG45" t="e">
            <v>#DIV/0!</v>
          </cell>
          <cell r="BH45"/>
          <cell r="BI45"/>
          <cell r="BJ45" t="str">
            <v>Agosto</v>
          </cell>
          <cell r="BK45"/>
          <cell r="BL45" t="e">
            <v>#DIV/0!</v>
          </cell>
          <cell r="BM45" t="e">
            <v>#DIV/0!</v>
          </cell>
          <cell r="BN45"/>
          <cell r="BO45"/>
          <cell r="BP45" t="str">
            <v>Septiembre</v>
          </cell>
          <cell r="BQ45"/>
          <cell r="BR45" t="e">
            <v>#DIV/0!</v>
          </cell>
          <cell r="BS45" t="e">
            <v>#DIV/0!</v>
          </cell>
          <cell r="BT45"/>
          <cell r="BU45"/>
          <cell r="BV45" t="str">
            <v>Octubre</v>
          </cell>
          <cell r="BW45"/>
          <cell r="BX45" t="e">
            <v>#DIV/0!</v>
          </cell>
          <cell r="BY45" t="e">
            <v>#DIV/0!</v>
          </cell>
          <cell r="BZ45"/>
          <cell r="CA45"/>
          <cell r="CB45" t="str">
            <v>Noviembre</v>
          </cell>
          <cell r="CC45"/>
          <cell r="CD45" t="e">
            <v>#DIV/0!</v>
          </cell>
          <cell r="CE45" t="e">
            <v>#DIV/0!</v>
          </cell>
          <cell r="CF45"/>
          <cell r="CG45"/>
          <cell r="CH45" t="str">
            <v>Diciembre</v>
          </cell>
          <cell r="CI45"/>
          <cell r="CJ45" t="e">
            <v>#DIV/0!</v>
          </cell>
          <cell r="CK45" t="e">
            <v>#DIV/0!</v>
          </cell>
          <cell r="CL45"/>
          <cell r="CM45"/>
          <cell r="CN45"/>
          <cell r="CO45"/>
          <cell r="CP45"/>
          <cell r="CQ45"/>
          <cell r="CR45"/>
          <cell r="CS45"/>
          <cell r="CT45"/>
          <cell r="CU45"/>
          <cell r="CV45"/>
          <cell r="CW45"/>
          <cell r="CX45"/>
          <cell r="CY45"/>
        </row>
        <row r="46">
          <cell r="C46" t="str">
            <v>INTI 10 Acción preventiva 4</v>
          </cell>
          <cell r="D46"/>
          <cell r="E46"/>
          <cell r="F46"/>
          <cell r="G46">
            <v>0</v>
          </cell>
          <cell r="H46"/>
          <cell r="I46"/>
          <cell r="J46"/>
          <cell r="K46"/>
          <cell r="L46"/>
          <cell r="M46"/>
          <cell r="N46"/>
          <cell r="O46"/>
          <cell r="P46"/>
          <cell r="Q46"/>
          <cell r="R46"/>
          <cell r="S46"/>
          <cell r="T46" t="str">
            <v>Enero</v>
          </cell>
          <cell r="U46"/>
          <cell r="V46" t="e">
            <v>#DIV/0!</v>
          </cell>
          <cell r="W46" t="e">
            <v>#DIV/0!</v>
          </cell>
          <cell r="X46"/>
          <cell r="Y46"/>
          <cell r="Z46" t="str">
            <v>Febrero</v>
          </cell>
          <cell r="AA46"/>
          <cell r="AB46" t="e">
            <v>#DIV/0!</v>
          </cell>
          <cell r="AC46" t="e">
            <v>#DIV/0!</v>
          </cell>
          <cell r="AD46"/>
          <cell r="AE46"/>
          <cell r="AF46" t="str">
            <v>Marzo</v>
          </cell>
          <cell r="AG46"/>
          <cell r="AH46" t="e">
            <v>#DIV/0!</v>
          </cell>
          <cell r="AI46" t="e">
            <v>#DIV/0!</v>
          </cell>
          <cell r="AJ46"/>
          <cell r="AK46"/>
          <cell r="AL46" t="str">
            <v>Abril</v>
          </cell>
          <cell r="AM46"/>
          <cell r="AN46" t="e">
            <v>#DIV/0!</v>
          </cell>
          <cell r="AO46" t="e">
            <v>#DIV/0!</v>
          </cell>
          <cell r="AP46"/>
          <cell r="AQ46"/>
          <cell r="AR46" t="str">
            <v>Mayo</v>
          </cell>
          <cell r="AS46"/>
          <cell r="AT46" t="e">
            <v>#DIV/0!</v>
          </cell>
          <cell r="AU46" t="e">
            <v>#DIV/0!</v>
          </cell>
          <cell r="AV46"/>
          <cell r="AW46"/>
          <cell r="AX46" t="str">
            <v>Junio</v>
          </cell>
          <cell r="AY46"/>
          <cell r="AZ46" t="e">
            <v>#DIV/0!</v>
          </cell>
          <cell r="BA46" t="e">
            <v>#DIV/0!</v>
          </cell>
          <cell r="BB46"/>
          <cell r="BC46"/>
          <cell r="BD46" t="str">
            <v>Julio</v>
          </cell>
          <cell r="BE46"/>
          <cell r="BF46" t="e">
            <v>#DIV/0!</v>
          </cell>
          <cell r="BG46" t="e">
            <v>#DIV/0!</v>
          </cell>
          <cell r="BH46"/>
          <cell r="BI46"/>
          <cell r="BJ46" t="str">
            <v>Agosto</v>
          </cell>
          <cell r="BK46"/>
          <cell r="BL46" t="e">
            <v>#DIV/0!</v>
          </cell>
          <cell r="BM46" t="e">
            <v>#DIV/0!</v>
          </cell>
          <cell r="BN46"/>
          <cell r="BO46"/>
          <cell r="BP46" t="str">
            <v>Septiembre</v>
          </cell>
          <cell r="BQ46"/>
          <cell r="BR46" t="e">
            <v>#DIV/0!</v>
          </cell>
          <cell r="BS46" t="e">
            <v>#DIV/0!</v>
          </cell>
          <cell r="BT46"/>
          <cell r="BU46"/>
          <cell r="BV46" t="str">
            <v>Octubre</v>
          </cell>
          <cell r="BW46"/>
          <cell r="BX46" t="e">
            <v>#DIV/0!</v>
          </cell>
          <cell r="BY46" t="e">
            <v>#DIV/0!</v>
          </cell>
          <cell r="BZ46"/>
          <cell r="CA46"/>
          <cell r="CB46" t="str">
            <v>Noviembre</v>
          </cell>
          <cell r="CC46"/>
          <cell r="CD46" t="e">
            <v>#DIV/0!</v>
          </cell>
          <cell r="CE46" t="e">
            <v>#DIV/0!</v>
          </cell>
          <cell r="CF46"/>
          <cell r="CG46"/>
          <cell r="CH46" t="str">
            <v>Diciembre</v>
          </cell>
          <cell r="CI46"/>
          <cell r="CJ46" t="e">
            <v>#DIV/0!</v>
          </cell>
          <cell r="CK46" t="e">
            <v>#DIV/0!</v>
          </cell>
          <cell r="CL46"/>
          <cell r="CM46"/>
          <cell r="CN46"/>
          <cell r="CO46"/>
          <cell r="CP46"/>
          <cell r="CQ46"/>
          <cell r="CR46"/>
          <cell r="CS46"/>
          <cell r="CT46"/>
          <cell r="CU46"/>
          <cell r="CV46"/>
          <cell r="CW46"/>
          <cell r="CX46"/>
          <cell r="CY46"/>
        </row>
        <row r="47">
          <cell r="C47" t="str">
            <v>INTI 11 Acción preventiva 1</v>
          </cell>
          <cell r="D47" t="str">
            <v>SUBDIRECCIÓN DE SISTEMAS DE INFORMACIÓN DE TIERRAS</v>
          </cell>
          <cell r="E47" t="str">
            <v xml:space="preserve">Actualización de estado de la  Arquitectura Empresarial de la Entidad </v>
          </cell>
          <cell r="F47" t="str">
            <v>Resumen ejecutivo del estado de la AE de la Entidad</v>
          </cell>
          <cell r="G47">
            <v>1</v>
          </cell>
          <cell r="H47"/>
          <cell r="I47"/>
          <cell r="J47"/>
          <cell r="K47"/>
          <cell r="L47"/>
          <cell r="M47"/>
          <cell r="N47"/>
          <cell r="O47"/>
          <cell r="P47"/>
          <cell r="Q47">
            <v>1</v>
          </cell>
          <cell r="R47"/>
          <cell r="S47"/>
          <cell r="T47" t="str">
            <v>Enero</v>
          </cell>
          <cell r="U47"/>
          <cell r="V47" t="e">
            <v>#DIV/0!</v>
          </cell>
          <cell r="W47">
            <v>0</v>
          </cell>
          <cell r="X47"/>
          <cell r="Y47"/>
          <cell r="Z47" t="str">
            <v>Febrero</v>
          </cell>
          <cell r="AA47"/>
          <cell r="AB47" t="e">
            <v>#DIV/0!</v>
          </cell>
          <cell r="AC47">
            <v>0</v>
          </cell>
          <cell r="AD47"/>
          <cell r="AE47"/>
          <cell r="AF47" t="str">
            <v>Marzo</v>
          </cell>
          <cell r="AG47"/>
          <cell r="AH47" t="e">
            <v>#DIV/0!</v>
          </cell>
          <cell r="AI47">
            <v>0</v>
          </cell>
          <cell r="AJ47"/>
          <cell r="AK47"/>
          <cell r="AL47" t="str">
            <v>Abril</v>
          </cell>
          <cell r="AM47"/>
          <cell r="AN47" t="e">
            <v>#DIV/0!</v>
          </cell>
          <cell r="AO47">
            <v>0</v>
          </cell>
          <cell r="AP47"/>
          <cell r="AQ47"/>
          <cell r="AR47" t="str">
            <v>Mayo</v>
          </cell>
          <cell r="AS47"/>
          <cell r="AT47" t="e">
            <v>#DIV/0!</v>
          </cell>
          <cell r="AU47">
            <v>0</v>
          </cell>
          <cell r="AV47"/>
          <cell r="AW47"/>
          <cell r="AX47" t="str">
            <v>Junio</v>
          </cell>
          <cell r="AY47"/>
          <cell r="AZ47" t="e">
            <v>#DIV/0!</v>
          </cell>
          <cell r="BA47">
            <v>0</v>
          </cell>
          <cell r="BB47"/>
          <cell r="BC47"/>
          <cell r="BD47" t="str">
            <v>Julio</v>
          </cell>
          <cell r="BE47"/>
          <cell r="BF47" t="e">
            <v>#DIV/0!</v>
          </cell>
          <cell r="BG47">
            <v>0</v>
          </cell>
          <cell r="BH47"/>
          <cell r="BI47"/>
          <cell r="BJ47" t="str">
            <v>Agosto</v>
          </cell>
          <cell r="BK47"/>
          <cell r="BL47" t="e">
            <v>#DIV/0!</v>
          </cell>
          <cell r="BM47">
            <v>0</v>
          </cell>
          <cell r="BN47"/>
          <cell r="BO47"/>
          <cell r="BP47" t="str">
            <v>Septiembre</v>
          </cell>
          <cell r="BQ47"/>
          <cell r="BR47" t="e">
            <v>#DIV/0!</v>
          </cell>
          <cell r="BS47">
            <v>0</v>
          </cell>
          <cell r="BT47"/>
          <cell r="BU47"/>
          <cell r="BV47" t="str">
            <v>Octubre</v>
          </cell>
          <cell r="BW47"/>
          <cell r="BX47">
            <v>0</v>
          </cell>
          <cell r="BY47">
            <v>0</v>
          </cell>
          <cell r="BZ47"/>
          <cell r="CA47"/>
          <cell r="CB47" t="str">
            <v>Noviembre</v>
          </cell>
          <cell r="CC47"/>
          <cell r="CD47" t="e">
            <v>#DIV/0!</v>
          </cell>
          <cell r="CE47">
            <v>0</v>
          </cell>
          <cell r="CF47"/>
          <cell r="CG47"/>
          <cell r="CH47" t="str">
            <v>Diciembre</v>
          </cell>
          <cell r="CI47"/>
          <cell r="CJ47" t="e">
            <v>#DIV/0!</v>
          </cell>
          <cell r="CK47">
            <v>0</v>
          </cell>
          <cell r="CL47"/>
          <cell r="CM47"/>
          <cell r="CN47">
            <v>0</v>
          </cell>
          <cell r="CO47">
            <v>0</v>
          </cell>
          <cell r="CP47">
            <v>0</v>
          </cell>
          <cell r="CQ47">
            <v>0</v>
          </cell>
          <cell r="CR47">
            <v>0</v>
          </cell>
          <cell r="CS47">
            <v>0</v>
          </cell>
          <cell r="CT47">
            <v>0</v>
          </cell>
          <cell r="CU47">
            <v>0</v>
          </cell>
          <cell r="CV47">
            <v>0</v>
          </cell>
          <cell r="CW47">
            <v>0</v>
          </cell>
          <cell r="CX47">
            <v>0</v>
          </cell>
          <cell r="CY47">
            <v>0</v>
          </cell>
        </row>
        <row r="48">
          <cell r="C48" t="str">
            <v>INTI 11 Acción preventiva 2</v>
          </cell>
          <cell r="D48"/>
          <cell r="E48"/>
          <cell r="F48"/>
          <cell r="G48">
            <v>0</v>
          </cell>
          <cell r="H48"/>
          <cell r="I48"/>
          <cell r="J48"/>
          <cell r="K48"/>
          <cell r="L48"/>
          <cell r="M48"/>
          <cell r="N48"/>
          <cell r="O48"/>
          <cell r="P48"/>
          <cell r="Q48"/>
          <cell r="R48"/>
          <cell r="S48"/>
          <cell r="T48" t="str">
            <v>Enero</v>
          </cell>
          <cell r="U48"/>
          <cell r="V48" t="e">
            <v>#DIV/0!</v>
          </cell>
          <cell r="W48" t="e">
            <v>#DIV/0!</v>
          </cell>
          <cell r="X48"/>
          <cell r="Y48"/>
          <cell r="Z48" t="str">
            <v>Febrero</v>
          </cell>
          <cell r="AA48"/>
          <cell r="AB48" t="e">
            <v>#DIV/0!</v>
          </cell>
          <cell r="AC48" t="e">
            <v>#DIV/0!</v>
          </cell>
          <cell r="AD48"/>
          <cell r="AE48"/>
          <cell r="AF48" t="str">
            <v>Marzo</v>
          </cell>
          <cell r="AG48"/>
          <cell r="AH48" t="e">
            <v>#DIV/0!</v>
          </cell>
          <cell r="AI48" t="e">
            <v>#DIV/0!</v>
          </cell>
          <cell r="AJ48"/>
          <cell r="AK48"/>
          <cell r="AL48" t="str">
            <v>Abril</v>
          </cell>
          <cell r="AM48"/>
          <cell r="AN48" t="e">
            <v>#DIV/0!</v>
          </cell>
          <cell r="AO48" t="e">
            <v>#DIV/0!</v>
          </cell>
          <cell r="AP48"/>
          <cell r="AQ48"/>
          <cell r="AR48" t="str">
            <v>Mayo</v>
          </cell>
          <cell r="AS48"/>
          <cell r="AT48" t="e">
            <v>#DIV/0!</v>
          </cell>
          <cell r="AU48" t="e">
            <v>#DIV/0!</v>
          </cell>
          <cell r="AV48"/>
          <cell r="AW48"/>
          <cell r="AX48" t="str">
            <v>Junio</v>
          </cell>
          <cell r="AY48"/>
          <cell r="AZ48" t="e">
            <v>#DIV/0!</v>
          </cell>
          <cell r="BA48" t="e">
            <v>#DIV/0!</v>
          </cell>
          <cell r="BB48"/>
          <cell r="BC48"/>
          <cell r="BD48" t="str">
            <v>Julio</v>
          </cell>
          <cell r="BE48"/>
          <cell r="BF48" t="e">
            <v>#DIV/0!</v>
          </cell>
          <cell r="BG48" t="e">
            <v>#DIV/0!</v>
          </cell>
          <cell r="BH48"/>
          <cell r="BI48"/>
          <cell r="BJ48" t="str">
            <v>Agosto</v>
          </cell>
          <cell r="BK48"/>
          <cell r="BL48" t="e">
            <v>#DIV/0!</v>
          </cell>
          <cell r="BM48" t="e">
            <v>#DIV/0!</v>
          </cell>
          <cell r="BN48"/>
          <cell r="BO48"/>
          <cell r="BP48" t="str">
            <v>Septiembre</v>
          </cell>
          <cell r="BQ48"/>
          <cell r="BR48" t="e">
            <v>#DIV/0!</v>
          </cell>
          <cell r="BS48" t="e">
            <v>#DIV/0!</v>
          </cell>
          <cell r="BT48"/>
          <cell r="BU48"/>
          <cell r="BV48" t="str">
            <v>Octubre</v>
          </cell>
          <cell r="BW48"/>
          <cell r="BX48" t="e">
            <v>#DIV/0!</v>
          </cell>
          <cell r="BY48" t="e">
            <v>#DIV/0!</v>
          </cell>
          <cell r="BZ48"/>
          <cell r="CA48"/>
          <cell r="CB48" t="str">
            <v>Noviembre</v>
          </cell>
          <cell r="CC48"/>
          <cell r="CD48" t="e">
            <v>#DIV/0!</v>
          </cell>
          <cell r="CE48" t="e">
            <v>#DIV/0!</v>
          </cell>
          <cell r="CF48"/>
          <cell r="CG48"/>
          <cell r="CH48" t="str">
            <v>Diciembre</v>
          </cell>
          <cell r="CI48"/>
          <cell r="CJ48" t="e">
            <v>#DIV/0!</v>
          </cell>
          <cell r="CK48" t="e">
            <v>#DIV/0!</v>
          </cell>
          <cell r="CL48"/>
          <cell r="CM48"/>
          <cell r="CN48"/>
          <cell r="CO48"/>
          <cell r="CP48"/>
          <cell r="CQ48"/>
          <cell r="CR48"/>
          <cell r="CS48"/>
          <cell r="CT48"/>
          <cell r="CU48"/>
          <cell r="CV48"/>
          <cell r="CW48"/>
          <cell r="CX48"/>
          <cell r="CY48"/>
        </row>
        <row r="49">
          <cell r="C49" t="str">
            <v>INTI 11 Acción preventiva 3</v>
          </cell>
          <cell r="D49"/>
          <cell r="E49"/>
          <cell r="F49"/>
          <cell r="G49">
            <v>0</v>
          </cell>
          <cell r="H49"/>
          <cell r="I49"/>
          <cell r="J49"/>
          <cell r="K49"/>
          <cell r="L49"/>
          <cell r="M49"/>
          <cell r="N49"/>
          <cell r="O49"/>
          <cell r="P49"/>
          <cell r="Q49"/>
          <cell r="R49"/>
          <cell r="S49"/>
          <cell r="T49" t="str">
            <v>Enero</v>
          </cell>
          <cell r="U49"/>
          <cell r="V49" t="e">
            <v>#DIV/0!</v>
          </cell>
          <cell r="W49" t="e">
            <v>#DIV/0!</v>
          </cell>
          <cell r="X49"/>
          <cell r="Y49"/>
          <cell r="Z49" t="str">
            <v>Febrero</v>
          </cell>
          <cell r="AA49"/>
          <cell r="AB49" t="e">
            <v>#DIV/0!</v>
          </cell>
          <cell r="AC49" t="e">
            <v>#DIV/0!</v>
          </cell>
          <cell r="AD49"/>
          <cell r="AE49"/>
          <cell r="AF49" t="str">
            <v>Marzo</v>
          </cell>
          <cell r="AG49"/>
          <cell r="AH49" t="e">
            <v>#DIV/0!</v>
          </cell>
          <cell r="AI49" t="e">
            <v>#DIV/0!</v>
          </cell>
          <cell r="AJ49"/>
          <cell r="AK49"/>
          <cell r="AL49" t="str">
            <v>Abril</v>
          </cell>
          <cell r="AM49"/>
          <cell r="AN49" t="e">
            <v>#DIV/0!</v>
          </cell>
          <cell r="AO49" t="e">
            <v>#DIV/0!</v>
          </cell>
          <cell r="AP49"/>
          <cell r="AQ49"/>
          <cell r="AR49" t="str">
            <v>Mayo</v>
          </cell>
          <cell r="AS49"/>
          <cell r="AT49" t="e">
            <v>#DIV/0!</v>
          </cell>
          <cell r="AU49" t="e">
            <v>#DIV/0!</v>
          </cell>
          <cell r="AV49"/>
          <cell r="AW49"/>
          <cell r="AX49" t="str">
            <v>Junio</v>
          </cell>
          <cell r="AY49"/>
          <cell r="AZ49" t="e">
            <v>#DIV/0!</v>
          </cell>
          <cell r="BA49" t="e">
            <v>#DIV/0!</v>
          </cell>
          <cell r="BB49"/>
          <cell r="BC49"/>
          <cell r="BD49" t="str">
            <v>Julio</v>
          </cell>
          <cell r="BE49"/>
          <cell r="BF49" t="e">
            <v>#DIV/0!</v>
          </cell>
          <cell r="BG49" t="e">
            <v>#DIV/0!</v>
          </cell>
          <cell r="BH49"/>
          <cell r="BI49"/>
          <cell r="BJ49" t="str">
            <v>Agosto</v>
          </cell>
          <cell r="BK49"/>
          <cell r="BL49" t="e">
            <v>#DIV/0!</v>
          </cell>
          <cell r="BM49" t="e">
            <v>#DIV/0!</v>
          </cell>
          <cell r="BN49"/>
          <cell r="BO49"/>
          <cell r="BP49" t="str">
            <v>Septiembre</v>
          </cell>
          <cell r="BQ49"/>
          <cell r="BR49" t="e">
            <v>#DIV/0!</v>
          </cell>
          <cell r="BS49" t="e">
            <v>#DIV/0!</v>
          </cell>
          <cell r="BT49"/>
          <cell r="BU49"/>
          <cell r="BV49" t="str">
            <v>Octubre</v>
          </cell>
          <cell r="BW49"/>
          <cell r="BX49" t="e">
            <v>#DIV/0!</v>
          </cell>
          <cell r="BY49" t="e">
            <v>#DIV/0!</v>
          </cell>
          <cell r="BZ49"/>
          <cell r="CA49"/>
          <cell r="CB49" t="str">
            <v>Noviembre</v>
          </cell>
          <cell r="CC49"/>
          <cell r="CD49" t="e">
            <v>#DIV/0!</v>
          </cell>
          <cell r="CE49" t="e">
            <v>#DIV/0!</v>
          </cell>
          <cell r="CF49"/>
          <cell r="CG49"/>
          <cell r="CH49" t="str">
            <v>Diciembre</v>
          </cell>
          <cell r="CI49"/>
          <cell r="CJ49" t="e">
            <v>#DIV/0!</v>
          </cell>
          <cell r="CK49" t="e">
            <v>#DIV/0!</v>
          </cell>
          <cell r="CL49"/>
          <cell r="CM49"/>
          <cell r="CN49"/>
          <cell r="CO49"/>
          <cell r="CP49"/>
          <cell r="CQ49"/>
          <cell r="CR49"/>
          <cell r="CS49"/>
          <cell r="CT49"/>
          <cell r="CU49"/>
          <cell r="CV49"/>
          <cell r="CW49"/>
          <cell r="CX49"/>
          <cell r="CY49"/>
        </row>
        <row r="50">
          <cell r="C50" t="str">
            <v>INTI 11 Acción preventiva 4</v>
          </cell>
          <cell r="D50"/>
          <cell r="E50"/>
          <cell r="F50"/>
          <cell r="G50">
            <v>0</v>
          </cell>
          <cell r="H50"/>
          <cell r="I50"/>
          <cell r="J50"/>
          <cell r="K50"/>
          <cell r="L50"/>
          <cell r="M50"/>
          <cell r="N50"/>
          <cell r="O50"/>
          <cell r="P50"/>
          <cell r="Q50"/>
          <cell r="R50"/>
          <cell r="S50"/>
          <cell r="T50" t="str">
            <v>Enero</v>
          </cell>
          <cell r="U50"/>
          <cell r="V50" t="e">
            <v>#DIV/0!</v>
          </cell>
          <cell r="W50" t="e">
            <v>#DIV/0!</v>
          </cell>
          <cell r="X50"/>
          <cell r="Y50"/>
          <cell r="Z50" t="str">
            <v>Febrero</v>
          </cell>
          <cell r="AA50"/>
          <cell r="AB50" t="e">
            <v>#DIV/0!</v>
          </cell>
          <cell r="AC50" t="e">
            <v>#DIV/0!</v>
          </cell>
          <cell r="AD50"/>
          <cell r="AE50"/>
          <cell r="AF50" t="str">
            <v>Marzo</v>
          </cell>
          <cell r="AG50"/>
          <cell r="AH50" t="e">
            <v>#DIV/0!</v>
          </cell>
          <cell r="AI50" t="e">
            <v>#DIV/0!</v>
          </cell>
          <cell r="AJ50"/>
          <cell r="AK50"/>
          <cell r="AL50" t="str">
            <v>Abril</v>
          </cell>
          <cell r="AM50"/>
          <cell r="AN50" t="e">
            <v>#DIV/0!</v>
          </cell>
          <cell r="AO50" t="e">
            <v>#DIV/0!</v>
          </cell>
          <cell r="AP50"/>
          <cell r="AQ50"/>
          <cell r="AR50" t="str">
            <v>Mayo</v>
          </cell>
          <cell r="AS50"/>
          <cell r="AT50" t="e">
            <v>#DIV/0!</v>
          </cell>
          <cell r="AU50" t="e">
            <v>#DIV/0!</v>
          </cell>
          <cell r="AV50"/>
          <cell r="AW50"/>
          <cell r="AX50" t="str">
            <v>Junio</v>
          </cell>
          <cell r="AY50"/>
          <cell r="AZ50" t="e">
            <v>#DIV/0!</v>
          </cell>
          <cell r="BA50" t="e">
            <v>#DIV/0!</v>
          </cell>
          <cell r="BB50"/>
          <cell r="BC50"/>
          <cell r="BD50" t="str">
            <v>Julio</v>
          </cell>
          <cell r="BE50"/>
          <cell r="BF50" t="e">
            <v>#DIV/0!</v>
          </cell>
          <cell r="BG50" t="e">
            <v>#DIV/0!</v>
          </cell>
          <cell r="BH50"/>
          <cell r="BI50"/>
          <cell r="BJ50" t="str">
            <v>Agosto</v>
          </cell>
          <cell r="BK50"/>
          <cell r="BL50" t="e">
            <v>#DIV/0!</v>
          </cell>
          <cell r="BM50" t="e">
            <v>#DIV/0!</v>
          </cell>
          <cell r="BN50"/>
          <cell r="BO50"/>
          <cell r="BP50" t="str">
            <v>Septiembre</v>
          </cell>
          <cell r="BQ50"/>
          <cell r="BR50" t="e">
            <v>#DIV/0!</v>
          </cell>
          <cell r="BS50" t="e">
            <v>#DIV/0!</v>
          </cell>
          <cell r="BT50"/>
          <cell r="BU50"/>
          <cell r="BV50" t="str">
            <v>Octubre</v>
          </cell>
          <cell r="BW50"/>
          <cell r="BX50" t="e">
            <v>#DIV/0!</v>
          </cell>
          <cell r="BY50" t="e">
            <v>#DIV/0!</v>
          </cell>
          <cell r="BZ50"/>
          <cell r="CA50"/>
          <cell r="CB50" t="str">
            <v>Noviembre</v>
          </cell>
          <cell r="CC50"/>
          <cell r="CD50" t="e">
            <v>#DIV/0!</v>
          </cell>
          <cell r="CE50" t="e">
            <v>#DIV/0!</v>
          </cell>
          <cell r="CF50"/>
          <cell r="CG50"/>
          <cell r="CH50" t="str">
            <v>Diciembre</v>
          </cell>
          <cell r="CI50"/>
          <cell r="CJ50" t="e">
            <v>#DIV/0!</v>
          </cell>
          <cell r="CK50" t="e">
            <v>#DIV/0!</v>
          </cell>
          <cell r="CL50"/>
          <cell r="CM50"/>
          <cell r="CN50"/>
          <cell r="CO50"/>
          <cell r="CP50"/>
          <cell r="CQ50"/>
          <cell r="CR50"/>
          <cell r="CS50"/>
          <cell r="CT50"/>
          <cell r="CU50"/>
          <cell r="CV50"/>
          <cell r="CW50"/>
          <cell r="CX50"/>
          <cell r="CY50"/>
        </row>
        <row r="51">
          <cell r="C51" t="str">
            <v>INTI 12 Acción preventiva 1</v>
          </cell>
          <cell r="D51" t="str">
            <v>SUBDIRECCIÓN DE SISTEMAS DE INFORMACIÓN DE TIERRAS</v>
          </cell>
          <cell r="E51" t="str">
            <v>Seguimiento de intercambio de información entre entidades</v>
          </cell>
          <cell r="F51" t="str">
            <v xml:space="preserve">Informe de Intercambio de información entre entidades </v>
          </cell>
          <cell r="G51">
            <v>1</v>
          </cell>
          <cell r="H51"/>
          <cell r="I51"/>
          <cell r="J51"/>
          <cell r="K51"/>
          <cell r="L51"/>
          <cell r="M51"/>
          <cell r="N51">
            <v>1</v>
          </cell>
          <cell r="O51"/>
          <cell r="P51"/>
          <cell r="Q51"/>
          <cell r="R51"/>
          <cell r="S51"/>
          <cell r="T51" t="str">
            <v>Enero</v>
          </cell>
          <cell r="U51"/>
          <cell r="V51" t="e">
            <v>#DIV/0!</v>
          </cell>
          <cell r="W51">
            <v>0</v>
          </cell>
          <cell r="X51"/>
          <cell r="Y51"/>
          <cell r="Z51" t="str">
            <v>Febrero</v>
          </cell>
          <cell r="AA51"/>
          <cell r="AB51" t="e">
            <v>#DIV/0!</v>
          </cell>
          <cell r="AC51">
            <v>0</v>
          </cell>
          <cell r="AD51"/>
          <cell r="AE51"/>
          <cell r="AF51" t="str">
            <v>Marzo</v>
          </cell>
          <cell r="AG51"/>
          <cell r="AH51" t="e">
            <v>#DIV/0!</v>
          </cell>
          <cell r="AI51">
            <v>0</v>
          </cell>
          <cell r="AJ51"/>
          <cell r="AK51"/>
          <cell r="AL51" t="str">
            <v>Abril</v>
          </cell>
          <cell r="AM51"/>
          <cell r="AN51" t="e">
            <v>#DIV/0!</v>
          </cell>
          <cell r="AO51">
            <v>0</v>
          </cell>
          <cell r="AP51"/>
          <cell r="AQ51"/>
          <cell r="AR51" t="str">
            <v>Mayo</v>
          </cell>
          <cell r="AS51"/>
          <cell r="AT51" t="e">
            <v>#DIV/0!</v>
          </cell>
          <cell r="AU51">
            <v>0</v>
          </cell>
          <cell r="AV51"/>
          <cell r="AW51"/>
          <cell r="AX51" t="str">
            <v>Junio</v>
          </cell>
          <cell r="AY51"/>
          <cell r="AZ51" t="e">
            <v>#DIV/0!</v>
          </cell>
          <cell r="BA51">
            <v>0</v>
          </cell>
          <cell r="BB51"/>
          <cell r="BC51"/>
          <cell r="BD51" t="str">
            <v>Julio</v>
          </cell>
          <cell r="BE51"/>
          <cell r="BF51">
            <v>0</v>
          </cell>
          <cell r="BG51">
            <v>0</v>
          </cell>
          <cell r="BH51"/>
          <cell r="BI51"/>
          <cell r="BJ51" t="str">
            <v>Agosto</v>
          </cell>
          <cell r="BK51"/>
          <cell r="BL51" t="e">
            <v>#DIV/0!</v>
          </cell>
          <cell r="BM51">
            <v>0</v>
          </cell>
          <cell r="BN51"/>
          <cell r="BO51"/>
          <cell r="BP51" t="str">
            <v>Septiembre</v>
          </cell>
          <cell r="BQ51"/>
          <cell r="BR51" t="e">
            <v>#DIV/0!</v>
          </cell>
          <cell r="BS51">
            <v>0</v>
          </cell>
          <cell r="BT51"/>
          <cell r="BU51"/>
          <cell r="BV51" t="str">
            <v>Octubre</v>
          </cell>
          <cell r="BW51"/>
          <cell r="BX51" t="e">
            <v>#DIV/0!</v>
          </cell>
          <cell r="BY51">
            <v>0</v>
          </cell>
          <cell r="BZ51"/>
          <cell r="CA51"/>
          <cell r="CB51" t="str">
            <v>Noviembre</v>
          </cell>
          <cell r="CC51"/>
          <cell r="CD51" t="e">
            <v>#DIV/0!</v>
          </cell>
          <cell r="CE51">
            <v>0</v>
          </cell>
          <cell r="CF51"/>
          <cell r="CG51"/>
          <cell r="CH51" t="str">
            <v>Diciembre</v>
          </cell>
          <cell r="CI51"/>
          <cell r="CJ51" t="e">
            <v>#DIV/0!</v>
          </cell>
          <cell r="CK51">
            <v>0</v>
          </cell>
          <cell r="CL51"/>
          <cell r="CM51"/>
          <cell r="CN51">
            <v>0</v>
          </cell>
          <cell r="CO51">
            <v>0</v>
          </cell>
          <cell r="CP51">
            <v>0</v>
          </cell>
          <cell r="CQ51">
            <v>0</v>
          </cell>
          <cell r="CR51">
            <v>0</v>
          </cell>
          <cell r="CS51">
            <v>0</v>
          </cell>
          <cell r="CT51">
            <v>0</v>
          </cell>
          <cell r="CU51">
            <v>0</v>
          </cell>
          <cell r="CV51">
            <v>0</v>
          </cell>
          <cell r="CW51">
            <v>0</v>
          </cell>
          <cell r="CX51">
            <v>0</v>
          </cell>
          <cell r="CY51">
            <v>0</v>
          </cell>
        </row>
        <row r="52">
          <cell r="C52" t="str">
            <v>INTI 12 Acción preventiva 2</v>
          </cell>
          <cell r="D52"/>
          <cell r="E52"/>
          <cell r="F52"/>
          <cell r="G52">
            <v>0</v>
          </cell>
          <cell r="H52"/>
          <cell r="I52"/>
          <cell r="J52"/>
          <cell r="K52"/>
          <cell r="L52"/>
          <cell r="M52"/>
          <cell r="N52"/>
          <cell r="O52"/>
          <cell r="P52"/>
          <cell r="Q52"/>
          <cell r="R52"/>
          <cell r="S52"/>
          <cell r="T52" t="str">
            <v>Enero</v>
          </cell>
          <cell r="U52"/>
          <cell r="V52" t="e">
            <v>#DIV/0!</v>
          </cell>
          <cell r="W52" t="e">
            <v>#DIV/0!</v>
          </cell>
          <cell r="X52"/>
          <cell r="Y52"/>
          <cell r="Z52" t="str">
            <v>Febrero</v>
          </cell>
          <cell r="AA52"/>
          <cell r="AB52" t="e">
            <v>#DIV/0!</v>
          </cell>
          <cell r="AC52" t="e">
            <v>#DIV/0!</v>
          </cell>
          <cell r="AD52"/>
          <cell r="AE52"/>
          <cell r="AF52" t="str">
            <v>Marzo</v>
          </cell>
          <cell r="AG52"/>
          <cell r="AH52" t="e">
            <v>#DIV/0!</v>
          </cell>
          <cell r="AI52" t="e">
            <v>#DIV/0!</v>
          </cell>
          <cell r="AJ52"/>
          <cell r="AK52"/>
          <cell r="AL52" t="str">
            <v>Abril</v>
          </cell>
          <cell r="AM52"/>
          <cell r="AN52" t="e">
            <v>#DIV/0!</v>
          </cell>
          <cell r="AO52" t="e">
            <v>#DIV/0!</v>
          </cell>
          <cell r="AP52"/>
          <cell r="AQ52"/>
          <cell r="AR52" t="str">
            <v>Mayo</v>
          </cell>
          <cell r="AS52"/>
          <cell r="AT52" t="e">
            <v>#DIV/0!</v>
          </cell>
          <cell r="AU52" t="e">
            <v>#DIV/0!</v>
          </cell>
          <cell r="AV52"/>
          <cell r="AW52"/>
          <cell r="AX52" t="str">
            <v>Junio</v>
          </cell>
          <cell r="AY52"/>
          <cell r="AZ52" t="e">
            <v>#DIV/0!</v>
          </cell>
          <cell r="BA52" t="e">
            <v>#DIV/0!</v>
          </cell>
          <cell r="BB52"/>
          <cell r="BC52"/>
          <cell r="BD52" t="str">
            <v>Julio</v>
          </cell>
          <cell r="BE52"/>
          <cell r="BF52" t="e">
            <v>#DIV/0!</v>
          </cell>
          <cell r="BG52" t="e">
            <v>#DIV/0!</v>
          </cell>
          <cell r="BH52"/>
          <cell r="BI52"/>
          <cell r="BJ52" t="str">
            <v>Agosto</v>
          </cell>
          <cell r="BK52"/>
          <cell r="BL52" t="e">
            <v>#DIV/0!</v>
          </cell>
          <cell r="BM52" t="e">
            <v>#DIV/0!</v>
          </cell>
          <cell r="BN52"/>
          <cell r="BO52"/>
          <cell r="BP52" t="str">
            <v>Septiembre</v>
          </cell>
          <cell r="BQ52"/>
          <cell r="BR52" t="e">
            <v>#DIV/0!</v>
          </cell>
          <cell r="BS52" t="e">
            <v>#DIV/0!</v>
          </cell>
          <cell r="BT52"/>
          <cell r="BU52"/>
          <cell r="BV52" t="str">
            <v>Octubre</v>
          </cell>
          <cell r="BW52"/>
          <cell r="BX52" t="e">
            <v>#DIV/0!</v>
          </cell>
          <cell r="BY52" t="e">
            <v>#DIV/0!</v>
          </cell>
          <cell r="BZ52"/>
          <cell r="CA52"/>
          <cell r="CB52" t="str">
            <v>Noviembre</v>
          </cell>
          <cell r="CC52"/>
          <cell r="CD52" t="e">
            <v>#DIV/0!</v>
          </cell>
          <cell r="CE52" t="e">
            <v>#DIV/0!</v>
          </cell>
          <cell r="CF52"/>
          <cell r="CG52"/>
          <cell r="CH52" t="str">
            <v>Diciembre</v>
          </cell>
          <cell r="CI52"/>
          <cell r="CJ52" t="e">
            <v>#DIV/0!</v>
          </cell>
          <cell r="CK52" t="e">
            <v>#DIV/0!</v>
          </cell>
          <cell r="CL52"/>
          <cell r="CM52"/>
          <cell r="CN52"/>
          <cell r="CO52"/>
          <cell r="CP52"/>
          <cell r="CQ52"/>
          <cell r="CR52"/>
          <cell r="CS52"/>
          <cell r="CT52"/>
          <cell r="CU52"/>
          <cell r="CV52"/>
          <cell r="CW52"/>
          <cell r="CX52"/>
          <cell r="CY52"/>
        </row>
        <row r="53">
          <cell r="C53" t="str">
            <v>INTI 12 Acción preventiva 3</v>
          </cell>
          <cell r="D53"/>
          <cell r="E53"/>
          <cell r="F53"/>
          <cell r="G53">
            <v>0</v>
          </cell>
          <cell r="H53"/>
          <cell r="I53"/>
          <cell r="J53"/>
          <cell r="K53"/>
          <cell r="L53"/>
          <cell r="M53"/>
          <cell r="N53"/>
          <cell r="O53"/>
          <cell r="P53"/>
          <cell r="Q53"/>
          <cell r="R53"/>
          <cell r="S53"/>
          <cell r="T53" t="str">
            <v>Enero</v>
          </cell>
          <cell r="U53"/>
          <cell r="V53" t="e">
            <v>#DIV/0!</v>
          </cell>
          <cell r="W53" t="e">
            <v>#DIV/0!</v>
          </cell>
          <cell r="X53"/>
          <cell r="Y53"/>
          <cell r="Z53" t="str">
            <v>Febrero</v>
          </cell>
          <cell r="AA53"/>
          <cell r="AB53" t="e">
            <v>#DIV/0!</v>
          </cell>
          <cell r="AC53" t="e">
            <v>#DIV/0!</v>
          </cell>
          <cell r="AD53"/>
          <cell r="AE53"/>
          <cell r="AF53" t="str">
            <v>Marzo</v>
          </cell>
          <cell r="AG53"/>
          <cell r="AH53" t="e">
            <v>#DIV/0!</v>
          </cell>
          <cell r="AI53" t="e">
            <v>#DIV/0!</v>
          </cell>
          <cell r="AJ53"/>
          <cell r="AK53"/>
          <cell r="AL53" t="str">
            <v>Abril</v>
          </cell>
          <cell r="AM53"/>
          <cell r="AN53" t="e">
            <v>#DIV/0!</v>
          </cell>
          <cell r="AO53" t="e">
            <v>#DIV/0!</v>
          </cell>
          <cell r="AP53"/>
          <cell r="AQ53"/>
          <cell r="AR53" t="str">
            <v>Mayo</v>
          </cell>
          <cell r="AS53"/>
          <cell r="AT53" t="e">
            <v>#DIV/0!</v>
          </cell>
          <cell r="AU53" t="e">
            <v>#DIV/0!</v>
          </cell>
          <cell r="AV53"/>
          <cell r="AW53"/>
          <cell r="AX53" t="str">
            <v>Junio</v>
          </cell>
          <cell r="AY53"/>
          <cell r="AZ53" t="e">
            <v>#DIV/0!</v>
          </cell>
          <cell r="BA53" t="e">
            <v>#DIV/0!</v>
          </cell>
          <cell r="BB53"/>
          <cell r="BC53"/>
          <cell r="BD53" t="str">
            <v>Julio</v>
          </cell>
          <cell r="BE53"/>
          <cell r="BF53" t="e">
            <v>#DIV/0!</v>
          </cell>
          <cell r="BG53" t="e">
            <v>#DIV/0!</v>
          </cell>
          <cell r="BH53"/>
          <cell r="BI53"/>
          <cell r="BJ53" t="str">
            <v>Agosto</v>
          </cell>
          <cell r="BK53"/>
          <cell r="BL53" t="e">
            <v>#DIV/0!</v>
          </cell>
          <cell r="BM53" t="e">
            <v>#DIV/0!</v>
          </cell>
          <cell r="BN53"/>
          <cell r="BO53"/>
          <cell r="BP53" t="str">
            <v>Septiembre</v>
          </cell>
          <cell r="BQ53"/>
          <cell r="BR53" t="e">
            <v>#DIV/0!</v>
          </cell>
          <cell r="BS53" t="e">
            <v>#DIV/0!</v>
          </cell>
          <cell r="BT53"/>
          <cell r="BU53"/>
          <cell r="BV53" t="str">
            <v>Octubre</v>
          </cell>
          <cell r="BW53"/>
          <cell r="BX53" t="e">
            <v>#DIV/0!</v>
          </cell>
          <cell r="BY53" t="e">
            <v>#DIV/0!</v>
          </cell>
          <cell r="BZ53"/>
          <cell r="CA53"/>
          <cell r="CB53" t="str">
            <v>Noviembre</v>
          </cell>
          <cell r="CC53"/>
          <cell r="CD53" t="e">
            <v>#DIV/0!</v>
          </cell>
          <cell r="CE53" t="e">
            <v>#DIV/0!</v>
          </cell>
          <cell r="CF53"/>
          <cell r="CG53"/>
          <cell r="CH53" t="str">
            <v>Diciembre</v>
          </cell>
          <cell r="CI53"/>
          <cell r="CJ53" t="e">
            <v>#DIV/0!</v>
          </cell>
          <cell r="CK53" t="e">
            <v>#DIV/0!</v>
          </cell>
          <cell r="CL53"/>
          <cell r="CM53"/>
          <cell r="CN53"/>
          <cell r="CO53"/>
          <cell r="CP53"/>
          <cell r="CQ53"/>
          <cell r="CR53"/>
          <cell r="CS53"/>
          <cell r="CT53"/>
          <cell r="CU53"/>
          <cell r="CV53"/>
          <cell r="CW53"/>
          <cell r="CX53"/>
          <cell r="CY53"/>
        </row>
        <row r="54">
          <cell r="C54" t="str">
            <v>INTI 12 Acción preventiva 4</v>
          </cell>
          <cell r="D54"/>
          <cell r="E54"/>
          <cell r="F54"/>
          <cell r="G54">
            <v>0</v>
          </cell>
          <cell r="H54"/>
          <cell r="I54"/>
          <cell r="J54"/>
          <cell r="K54"/>
          <cell r="L54"/>
          <cell r="M54"/>
          <cell r="N54"/>
          <cell r="O54"/>
          <cell r="P54"/>
          <cell r="Q54"/>
          <cell r="R54"/>
          <cell r="S54"/>
          <cell r="T54" t="str">
            <v>Enero</v>
          </cell>
          <cell r="U54"/>
          <cell r="V54" t="e">
            <v>#DIV/0!</v>
          </cell>
          <cell r="W54" t="e">
            <v>#DIV/0!</v>
          </cell>
          <cell r="X54"/>
          <cell r="Y54"/>
          <cell r="Z54" t="str">
            <v>Febrero</v>
          </cell>
          <cell r="AA54"/>
          <cell r="AB54" t="e">
            <v>#DIV/0!</v>
          </cell>
          <cell r="AC54" t="e">
            <v>#DIV/0!</v>
          </cell>
          <cell r="AD54"/>
          <cell r="AE54"/>
          <cell r="AF54" t="str">
            <v>Marzo</v>
          </cell>
          <cell r="AG54"/>
          <cell r="AH54" t="e">
            <v>#DIV/0!</v>
          </cell>
          <cell r="AI54" t="e">
            <v>#DIV/0!</v>
          </cell>
          <cell r="AJ54"/>
          <cell r="AK54"/>
          <cell r="AL54" t="str">
            <v>Abril</v>
          </cell>
          <cell r="AM54"/>
          <cell r="AN54" t="e">
            <v>#DIV/0!</v>
          </cell>
          <cell r="AO54" t="e">
            <v>#DIV/0!</v>
          </cell>
          <cell r="AP54"/>
          <cell r="AQ54"/>
          <cell r="AR54" t="str">
            <v>Mayo</v>
          </cell>
          <cell r="AS54"/>
          <cell r="AT54" t="e">
            <v>#DIV/0!</v>
          </cell>
          <cell r="AU54" t="e">
            <v>#DIV/0!</v>
          </cell>
          <cell r="AV54"/>
          <cell r="AW54"/>
          <cell r="AX54" t="str">
            <v>Junio</v>
          </cell>
          <cell r="AY54"/>
          <cell r="AZ54" t="e">
            <v>#DIV/0!</v>
          </cell>
          <cell r="BA54" t="e">
            <v>#DIV/0!</v>
          </cell>
          <cell r="BB54"/>
          <cell r="BC54"/>
          <cell r="BD54" t="str">
            <v>Julio</v>
          </cell>
          <cell r="BE54"/>
          <cell r="BF54" t="e">
            <v>#DIV/0!</v>
          </cell>
          <cell r="BG54" t="e">
            <v>#DIV/0!</v>
          </cell>
          <cell r="BH54"/>
          <cell r="BI54"/>
          <cell r="BJ54" t="str">
            <v>Agosto</v>
          </cell>
          <cell r="BK54"/>
          <cell r="BL54" t="e">
            <v>#DIV/0!</v>
          </cell>
          <cell r="BM54" t="e">
            <v>#DIV/0!</v>
          </cell>
          <cell r="BN54"/>
          <cell r="BO54"/>
          <cell r="BP54" t="str">
            <v>Septiembre</v>
          </cell>
          <cell r="BQ54"/>
          <cell r="BR54" t="e">
            <v>#DIV/0!</v>
          </cell>
          <cell r="BS54" t="e">
            <v>#DIV/0!</v>
          </cell>
          <cell r="BT54"/>
          <cell r="BU54"/>
          <cell r="BV54" t="str">
            <v>Octubre</v>
          </cell>
          <cell r="BW54"/>
          <cell r="BX54" t="e">
            <v>#DIV/0!</v>
          </cell>
          <cell r="BY54" t="e">
            <v>#DIV/0!</v>
          </cell>
          <cell r="BZ54"/>
          <cell r="CA54"/>
          <cell r="CB54" t="str">
            <v>Noviembre</v>
          </cell>
          <cell r="CC54"/>
          <cell r="CD54" t="e">
            <v>#DIV/0!</v>
          </cell>
          <cell r="CE54" t="e">
            <v>#DIV/0!</v>
          </cell>
          <cell r="CF54"/>
          <cell r="CG54"/>
          <cell r="CH54" t="str">
            <v>Diciembre</v>
          </cell>
          <cell r="CI54"/>
          <cell r="CJ54" t="e">
            <v>#DIV/0!</v>
          </cell>
          <cell r="CK54" t="e">
            <v>#DIV/0!</v>
          </cell>
          <cell r="CL54"/>
          <cell r="CM54"/>
          <cell r="CN54"/>
          <cell r="CO54"/>
          <cell r="CP54"/>
          <cell r="CQ54"/>
          <cell r="CR54"/>
          <cell r="CS54"/>
          <cell r="CT54"/>
          <cell r="CU54"/>
          <cell r="CV54"/>
          <cell r="CW54"/>
          <cell r="CX54"/>
          <cell r="CY54"/>
        </row>
        <row r="55">
          <cell r="C55" t="str">
            <v>INTI 13 Acción preventiva 1</v>
          </cell>
          <cell r="D55" t="str">
            <v>SUBDIRECCIÓN DE SISTEMAS DE INFORMACIÓN DE TIERRAS</v>
          </cell>
          <cell r="E55" t="str">
            <v>Realiza seguimiento al avance del Plan de cierre de Brechas del autodiagnóstico.</v>
          </cell>
          <cell r="F55" t="str">
            <v>Informe de Avance del MSPI e Informe de avance del Plan de cierre de brechas</v>
          </cell>
          <cell r="G55">
            <v>1</v>
          </cell>
          <cell r="H55"/>
          <cell r="I55"/>
          <cell r="J55"/>
          <cell r="K55"/>
          <cell r="L55"/>
          <cell r="M55"/>
          <cell r="N55"/>
          <cell r="O55"/>
          <cell r="P55"/>
          <cell r="Q55"/>
          <cell r="R55"/>
          <cell r="S55">
            <v>1</v>
          </cell>
          <cell r="T55" t="str">
            <v>Enero</v>
          </cell>
          <cell r="U55"/>
          <cell r="V55" t="e">
            <v>#DIV/0!</v>
          </cell>
          <cell r="W55">
            <v>0</v>
          </cell>
          <cell r="X55"/>
          <cell r="Y55"/>
          <cell r="Z55" t="str">
            <v>Febrero</v>
          </cell>
          <cell r="AA55"/>
          <cell r="AB55" t="e">
            <v>#DIV/0!</v>
          </cell>
          <cell r="AC55">
            <v>0</v>
          </cell>
          <cell r="AD55"/>
          <cell r="AE55"/>
          <cell r="AF55" t="str">
            <v>Marzo</v>
          </cell>
          <cell r="AG55"/>
          <cell r="AH55" t="e">
            <v>#DIV/0!</v>
          </cell>
          <cell r="AI55">
            <v>0</v>
          </cell>
          <cell r="AJ55"/>
          <cell r="AK55"/>
          <cell r="AL55" t="str">
            <v>Abril</v>
          </cell>
          <cell r="AM55"/>
          <cell r="AN55" t="e">
            <v>#DIV/0!</v>
          </cell>
          <cell r="AO55">
            <v>0</v>
          </cell>
          <cell r="AP55"/>
          <cell r="AQ55"/>
          <cell r="AR55" t="str">
            <v>Mayo</v>
          </cell>
          <cell r="AS55"/>
          <cell r="AT55" t="e">
            <v>#DIV/0!</v>
          </cell>
          <cell r="AU55">
            <v>0</v>
          </cell>
          <cell r="AV55"/>
          <cell r="AW55"/>
          <cell r="AX55" t="str">
            <v>Junio</v>
          </cell>
          <cell r="AY55"/>
          <cell r="AZ55" t="e">
            <v>#DIV/0!</v>
          </cell>
          <cell r="BA55">
            <v>0</v>
          </cell>
          <cell r="BB55"/>
          <cell r="BC55"/>
          <cell r="BD55" t="str">
            <v>Julio</v>
          </cell>
          <cell r="BE55"/>
          <cell r="BF55" t="e">
            <v>#DIV/0!</v>
          </cell>
          <cell r="BG55">
            <v>0</v>
          </cell>
          <cell r="BH55"/>
          <cell r="BI55"/>
          <cell r="BJ55" t="str">
            <v>Agosto</v>
          </cell>
          <cell r="BK55"/>
          <cell r="BL55" t="e">
            <v>#DIV/0!</v>
          </cell>
          <cell r="BM55">
            <v>0</v>
          </cell>
          <cell r="BN55"/>
          <cell r="BO55"/>
          <cell r="BP55" t="str">
            <v>Septiembre</v>
          </cell>
          <cell r="BQ55"/>
          <cell r="BR55" t="e">
            <v>#DIV/0!</v>
          </cell>
          <cell r="BS55">
            <v>0</v>
          </cell>
          <cell r="BT55"/>
          <cell r="BU55"/>
          <cell r="BV55" t="str">
            <v>Octubre</v>
          </cell>
          <cell r="BW55"/>
          <cell r="BX55" t="e">
            <v>#DIV/0!</v>
          </cell>
          <cell r="BY55">
            <v>0</v>
          </cell>
          <cell r="BZ55"/>
          <cell r="CA55"/>
          <cell r="CB55" t="str">
            <v>Noviembre</v>
          </cell>
          <cell r="CC55"/>
          <cell r="CD55" t="e">
            <v>#DIV/0!</v>
          </cell>
          <cell r="CE55">
            <v>0</v>
          </cell>
          <cell r="CF55"/>
          <cell r="CG55"/>
          <cell r="CH55" t="str">
            <v>Diciembre</v>
          </cell>
          <cell r="CI55"/>
          <cell r="CJ55">
            <v>0</v>
          </cell>
          <cell r="CK55">
            <v>0</v>
          </cell>
          <cell r="CL55"/>
          <cell r="CM55"/>
          <cell r="CN55">
            <v>0</v>
          </cell>
          <cell r="CO55">
            <v>0</v>
          </cell>
          <cell r="CP55">
            <v>0</v>
          </cell>
          <cell r="CQ55">
            <v>0</v>
          </cell>
          <cell r="CR55">
            <v>0</v>
          </cell>
          <cell r="CS55">
            <v>0</v>
          </cell>
          <cell r="CT55">
            <v>0</v>
          </cell>
          <cell r="CU55">
            <v>0</v>
          </cell>
          <cell r="CV55">
            <v>0</v>
          </cell>
          <cell r="CW55">
            <v>0</v>
          </cell>
          <cell r="CX55">
            <v>0</v>
          </cell>
          <cell r="CY55">
            <v>0</v>
          </cell>
        </row>
        <row r="56">
          <cell r="C56" t="str">
            <v>INTI 13 Acción preventiva 2</v>
          </cell>
          <cell r="D56" t="str">
            <v>SUBDIRECCIÓN DE SISTEMAS DE INFORMACIÓN DE TIERRAS</v>
          </cell>
          <cell r="E56" t="str">
            <v>Implementación de los indicadores del SGSI a través del desarrollo de los Planes de Seguridad y Privacidad de la información</v>
          </cell>
          <cell r="F56" t="str">
            <v xml:space="preserve">Informe de Implementación de los indicadores del SGSI </v>
          </cell>
          <cell r="G56">
            <v>1</v>
          </cell>
          <cell r="H56"/>
          <cell r="I56"/>
          <cell r="J56"/>
          <cell r="K56"/>
          <cell r="L56"/>
          <cell r="M56"/>
          <cell r="N56"/>
          <cell r="O56"/>
          <cell r="P56"/>
          <cell r="Q56"/>
          <cell r="R56"/>
          <cell r="S56">
            <v>1</v>
          </cell>
          <cell r="T56" t="str">
            <v>Enero</v>
          </cell>
          <cell r="U56"/>
          <cell r="V56" t="e">
            <v>#DIV/0!</v>
          </cell>
          <cell r="W56">
            <v>0</v>
          </cell>
          <cell r="X56"/>
          <cell r="Y56"/>
          <cell r="Z56" t="str">
            <v>Febrero</v>
          </cell>
          <cell r="AA56"/>
          <cell r="AB56" t="e">
            <v>#DIV/0!</v>
          </cell>
          <cell r="AC56">
            <v>0</v>
          </cell>
          <cell r="AD56"/>
          <cell r="AE56"/>
          <cell r="AF56" t="str">
            <v>Marzo</v>
          </cell>
          <cell r="AG56"/>
          <cell r="AH56" t="e">
            <v>#DIV/0!</v>
          </cell>
          <cell r="AI56">
            <v>0</v>
          </cell>
          <cell r="AJ56"/>
          <cell r="AK56"/>
          <cell r="AL56" t="str">
            <v>Abril</v>
          </cell>
          <cell r="AM56"/>
          <cell r="AN56" t="e">
            <v>#DIV/0!</v>
          </cell>
          <cell r="AO56">
            <v>0</v>
          </cell>
          <cell r="AP56"/>
          <cell r="AQ56"/>
          <cell r="AR56" t="str">
            <v>Mayo</v>
          </cell>
          <cell r="AS56"/>
          <cell r="AT56" t="e">
            <v>#DIV/0!</v>
          </cell>
          <cell r="AU56">
            <v>0</v>
          </cell>
          <cell r="AV56"/>
          <cell r="AW56"/>
          <cell r="AX56" t="str">
            <v>Junio</v>
          </cell>
          <cell r="AY56"/>
          <cell r="AZ56" t="e">
            <v>#DIV/0!</v>
          </cell>
          <cell r="BA56">
            <v>0</v>
          </cell>
          <cell r="BB56"/>
          <cell r="BC56"/>
          <cell r="BD56" t="str">
            <v>Julio</v>
          </cell>
          <cell r="BE56"/>
          <cell r="BF56" t="e">
            <v>#DIV/0!</v>
          </cell>
          <cell r="BG56">
            <v>0</v>
          </cell>
          <cell r="BH56"/>
          <cell r="BI56"/>
          <cell r="BJ56" t="str">
            <v>Agosto</v>
          </cell>
          <cell r="BK56"/>
          <cell r="BL56" t="e">
            <v>#DIV/0!</v>
          </cell>
          <cell r="BM56">
            <v>0</v>
          </cell>
          <cell r="BN56"/>
          <cell r="BO56"/>
          <cell r="BP56" t="str">
            <v>Septiembre</v>
          </cell>
          <cell r="BQ56"/>
          <cell r="BR56" t="e">
            <v>#DIV/0!</v>
          </cell>
          <cell r="BS56">
            <v>0</v>
          </cell>
          <cell r="BT56"/>
          <cell r="BU56"/>
          <cell r="BV56" t="str">
            <v>Octubre</v>
          </cell>
          <cell r="BW56"/>
          <cell r="BX56" t="e">
            <v>#DIV/0!</v>
          </cell>
          <cell r="BY56">
            <v>0</v>
          </cell>
          <cell r="BZ56"/>
          <cell r="CA56"/>
          <cell r="CB56" t="str">
            <v>Noviembre</v>
          </cell>
          <cell r="CC56"/>
          <cell r="CD56" t="e">
            <v>#DIV/0!</v>
          </cell>
          <cell r="CE56">
            <v>0</v>
          </cell>
          <cell r="CF56"/>
          <cell r="CG56"/>
          <cell r="CH56" t="str">
            <v>Diciembre</v>
          </cell>
          <cell r="CI56"/>
          <cell r="CJ56">
            <v>0</v>
          </cell>
          <cell r="CK56">
            <v>0</v>
          </cell>
          <cell r="CL56"/>
          <cell r="CM56"/>
          <cell r="CN56">
            <v>0</v>
          </cell>
          <cell r="CO56">
            <v>0</v>
          </cell>
          <cell r="CP56">
            <v>0</v>
          </cell>
          <cell r="CQ56">
            <v>0</v>
          </cell>
          <cell r="CR56">
            <v>0</v>
          </cell>
          <cell r="CS56">
            <v>0</v>
          </cell>
          <cell r="CT56">
            <v>0</v>
          </cell>
          <cell r="CU56">
            <v>0</v>
          </cell>
          <cell r="CV56">
            <v>0</v>
          </cell>
          <cell r="CW56">
            <v>0</v>
          </cell>
          <cell r="CX56">
            <v>0</v>
          </cell>
          <cell r="CY56">
            <v>0</v>
          </cell>
        </row>
        <row r="57">
          <cell r="C57" t="str">
            <v>INTI 13 Acción preventiva 3</v>
          </cell>
          <cell r="D57"/>
          <cell r="E57"/>
          <cell r="F57"/>
          <cell r="G57">
            <v>0</v>
          </cell>
          <cell r="H57"/>
          <cell r="I57"/>
          <cell r="J57"/>
          <cell r="K57"/>
          <cell r="L57"/>
          <cell r="M57"/>
          <cell r="N57"/>
          <cell r="O57"/>
          <cell r="P57"/>
          <cell r="Q57"/>
          <cell r="R57"/>
          <cell r="S57"/>
          <cell r="T57" t="str">
            <v>Enero</v>
          </cell>
          <cell r="U57"/>
          <cell r="V57" t="e">
            <v>#DIV/0!</v>
          </cell>
          <cell r="W57" t="e">
            <v>#DIV/0!</v>
          </cell>
          <cell r="X57"/>
          <cell r="Y57"/>
          <cell r="Z57" t="str">
            <v>Febrero</v>
          </cell>
          <cell r="AA57"/>
          <cell r="AB57" t="e">
            <v>#DIV/0!</v>
          </cell>
          <cell r="AC57" t="e">
            <v>#DIV/0!</v>
          </cell>
          <cell r="AD57"/>
          <cell r="AE57"/>
          <cell r="AF57" t="str">
            <v>Marzo</v>
          </cell>
          <cell r="AG57"/>
          <cell r="AH57" t="e">
            <v>#DIV/0!</v>
          </cell>
          <cell r="AI57" t="e">
            <v>#DIV/0!</v>
          </cell>
          <cell r="AJ57"/>
          <cell r="AK57"/>
          <cell r="AL57" t="str">
            <v>Abril</v>
          </cell>
          <cell r="AM57"/>
          <cell r="AN57" t="e">
            <v>#DIV/0!</v>
          </cell>
          <cell r="AO57" t="e">
            <v>#DIV/0!</v>
          </cell>
          <cell r="AP57"/>
          <cell r="AQ57"/>
          <cell r="AR57" t="str">
            <v>Mayo</v>
          </cell>
          <cell r="AS57"/>
          <cell r="AT57" t="e">
            <v>#DIV/0!</v>
          </cell>
          <cell r="AU57" t="e">
            <v>#DIV/0!</v>
          </cell>
          <cell r="AV57"/>
          <cell r="AW57"/>
          <cell r="AX57" t="str">
            <v>Junio</v>
          </cell>
          <cell r="AY57"/>
          <cell r="AZ57" t="e">
            <v>#DIV/0!</v>
          </cell>
          <cell r="BA57" t="e">
            <v>#DIV/0!</v>
          </cell>
          <cell r="BB57"/>
          <cell r="BC57"/>
          <cell r="BD57" t="str">
            <v>Julio</v>
          </cell>
          <cell r="BE57"/>
          <cell r="BF57" t="e">
            <v>#DIV/0!</v>
          </cell>
          <cell r="BG57" t="e">
            <v>#DIV/0!</v>
          </cell>
          <cell r="BH57"/>
          <cell r="BI57"/>
          <cell r="BJ57" t="str">
            <v>Agosto</v>
          </cell>
          <cell r="BK57"/>
          <cell r="BL57" t="e">
            <v>#DIV/0!</v>
          </cell>
          <cell r="BM57" t="e">
            <v>#DIV/0!</v>
          </cell>
          <cell r="BN57"/>
          <cell r="BO57"/>
          <cell r="BP57" t="str">
            <v>Septiembre</v>
          </cell>
          <cell r="BQ57"/>
          <cell r="BR57" t="e">
            <v>#DIV/0!</v>
          </cell>
          <cell r="BS57" t="e">
            <v>#DIV/0!</v>
          </cell>
          <cell r="BT57"/>
          <cell r="BU57"/>
          <cell r="BV57" t="str">
            <v>Octubre</v>
          </cell>
          <cell r="BW57"/>
          <cell r="BX57" t="e">
            <v>#DIV/0!</v>
          </cell>
          <cell r="BY57" t="e">
            <v>#DIV/0!</v>
          </cell>
          <cell r="BZ57"/>
          <cell r="CA57"/>
          <cell r="CB57" t="str">
            <v>Noviembre</v>
          </cell>
          <cell r="CC57"/>
          <cell r="CD57" t="e">
            <v>#DIV/0!</v>
          </cell>
          <cell r="CE57" t="e">
            <v>#DIV/0!</v>
          </cell>
          <cell r="CF57"/>
          <cell r="CG57"/>
          <cell r="CH57" t="str">
            <v>Diciembre</v>
          </cell>
          <cell r="CI57"/>
          <cell r="CJ57" t="e">
            <v>#DIV/0!</v>
          </cell>
          <cell r="CK57" t="e">
            <v>#DIV/0!</v>
          </cell>
          <cell r="CL57"/>
          <cell r="CM57"/>
          <cell r="CN57"/>
          <cell r="CO57"/>
          <cell r="CP57"/>
          <cell r="CQ57"/>
          <cell r="CR57"/>
          <cell r="CS57"/>
          <cell r="CT57"/>
          <cell r="CU57"/>
          <cell r="CV57"/>
          <cell r="CW57"/>
          <cell r="CX57"/>
          <cell r="CY57"/>
        </row>
        <row r="58">
          <cell r="C58" t="str">
            <v>INTI 13 Acción preventiva 4</v>
          </cell>
          <cell r="D58"/>
          <cell r="E58"/>
          <cell r="F58"/>
          <cell r="G58">
            <v>0</v>
          </cell>
          <cell r="H58"/>
          <cell r="I58"/>
          <cell r="J58"/>
          <cell r="K58"/>
          <cell r="L58"/>
          <cell r="M58"/>
          <cell r="N58"/>
          <cell r="O58"/>
          <cell r="P58"/>
          <cell r="Q58"/>
          <cell r="R58"/>
          <cell r="S58"/>
          <cell r="T58" t="str">
            <v>Enero</v>
          </cell>
          <cell r="U58"/>
          <cell r="V58" t="e">
            <v>#DIV/0!</v>
          </cell>
          <cell r="W58" t="e">
            <v>#DIV/0!</v>
          </cell>
          <cell r="X58"/>
          <cell r="Y58"/>
          <cell r="Z58" t="str">
            <v>Febrero</v>
          </cell>
          <cell r="AA58"/>
          <cell r="AB58" t="e">
            <v>#DIV/0!</v>
          </cell>
          <cell r="AC58" t="e">
            <v>#DIV/0!</v>
          </cell>
          <cell r="AD58"/>
          <cell r="AE58"/>
          <cell r="AF58" t="str">
            <v>Marzo</v>
          </cell>
          <cell r="AG58"/>
          <cell r="AH58" t="e">
            <v>#DIV/0!</v>
          </cell>
          <cell r="AI58" t="e">
            <v>#DIV/0!</v>
          </cell>
          <cell r="AJ58"/>
          <cell r="AK58"/>
          <cell r="AL58" t="str">
            <v>Abril</v>
          </cell>
          <cell r="AM58"/>
          <cell r="AN58" t="e">
            <v>#DIV/0!</v>
          </cell>
          <cell r="AO58" t="e">
            <v>#DIV/0!</v>
          </cell>
          <cell r="AP58"/>
          <cell r="AQ58"/>
          <cell r="AR58" t="str">
            <v>Mayo</v>
          </cell>
          <cell r="AS58"/>
          <cell r="AT58" t="e">
            <v>#DIV/0!</v>
          </cell>
          <cell r="AU58" t="e">
            <v>#DIV/0!</v>
          </cell>
          <cell r="AV58"/>
          <cell r="AW58"/>
          <cell r="AX58" t="str">
            <v>Junio</v>
          </cell>
          <cell r="AY58"/>
          <cell r="AZ58" t="e">
            <v>#DIV/0!</v>
          </cell>
          <cell r="BA58" t="e">
            <v>#DIV/0!</v>
          </cell>
          <cell r="BB58"/>
          <cell r="BC58"/>
          <cell r="BD58" t="str">
            <v>Julio</v>
          </cell>
          <cell r="BE58"/>
          <cell r="BF58" t="e">
            <v>#DIV/0!</v>
          </cell>
          <cell r="BG58" t="e">
            <v>#DIV/0!</v>
          </cell>
          <cell r="BH58"/>
          <cell r="BI58"/>
          <cell r="BJ58" t="str">
            <v>Agosto</v>
          </cell>
          <cell r="BK58"/>
          <cell r="BL58" t="e">
            <v>#DIV/0!</v>
          </cell>
          <cell r="BM58" t="e">
            <v>#DIV/0!</v>
          </cell>
          <cell r="BN58"/>
          <cell r="BO58"/>
          <cell r="BP58" t="str">
            <v>Septiembre</v>
          </cell>
          <cell r="BQ58"/>
          <cell r="BR58" t="e">
            <v>#DIV/0!</v>
          </cell>
          <cell r="BS58" t="e">
            <v>#DIV/0!</v>
          </cell>
          <cell r="BT58"/>
          <cell r="BU58"/>
          <cell r="BV58" t="str">
            <v>Octubre</v>
          </cell>
          <cell r="BW58"/>
          <cell r="BX58" t="e">
            <v>#DIV/0!</v>
          </cell>
          <cell r="BY58" t="e">
            <v>#DIV/0!</v>
          </cell>
          <cell r="BZ58"/>
          <cell r="CA58"/>
          <cell r="CB58" t="str">
            <v>Noviembre</v>
          </cell>
          <cell r="CC58"/>
          <cell r="CD58" t="e">
            <v>#DIV/0!</v>
          </cell>
          <cell r="CE58" t="e">
            <v>#DIV/0!</v>
          </cell>
          <cell r="CF58"/>
          <cell r="CG58"/>
          <cell r="CH58" t="str">
            <v>Diciembre</v>
          </cell>
          <cell r="CI58"/>
          <cell r="CJ58" t="e">
            <v>#DIV/0!</v>
          </cell>
          <cell r="CK58" t="e">
            <v>#DIV/0!</v>
          </cell>
          <cell r="CL58"/>
          <cell r="CM58"/>
          <cell r="CN58"/>
          <cell r="CO58"/>
          <cell r="CP58"/>
          <cell r="CQ58"/>
          <cell r="CR58"/>
          <cell r="CS58"/>
          <cell r="CT58"/>
          <cell r="CU58"/>
          <cell r="CV58"/>
          <cell r="CW58"/>
          <cell r="CX58"/>
          <cell r="CY58"/>
        </row>
        <row r="59">
          <cell r="C59" t="str">
            <v>INTI 14 Acción preventiva 1</v>
          </cell>
          <cell r="D59" t="str">
            <v>SUBDIRECCIÓN DE SISTEMAS DE INFORMACIÓN DE TIERRAS</v>
          </cell>
          <cell r="E59" t="str">
            <v>Realizar el seguimiento a la implementación de las estrategias de continuidad de negocio que se han aprobado, a través de indicadores.</v>
          </cell>
          <cell r="F59" t="str">
            <v>Reporte de indicadores con la trazabilidad del analisis</v>
          </cell>
          <cell r="G59">
            <v>1</v>
          </cell>
          <cell r="H59"/>
          <cell r="I59"/>
          <cell r="J59"/>
          <cell r="K59"/>
          <cell r="L59"/>
          <cell r="M59"/>
          <cell r="N59"/>
          <cell r="O59"/>
          <cell r="P59"/>
          <cell r="Q59"/>
          <cell r="R59"/>
          <cell r="S59">
            <v>1</v>
          </cell>
          <cell r="T59" t="str">
            <v>Enero</v>
          </cell>
          <cell r="U59"/>
          <cell r="V59" t="e">
            <v>#DIV/0!</v>
          </cell>
          <cell r="W59">
            <v>0</v>
          </cell>
          <cell r="X59"/>
          <cell r="Y59"/>
          <cell r="Z59" t="str">
            <v>Febrero</v>
          </cell>
          <cell r="AA59"/>
          <cell r="AB59" t="e">
            <v>#DIV/0!</v>
          </cell>
          <cell r="AC59">
            <v>0</v>
          </cell>
          <cell r="AD59"/>
          <cell r="AE59"/>
          <cell r="AF59" t="str">
            <v>Marzo</v>
          </cell>
          <cell r="AG59"/>
          <cell r="AH59" t="e">
            <v>#DIV/0!</v>
          </cell>
          <cell r="AI59">
            <v>0</v>
          </cell>
          <cell r="AJ59"/>
          <cell r="AK59"/>
          <cell r="AL59" t="str">
            <v>Abril</v>
          </cell>
          <cell r="AM59"/>
          <cell r="AN59" t="e">
            <v>#DIV/0!</v>
          </cell>
          <cell r="AO59">
            <v>0</v>
          </cell>
          <cell r="AP59"/>
          <cell r="AQ59"/>
          <cell r="AR59" t="str">
            <v>Mayo</v>
          </cell>
          <cell r="AS59"/>
          <cell r="AT59" t="e">
            <v>#DIV/0!</v>
          </cell>
          <cell r="AU59">
            <v>0</v>
          </cell>
          <cell r="AV59"/>
          <cell r="AW59"/>
          <cell r="AX59" t="str">
            <v>Junio</v>
          </cell>
          <cell r="AY59"/>
          <cell r="AZ59" t="e">
            <v>#DIV/0!</v>
          </cell>
          <cell r="BA59">
            <v>0</v>
          </cell>
          <cell r="BB59"/>
          <cell r="BC59"/>
          <cell r="BD59" t="str">
            <v>Julio</v>
          </cell>
          <cell r="BE59"/>
          <cell r="BF59" t="e">
            <v>#DIV/0!</v>
          </cell>
          <cell r="BG59">
            <v>0</v>
          </cell>
          <cell r="BH59"/>
          <cell r="BI59"/>
          <cell r="BJ59" t="str">
            <v>Agosto</v>
          </cell>
          <cell r="BK59"/>
          <cell r="BL59" t="e">
            <v>#DIV/0!</v>
          </cell>
          <cell r="BM59">
            <v>0</v>
          </cell>
          <cell r="BN59"/>
          <cell r="BO59"/>
          <cell r="BP59" t="str">
            <v>Septiembre</v>
          </cell>
          <cell r="BQ59"/>
          <cell r="BR59" t="e">
            <v>#DIV/0!</v>
          </cell>
          <cell r="BS59">
            <v>0</v>
          </cell>
          <cell r="BT59"/>
          <cell r="BU59"/>
          <cell r="BV59" t="str">
            <v>Octubre</v>
          </cell>
          <cell r="BW59"/>
          <cell r="BX59" t="e">
            <v>#DIV/0!</v>
          </cell>
          <cell r="BY59">
            <v>0</v>
          </cell>
          <cell r="BZ59"/>
          <cell r="CA59"/>
          <cell r="CB59" t="str">
            <v>Noviembre</v>
          </cell>
          <cell r="CC59"/>
          <cell r="CD59" t="e">
            <v>#DIV/0!</v>
          </cell>
          <cell r="CE59">
            <v>0</v>
          </cell>
          <cell r="CF59"/>
          <cell r="CG59"/>
          <cell r="CH59" t="str">
            <v>Diciembre</v>
          </cell>
          <cell r="CI59"/>
          <cell r="CJ59">
            <v>0</v>
          </cell>
          <cell r="CK59">
            <v>0</v>
          </cell>
          <cell r="CL59"/>
          <cell r="CM59"/>
          <cell r="CN59">
            <v>0</v>
          </cell>
          <cell r="CO59">
            <v>0</v>
          </cell>
          <cell r="CP59">
            <v>0</v>
          </cell>
          <cell r="CQ59">
            <v>0</v>
          </cell>
          <cell r="CR59">
            <v>0</v>
          </cell>
          <cell r="CS59">
            <v>0</v>
          </cell>
          <cell r="CT59">
            <v>0</v>
          </cell>
          <cell r="CU59">
            <v>0</v>
          </cell>
          <cell r="CV59">
            <v>0</v>
          </cell>
          <cell r="CW59">
            <v>0</v>
          </cell>
          <cell r="CX59">
            <v>0</v>
          </cell>
          <cell r="CY59">
            <v>0</v>
          </cell>
        </row>
        <row r="60">
          <cell r="C60" t="str">
            <v>INTI 14 Acción preventiva 2</v>
          </cell>
          <cell r="D60"/>
          <cell r="E60"/>
          <cell r="F60"/>
          <cell r="G60">
            <v>0</v>
          </cell>
          <cell r="H60"/>
          <cell r="I60"/>
          <cell r="J60"/>
          <cell r="K60"/>
          <cell r="L60"/>
          <cell r="M60"/>
          <cell r="N60"/>
          <cell r="O60"/>
          <cell r="P60"/>
          <cell r="Q60"/>
          <cell r="R60"/>
          <cell r="S60"/>
          <cell r="T60" t="str">
            <v>Enero</v>
          </cell>
          <cell r="U60"/>
          <cell r="V60" t="e">
            <v>#DIV/0!</v>
          </cell>
          <cell r="W60" t="e">
            <v>#DIV/0!</v>
          </cell>
          <cell r="X60"/>
          <cell r="Y60"/>
          <cell r="Z60" t="str">
            <v>Febrero</v>
          </cell>
          <cell r="AA60"/>
          <cell r="AB60" t="e">
            <v>#DIV/0!</v>
          </cell>
          <cell r="AC60" t="e">
            <v>#DIV/0!</v>
          </cell>
          <cell r="AD60"/>
          <cell r="AE60"/>
          <cell r="AF60" t="str">
            <v>Marzo</v>
          </cell>
          <cell r="AG60"/>
          <cell r="AH60" t="e">
            <v>#DIV/0!</v>
          </cell>
          <cell r="AI60" t="e">
            <v>#DIV/0!</v>
          </cell>
          <cell r="AJ60"/>
          <cell r="AK60"/>
          <cell r="AL60" t="str">
            <v>Abril</v>
          </cell>
          <cell r="AM60"/>
          <cell r="AN60" t="e">
            <v>#DIV/0!</v>
          </cell>
          <cell r="AO60" t="e">
            <v>#DIV/0!</v>
          </cell>
          <cell r="AP60"/>
          <cell r="AQ60"/>
          <cell r="AR60" t="str">
            <v>Mayo</v>
          </cell>
          <cell r="AS60"/>
          <cell r="AT60" t="e">
            <v>#DIV/0!</v>
          </cell>
          <cell r="AU60" t="e">
            <v>#DIV/0!</v>
          </cell>
          <cell r="AV60"/>
          <cell r="AW60"/>
          <cell r="AX60" t="str">
            <v>Junio</v>
          </cell>
          <cell r="AY60"/>
          <cell r="AZ60" t="e">
            <v>#DIV/0!</v>
          </cell>
          <cell r="BA60" t="e">
            <v>#DIV/0!</v>
          </cell>
          <cell r="BB60"/>
          <cell r="BC60"/>
          <cell r="BD60" t="str">
            <v>Julio</v>
          </cell>
          <cell r="BE60"/>
          <cell r="BF60" t="e">
            <v>#DIV/0!</v>
          </cell>
          <cell r="BG60" t="e">
            <v>#DIV/0!</v>
          </cell>
          <cell r="BH60"/>
          <cell r="BI60"/>
          <cell r="BJ60" t="str">
            <v>Agosto</v>
          </cell>
          <cell r="BK60"/>
          <cell r="BL60" t="e">
            <v>#DIV/0!</v>
          </cell>
          <cell r="BM60" t="e">
            <v>#DIV/0!</v>
          </cell>
          <cell r="BN60"/>
          <cell r="BO60"/>
          <cell r="BP60" t="str">
            <v>Septiembre</v>
          </cell>
          <cell r="BQ60"/>
          <cell r="BR60" t="e">
            <v>#DIV/0!</v>
          </cell>
          <cell r="BS60" t="e">
            <v>#DIV/0!</v>
          </cell>
          <cell r="BT60"/>
          <cell r="BU60"/>
          <cell r="BV60" t="str">
            <v>Octubre</v>
          </cell>
          <cell r="BW60"/>
          <cell r="BX60" t="e">
            <v>#DIV/0!</v>
          </cell>
          <cell r="BY60" t="e">
            <v>#DIV/0!</v>
          </cell>
          <cell r="BZ60"/>
          <cell r="CA60"/>
          <cell r="CB60" t="str">
            <v>Noviembre</v>
          </cell>
          <cell r="CC60"/>
          <cell r="CD60" t="e">
            <v>#DIV/0!</v>
          </cell>
          <cell r="CE60" t="e">
            <v>#DIV/0!</v>
          </cell>
          <cell r="CF60"/>
          <cell r="CG60"/>
          <cell r="CH60" t="str">
            <v>Diciembre</v>
          </cell>
          <cell r="CI60"/>
          <cell r="CJ60" t="e">
            <v>#DIV/0!</v>
          </cell>
          <cell r="CK60" t="e">
            <v>#DIV/0!</v>
          </cell>
          <cell r="CL60"/>
          <cell r="CM60"/>
          <cell r="CN60"/>
          <cell r="CO60"/>
          <cell r="CP60"/>
          <cell r="CQ60"/>
          <cell r="CR60"/>
          <cell r="CS60"/>
          <cell r="CT60"/>
          <cell r="CU60"/>
          <cell r="CV60"/>
          <cell r="CW60"/>
          <cell r="CX60"/>
          <cell r="CY60"/>
        </row>
        <row r="61">
          <cell r="C61" t="str">
            <v>INTI 14 Acción preventiva 3</v>
          </cell>
          <cell r="D61"/>
          <cell r="E61"/>
          <cell r="F61"/>
          <cell r="G61">
            <v>0</v>
          </cell>
          <cell r="H61"/>
          <cell r="I61"/>
          <cell r="J61"/>
          <cell r="K61"/>
          <cell r="L61"/>
          <cell r="M61"/>
          <cell r="N61"/>
          <cell r="O61"/>
          <cell r="P61"/>
          <cell r="Q61"/>
          <cell r="R61"/>
          <cell r="S61"/>
          <cell r="T61" t="str">
            <v>Enero</v>
          </cell>
          <cell r="U61"/>
          <cell r="V61" t="e">
            <v>#DIV/0!</v>
          </cell>
          <cell r="W61" t="e">
            <v>#DIV/0!</v>
          </cell>
          <cell r="X61"/>
          <cell r="Y61"/>
          <cell r="Z61" t="str">
            <v>Febrero</v>
          </cell>
          <cell r="AA61"/>
          <cell r="AB61" t="e">
            <v>#DIV/0!</v>
          </cell>
          <cell r="AC61" t="e">
            <v>#DIV/0!</v>
          </cell>
          <cell r="AD61"/>
          <cell r="AE61"/>
          <cell r="AF61" t="str">
            <v>Marzo</v>
          </cell>
          <cell r="AG61"/>
          <cell r="AH61" t="e">
            <v>#DIV/0!</v>
          </cell>
          <cell r="AI61" t="e">
            <v>#DIV/0!</v>
          </cell>
          <cell r="AJ61"/>
          <cell r="AK61"/>
          <cell r="AL61" t="str">
            <v>Abril</v>
          </cell>
          <cell r="AM61"/>
          <cell r="AN61" t="e">
            <v>#DIV/0!</v>
          </cell>
          <cell r="AO61" t="e">
            <v>#DIV/0!</v>
          </cell>
          <cell r="AP61"/>
          <cell r="AQ61"/>
          <cell r="AR61" t="str">
            <v>Mayo</v>
          </cell>
          <cell r="AS61"/>
          <cell r="AT61" t="e">
            <v>#DIV/0!</v>
          </cell>
          <cell r="AU61" t="e">
            <v>#DIV/0!</v>
          </cell>
          <cell r="AV61"/>
          <cell r="AW61"/>
          <cell r="AX61" t="str">
            <v>Junio</v>
          </cell>
          <cell r="AY61"/>
          <cell r="AZ61" t="e">
            <v>#DIV/0!</v>
          </cell>
          <cell r="BA61" t="e">
            <v>#DIV/0!</v>
          </cell>
          <cell r="BB61"/>
          <cell r="BC61"/>
          <cell r="BD61" t="str">
            <v>Julio</v>
          </cell>
          <cell r="BE61"/>
          <cell r="BF61" t="e">
            <v>#DIV/0!</v>
          </cell>
          <cell r="BG61" t="e">
            <v>#DIV/0!</v>
          </cell>
          <cell r="BH61"/>
          <cell r="BI61"/>
          <cell r="BJ61" t="str">
            <v>Agosto</v>
          </cell>
          <cell r="BK61"/>
          <cell r="BL61" t="e">
            <v>#DIV/0!</v>
          </cell>
          <cell r="BM61" t="e">
            <v>#DIV/0!</v>
          </cell>
          <cell r="BN61"/>
          <cell r="BO61"/>
          <cell r="BP61" t="str">
            <v>Septiembre</v>
          </cell>
          <cell r="BQ61"/>
          <cell r="BR61" t="e">
            <v>#DIV/0!</v>
          </cell>
          <cell r="BS61" t="e">
            <v>#DIV/0!</v>
          </cell>
          <cell r="BT61"/>
          <cell r="BU61"/>
          <cell r="BV61" t="str">
            <v>Octubre</v>
          </cell>
          <cell r="BW61"/>
          <cell r="BX61" t="e">
            <v>#DIV/0!</v>
          </cell>
          <cell r="BY61" t="e">
            <v>#DIV/0!</v>
          </cell>
          <cell r="BZ61"/>
          <cell r="CA61"/>
          <cell r="CB61" t="str">
            <v>Noviembre</v>
          </cell>
          <cell r="CC61"/>
          <cell r="CD61" t="e">
            <v>#DIV/0!</v>
          </cell>
          <cell r="CE61" t="e">
            <v>#DIV/0!</v>
          </cell>
          <cell r="CF61"/>
          <cell r="CG61"/>
          <cell r="CH61" t="str">
            <v>Diciembre</v>
          </cell>
          <cell r="CI61"/>
          <cell r="CJ61" t="e">
            <v>#DIV/0!</v>
          </cell>
          <cell r="CK61" t="e">
            <v>#DIV/0!</v>
          </cell>
          <cell r="CL61"/>
          <cell r="CM61"/>
          <cell r="CN61"/>
          <cell r="CO61"/>
          <cell r="CP61"/>
          <cell r="CQ61"/>
          <cell r="CR61"/>
          <cell r="CS61"/>
          <cell r="CT61"/>
          <cell r="CU61"/>
          <cell r="CV61"/>
          <cell r="CW61"/>
          <cell r="CX61"/>
          <cell r="CY61"/>
        </row>
        <row r="62">
          <cell r="C62" t="str">
            <v>INTI 14 Acción preventiva 4</v>
          </cell>
          <cell r="D62"/>
          <cell r="E62"/>
          <cell r="F62"/>
          <cell r="G62">
            <v>0</v>
          </cell>
          <cell r="H62"/>
          <cell r="I62"/>
          <cell r="J62"/>
          <cell r="K62"/>
          <cell r="L62"/>
          <cell r="M62"/>
          <cell r="N62"/>
          <cell r="O62"/>
          <cell r="P62"/>
          <cell r="Q62"/>
          <cell r="R62"/>
          <cell r="S62"/>
          <cell r="T62" t="str">
            <v>Enero</v>
          </cell>
          <cell r="U62"/>
          <cell r="V62" t="e">
            <v>#DIV/0!</v>
          </cell>
          <cell r="W62" t="e">
            <v>#DIV/0!</v>
          </cell>
          <cell r="X62"/>
          <cell r="Y62"/>
          <cell r="Z62" t="str">
            <v>Febrero</v>
          </cell>
          <cell r="AA62"/>
          <cell r="AB62" t="e">
            <v>#DIV/0!</v>
          </cell>
          <cell r="AC62" t="e">
            <v>#DIV/0!</v>
          </cell>
          <cell r="AD62"/>
          <cell r="AE62"/>
          <cell r="AF62" t="str">
            <v>Marzo</v>
          </cell>
          <cell r="AG62"/>
          <cell r="AH62" t="e">
            <v>#DIV/0!</v>
          </cell>
          <cell r="AI62" t="e">
            <v>#DIV/0!</v>
          </cell>
          <cell r="AJ62"/>
          <cell r="AK62"/>
          <cell r="AL62" t="str">
            <v>Abril</v>
          </cell>
          <cell r="AM62"/>
          <cell r="AN62" t="e">
            <v>#DIV/0!</v>
          </cell>
          <cell r="AO62" t="e">
            <v>#DIV/0!</v>
          </cell>
          <cell r="AP62"/>
          <cell r="AQ62"/>
          <cell r="AR62" t="str">
            <v>Mayo</v>
          </cell>
          <cell r="AS62"/>
          <cell r="AT62" t="e">
            <v>#DIV/0!</v>
          </cell>
          <cell r="AU62" t="e">
            <v>#DIV/0!</v>
          </cell>
          <cell r="AV62"/>
          <cell r="AW62"/>
          <cell r="AX62" t="str">
            <v>Junio</v>
          </cell>
          <cell r="AY62"/>
          <cell r="AZ62" t="e">
            <v>#DIV/0!</v>
          </cell>
          <cell r="BA62" t="e">
            <v>#DIV/0!</v>
          </cell>
          <cell r="BB62"/>
          <cell r="BC62"/>
          <cell r="BD62" t="str">
            <v>Julio</v>
          </cell>
          <cell r="BE62"/>
          <cell r="BF62" t="e">
            <v>#DIV/0!</v>
          </cell>
          <cell r="BG62" t="e">
            <v>#DIV/0!</v>
          </cell>
          <cell r="BH62"/>
          <cell r="BI62"/>
          <cell r="BJ62" t="str">
            <v>Agosto</v>
          </cell>
          <cell r="BK62"/>
          <cell r="BL62" t="e">
            <v>#DIV/0!</v>
          </cell>
          <cell r="BM62" t="e">
            <v>#DIV/0!</v>
          </cell>
          <cell r="BN62"/>
          <cell r="BO62"/>
          <cell r="BP62" t="str">
            <v>Septiembre</v>
          </cell>
          <cell r="BQ62"/>
          <cell r="BR62" t="e">
            <v>#DIV/0!</v>
          </cell>
          <cell r="BS62" t="e">
            <v>#DIV/0!</v>
          </cell>
          <cell r="BT62"/>
          <cell r="BU62"/>
          <cell r="BV62" t="str">
            <v>Octubre</v>
          </cell>
          <cell r="BW62"/>
          <cell r="BX62" t="e">
            <v>#DIV/0!</v>
          </cell>
          <cell r="BY62" t="e">
            <v>#DIV/0!</v>
          </cell>
          <cell r="BZ62"/>
          <cell r="CA62"/>
          <cell r="CB62" t="str">
            <v>Noviembre</v>
          </cell>
          <cell r="CC62"/>
          <cell r="CD62" t="e">
            <v>#DIV/0!</v>
          </cell>
          <cell r="CE62" t="e">
            <v>#DIV/0!</v>
          </cell>
          <cell r="CF62"/>
          <cell r="CG62"/>
          <cell r="CH62" t="str">
            <v>Diciembre</v>
          </cell>
          <cell r="CI62"/>
          <cell r="CJ62" t="e">
            <v>#DIV/0!</v>
          </cell>
          <cell r="CK62" t="e">
            <v>#DIV/0!</v>
          </cell>
          <cell r="CL62"/>
          <cell r="CM62"/>
          <cell r="CN62"/>
          <cell r="CO62"/>
          <cell r="CP62"/>
          <cell r="CQ62"/>
          <cell r="CR62"/>
          <cell r="CS62"/>
          <cell r="CT62"/>
          <cell r="CU62"/>
          <cell r="CV62"/>
          <cell r="CW62"/>
          <cell r="CX62"/>
          <cell r="CY62"/>
        </row>
        <row r="63">
          <cell r="C63" t="str">
            <v>INTI 15 Acción preventiva 1</v>
          </cell>
          <cell r="D63" t="str">
            <v>SUBDIRECCIÓN DE TALENTO HUMANO</v>
          </cell>
          <cell r="E63" t="str">
            <v>Realizar seguimiento de las actividades programadas en la vigencia sobre gestión del conocimiento a cargo de la Subdirección de Talento Humano.</v>
          </cell>
          <cell r="F63" t="str">
            <v>Informe Seguimiento a las actividades Gestión del Conocimiento.</v>
          </cell>
          <cell r="G63">
            <v>2</v>
          </cell>
          <cell r="H63"/>
          <cell r="I63"/>
          <cell r="J63"/>
          <cell r="K63"/>
          <cell r="L63"/>
          <cell r="M63">
            <v>1</v>
          </cell>
          <cell r="N63"/>
          <cell r="O63"/>
          <cell r="P63"/>
          <cell r="Q63"/>
          <cell r="R63"/>
          <cell r="S63">
            <v>1</v>
          </cell>
          <cell r="T63" t="str">
            <v>Enero</v>
          </cell>
          <cell r="U63"/>
          <cell r="V63" t="e">
            <v>#DIV/0!</v>
          </cell>
          <cell r="W63">
            <v>0</v>
          </cell>
          <cell r="X63"/>
          <cell r="Y63"/>
          <cell r="Z63" t="str">
            <v>Febrero</v>
          </cell>
          <cell r="AA63"/>
          <cell r="AB63" t="e">
            <v>#DIV/0!</v>
          </cell>
          <cell r="AC63">
            <v>0</v>
          </cell>
          <cell r="AD63"/>
          <cell r="AE63"/>
          <cell r="AF63" t="str">
            <v>Marzo</v>
          </cell>
          <cell r="AG63"/>
          <cell r="AH63" t="e">
            <v>#DIV/0!</v>
          </cell>
          <cell r="AI63">
            <v>0</v>
          </cell>
          <cell r="AJ63"/>
          <cell r="AK63"/>
          <cell r="AL63" t="str">
            <v>Abril</v>
          </cell>
          <cell r="AM63"/>
          <cell r="AN63" t="e">
            <v>#DIV/0!</v>
          </cell>
          <cell r="AO63">
            <v>0</v>
          </cell>
          <cell r="AP63"/>
          <cell r="AQ63"/>
          <cell r="AR63" t="str">
            <v>Mayo</v>
          </cell>
          <cell r="AS63"/>
          <cell r="AT63" t="e">
            <v>#DIV/0!</v>
          </cell>
          <cell r="AU63">
            <v>0</v>
          </cell>
          <cell r="AV63"/>
          <cell r="AW63"/>
          <cell r="AX63" t="str">
            <v>Junio</v>
          </cell>
          <cell r="AY63"/>
          <cell r="AZ63">
            <v>0</v>
          </cell>
          <cell r="BA63">
            <v>0</v>
          </cell>
          <cell r="BB63"/>
          <cell r="BC63"/>
          <cell r="BD63" t="str">
            <v>Julio</v>
          </cell>
          <cell r="BE63"/>
          <cell r="BF63" t="e">
            <v>#DIV/0!</v>
          </cell>
          <cell r="BG63">
            <v>0</v>
          </cell>
          <cell r="BH63"/>
          <cell r="BI63"/>
          <cell r="BJ63" t="str">
            <v>Agosto</v>
          </cell>
          <cell r="BK63"/>
          <cell r="BL63" t="e">
            <v>#DIV/0!</v>
          </cell>
          <cell r="BM63">
            <v>0</v>
          </cell>
          <cell r="BN63"/>
          <cell r="BO63"/>
          <cell r="BP63" t="str">
            <v>Septiembre</v>
          </cell>
          <cell r="BQ63"/>
          <cell r="BR63" t="e">
            <v>#DIV/0!</v>
          </cell>
          <cell r="BS63">
            <v>0</v>
          </cell>
          <cell r="BT63"/>
          <cell r="BU63"/>
          <cell r="BV63" t="str">
            <v>Octubre</v>
          </cell>
          <cell r="BW63"/>
          <cell r="BX63" t="e">
            <v>#DIV/0!</v>
          </cell>
          <cell r="BY63">
            <v>0</v>
          </cell>
          <cell r="BZ63"/>
          <cell r="CA63"/>
          <cell r="CB63" t="str">
            <v>Noviembre</v>
          </cell>
          <cell r="CC63"/>
          <cell r="CD63" t="e">
            <v>#DIV/0!</v>
          </cell>
          <cell r="CE63">
            <v>0</v>
          </cell>
          <cell r="CF63"/>
          <cell r="CG63"/>
          <cell r="CH63" t="str">
            <v>Diciembre</v>
          </cell>
          <cell r="CI63"/>
          <cell r="CJ63">
            <v>0</v>
          </cell>
          <cell r="CK63">
            <v>0</v>
          </cell>
          <cell r="CL63"/>
          <cell r="CM63"/>
          <cell r="CN63">
            <v>0</v>
          </cell>
          <cell r="CO63">
            <v>0</v>
          </cell>
          <cell r="CP63">
            <v>0</v>
          </cell>
          <cell r="CQ63">
            <v>0</v>
          </cell>
          <cell r="CR63">
            <v>0</v>
          </cell>
          <cell r="CS63">
            <v>0</v>
          </cell>
          <cell r="CT63">
            <v>0</v>
          </cell>
          <cell r="CU63">
            <v>0</v>
          </cell>
          <cell r="CV63">
            <v>0</v>
          </cell>
          <cell r="CW63">
            <v>0</v>
          </cell>
          <cell r="CX63">
            <v>0</v>
          </cell>
          <cell r="CY63">
            <v>0</v>
          </cell>
        </row>
        <row r="64">
          <cell r="C64" t="str">
            <v>INTI 15 Acción preventiva 2</v>
          </cell>
          <cell r="D64"/>
          <cell r="E64"/>
          <cell r="F64"/>
          <cell r="G64">
            <v>0</v>
          </cell>
          <cell r="H64"/>
          <cell r="I64"/>
          <cell r="J64"/>
          <cell r="K64"/>
          <cell r="L64"/>
          <cell r="M64"/>
          <cell r="N64"/>
          <cell r="O64"/>
          <cell r="P64"/>
          <cell r="Q64"/>
          <cell r="R64"/>
          <cell r="S64"/>
          <cell r="T64" t="str">
            <v>Enero</v>
          </cell>
          <cell r="U64"/>
          <cell r="V64" t="e">
            <v>#DIV/0!</v>
          </cell>
          <cell r="W64" t="e">
            <v>#DIV/0!</v>
          </cell>
          <cell r="X64"/>
          <cell r="Y64"/>
          <cell r="Z64" t="str">
            <v>Febrero</v>
          </cell>
          <cell r="AA64"/>
          <cell r="AB64" t="e">
            <v>#DIV/0!</v>
          </cell>
          <cell r="AC64" t="e">
            <v>#DIV/0!</v>
          </cell>
          <cell r="AD64"/>
          <cell r="AE64"/>
          <cell r="AF64" t="str">
            <v>Marzo</v>
          </cell>
          <cell r="AG64"/>
          <cell r="AH64" t="e">
            <v>#DIV/0!</v>
          </cell>
          <cell r="AI64" t="e">
            <v>#DIV/0!</v>
          </cell>
          <cell r="AJ64"/>
          <cell r="AK64"/>
          <cell r="AL64" t="str">
            <v>Abril</v>
          </cell>
          <cell r="AM64"/>
          <cell r="AN64" t="e">
            <v>#DIV/0!</v>
          </cell>
          <cell r="AO64" t="e">
            <v>#DIV/0!</v>
          </cell>
          <cell r="AP64"/>
          <cell r="AQ64"/>
          <cell r="AR64" t="str">
            <v>Mayo</v>
          </cell>
          <cell r="AS64"/>
          <cell r="AT64" t="e">
            <v>#DIV/0!</v>
          </cell>
          <cell r="AU64" t="e">
            <v>#DIV/0!</v>
          </cell>
          <cell r="AV64"/>
          <cell r="AW64"/>
          <cell r="AX64" t="str">
            <v>Junio</v>
          </cell>
          <cell r="AY64"/>
          <cell r="AZ64" t="e">
            <v>#DIV/0!</v>
          </cell>
          <cell r="BA64" t="e">
            <v>#DIV/0!</v>
          </cell>
          <cell r="BB64"/>
          <cell r="BC64"/>
          <cell r="BD64" t="str">
            <v>Julio</v>
          </cell>
          <cell r="BE64"/>
          <cell r="BF64" t="e">
            <v>#DIV/0!</v>
          </cell>
          <cell r="BG64" t="e">
            <v>#DIV/0!</v>
          </cell>
          <cell r="BH64"/>
          <cell r="BI64"/>
          <cell r="BJ64" t="str">
            <v>Agosto</v>
          </cell>
          <cell r="BK64"/>
          <cell r="BL64" t="e">
            <v>#DIV/0!</v>
          </cell>
          <cell r="BM64" t="e">
            <v>#DIV/0!</v>
          </cell>
          <cell r="BN64"/>
          <cell r="BO64"/>
          <cell r="BP64" t="str">
            <v>Septiembre</v>
          </cell>
          <cell r="BQ64"/>
          <cell r="BR64" t="e">
            <v>#DIV/0!</v>
          </cell>
          <cell r="BS64" t="e">
            <v>#DIV/0!</v>
          </cell>
          <cell r="BT64"/>
          <cell r="BU64"/>
          <cell r="BV64" t="str">
            <v>Octubre</v>
          </cell>
          <cell r="BW64"/>
          <cell r="BX64" t="e">
            <v>#DIV/0!</v>
          </cell>
          <cell r="BY64" t="e">
            <v>#DIV/0!</v>
          </cell>
          <cell r="BZ64"/>
          <cell r="CA64"/>
          <cell r="CB64" t="str">
            <v>Noviembre</v>
          </cell>
          <cell r="CC64"/>
          <cell r="CD64" t="e">
            <v>#DIV/0!</v>
          </cell>
          <cell r="CE64" t="e">
            <v>#DIV/0!</v>
          </cell>
          <cell r="CF64"/>
          <cell r="CG64"/>
          <cell r="CH64" t="str">
            <v>Diciembre</v>
          </cell>
          <cell r="CI64"/>
          <cell r="CJ64" t="e">
            <v>#DIV/0!</v>
          </cell>
          <cell r="CK64" t="e">
            <v>#DIV/0!</v>
          </cell>
          <cell r="CL64"/>
          <cell r="CM64"/>
          <cell r="CN64"/>
          <cell r="CO64"/>
          <cell r="CP64"/>
          <cell r="CQ64"/>
          <cell r="CR64"/>
          <cell r="CS64"/>
          <cell r="CT64"/>
          <cell r="CU64"/>
          <cell r="CV64"/>
          <cell r="CW64"/>
          <cell r="CX64"/>
          <cell r="CY64"/>
        </row>
        <row r="65">
          <cell r="C65" t="str">
            <v>INTI 15 Acción preventiva 3</v>
          </cell>
          <cell r="D65"/>
          <cell r="E65"/>
          <cell r="F65"/>
          <cell r="G65">
            <v>0</v>
          </cell>
          <cell r="H65"/>
          <cell r="I65"/>
          <cell r="J65"/>
          <cell r="K65"/>
          <cell r="L65"/>
          <cell r="M65"/>
          <cell r="N65"/>
          <cell r="O65"/>
          <cell r="P65"/>
          <cell r="Q65"/>
          <cell r="R65"/>
          <cell r="S65"/>
          <cell r="T65" t="str">
            <v>Enero</v>
          </cell>
          <cell r="U65"/>
          <cell r="V65" t="e">
            <v>#DIV/0!</v>
          </cell>
          <cell r="W65" t="e">
            <v>#DIV/0!</v>
          </cell>
          <cell r="X65"/>
          <cell r="Y65"/>
          <cell r="Z65" t="str">
            <v>Febrero</v>
          </cell>
          <cell r="AA65"/>
          <cell r="AB65" t="e">
            <v>#DIV/0!</v>
          </cell>
          <cell r="AC65" t="e">
            <v>#DIV/0!</v>
          </cell>
          <cell r="AD65"/>
          <cell r="AE65"/>
          <cell r="AF65" t="str">
            <v>Marzo</v>
          </cell>
          <cell r="AG65"/>
          <cell r="AH65" t="e">
            <v>#DIV/0!</v>
          </cell>
          <cell r="AI65" t="e">
            <v>#DIV/0!</v>
          </cell>
          <cell r="AJ65"/>
          <cell r="AK65"/>
          <cell r="AL65" t="str">
            <v>Abril</v>
          </cell>
          <cell r="AM65"/>
          <cell r="AN65" t="e">
            <v>#DIV/0!</v>
          </cell>
          <cell r="AO65" t="e">
            <v>#DIV/0!</v>
          </cell>
          <cell r="AP65"/>
          <cell r="AQ65"/>
          <cell r="AR65" t="str">
            <v>Mayo</v>
          </cell>
          <cell r="AS65"/>
          <cell r="AT65" t="e">
            <v>#DIV/0!</v>
          </cell>
          <cell r="AU65" t="e">
            <v>#DIV/0!</v>
          </cell>
          <cell r="AV65"/>
          <cell r="AW65"/>
          <cell r="AX65" t="str">
            <v>Junio</v>
          </cell>
          <cell r="AY65"/>
          <cell r="AZ65" t="e">
            <v>#DIV/0!</v>
          </cell>
          <cell r="BA65" t="e">
            <v>#DIV/0!</v>
          </cell>
          <cell r="BB65"/>
          <cell r="BC65"/>
          <cell r="BD65" t="str">
            <v>Julio</v>
          </cell>
          <cell r="BE65"/>
          <cell r="BF65" t="e">
            <v>#DIV/0!</v>
          </cell>
          <cell r="BG65" t="e">
            <v>#DIV/0!</v>
          </cell>
          <cell r="BH65"/>
          <cell r="BI65"/>
          <cell r="BJ65" t="str">
            <v>Agosto</v>
          </cell>
          <cell r="BK65"/>
          <cell r="BL65" t="e">
            <v>#DIV/0!</v>
          </cell>
          <cell r="BM65" t="e">
            <v>#DIV/0!</v>
          </cell>
          <cell r="BN65"/>
          <cell r="BO65"/>
          <cell r="BP65" t="str">
            <v>Septiembre</v>
          </cell>
          <cell r="BQ65"/>
          <cell r="BR65" t="e">
            <v>#DIV/0!</v>
          </cell>
          <cell r="BS65" t="e">
            <v>#DIV/0!</v>
          </cell>
          <cell r="BT65"/>
          <cell r="BU65"/>
          <cell r="BV65" t="str">
            <v>Octubre</v>
          </cell>
          <cell r="BW65"/>
          <cell r="BX65" t="e">
            <v>#DIV/0!</v>
          </cell>
          <cell r="BY65" t="e">
            <v>#DIV/0!</v>
          </cell>
          <cell r="BZ65"/>
          <cell r="CA65"/>
          <cell r="CB65" t="str">
            <v>Noviembre</v>
          </cell>
          <cell r="CC65"/>
          <cell r="CD65" t="e">
            <v>#DIV/0!</v>
          </cell>
          <cell r="CE65" t="e">
            <v>#DIV/0!</v>
          </cell>
          <cell r="CF65"/>
          <cell r="CG65"/>
          <cell r="CH65" t="str">
            <v>Diciembre</v>
          </cell>
          <cell r="CI65"/>
          <cell r="CJ65" t="e">
            <v>#DIV/0!</v>
          </cell>
          <cell r="CK65" t="e">
            <v>#DIV/0!</v>
          </cell>
          <cell r="CL65"/>
          <cell r="CM65"/>
          <cell r="CN65"/>
          <cell r="CO65"/>
          <cell r="CP65"/>
          <cell r="CQ65"/>
          <cell r="CR65"/>
          <cell r="CS65"/>
          <cell r="CT65"/>
          <cell r="CU65"/>
          <cell r="CV65"/>
          <cell r="CW65"/>
          <cell r="CX65"/>
          <cell r="CY65"/>
        </row>
        <row r="66">
          <cell r="C66" t="str">
            <v>INTI 15 Acción preventiva 4</v>
          </cell>
          <cell r="D66"/>
          <cell r="E66"/>
          <cell r="F66"/>
          <cell r="G66">
            <v>0</v>
          </cell>
          <cell r="H66"/>
          <cell r="I66"/>
          <cell r="J66"/>
          <cell r="K66"/>
          <cell r="L66"/>
          <cell r="M66"/>
          <cell r="N66"/>
          <cell r="O66"/>
          <cell r="P66"/>
          <cell r="Q66"/>
          <cell r="R66"/>
          <cell r="S66"/>
          <cell r="T66" t="str">
            <v>Enero</v>
          </cell>
          <cell r="U66"/>
          <cell r="V66" t="e">
            <v>#DIV/0!</v>
          </cell>
          <cell r="W66" t="e">
            <v>#DIV/0!</v>
          </cell>
          <cell r="X66"/>
          <cell r="Y66"/>
          <cell r="Z66" t="str">
            <v>Febrero</v>
          </cell>
          <cell r="AA66"/>
          <cell r="AB66" t="e">
            <v>#DIV/0!</v>
          </cell>
          <cell r="AC66" t="e">
            <v>#DIV/0!</v>
          </cell>
          <cell r="AD66"/>
          <cell r="AE66"/>
          <cell r="AF66" t="str">
            <v>Marzo</v>
          </cell>
          <cell r="AG66"/>
          <cell r="AH66" t="e">
            <v>#DIV/0!</v>
          </cell>
          <cell r="AI66" t="e">
            <v>#DIV/0!</v>
          </cell>
          <cell r="AJ66"/>
          <cell r="AK66"/>
          <cell r="AL66" t="str">
            <v>Abril</v>
          </cell>
          <cell r="AM66"/>
          <cell r="AN66" t="e">
            <v>#DIV/0!</v>
          </cell>
          <cell r="AO66" t="e">
            <v>#DIV/0!</v>
          </cell>
          <cell r="AP66"/>
          <cell r="AQ66"/>
          <cell r="AR66" t="str">
            <v>Mayo</v>
          </cell>
          <cell r="AS66"/>
          <cell r="AT66" t="e">
            <v>#DIV/0!</v>
          </cell>
          <cell r="AU66" t="e">
            <v>#DIV/0!</v>
          </cell>
          <cell r="AV66"/>
          <cell r="AW66"/>
          <cell r="AX66" t="str">
            <v>Junio</v>
          </cell>
          <cell r="AY66"/>
          <cell r="AZ66" t="e">
            <v>#DIV/0!</v>
          </cell>
          <cell r="BA66" t="e">
            <v>#DIV/0!</v>
          </cell>
          <cell r="BB66"/>
          <cell r="BC66"/>
          <cell r="BD66" t="str">
            <v>Julio</v>
          </cell>
          <cell r="BE66"/>
          <cell r="BF66" t="e">
            <v>#DIV/0!</v>
          </cell>
          <cell r="BG66" t="e">
            <v>#DIV/0!</v>
          </cell>
          <cell r="BH66"/>
          <cell r="BI66"/>
          <cell r="BJ66" t="str">
            <v>Agosto</v>
          </cell>
          <cell r="BK66"/>
          <cell r="BL66" t="e">
            <v>#DIV/0!</v>
          </cell>
          <cell r="BM66" t="e">
            <v>#DIV/0!</v>
          </cell>
          <cell r="BN66"/>
          <cell r="BO66"/>
          <cell r="BP66" t="str">
            <v>Septiembre</v>
          </cell>
          <cell r="BQ66"/>
          <cell r="BR66" t="e">
            <v>#DIV/0!</v>
          </cell>
          <cell r="BS66" t="e">
            <v>#DIV/0!</v>
          </cell>
          <cell r="BT66"/>
          <cell r="BU66"/>
          <cell r="BV66" t="str">
            <v>Octubre</v>
          </cell>
          <cell r="BW66"/>
          <cell r="BX66" t="e">
            <v>#DIV/0!</v>
          </cell>
          <cell r="BY66" t="e">
            <v>#DIV/0!</v>
          </cell>
          <cell r="BZ66"/>
          <cell r="CA66"/>
          <cell r="CB66" t="str">
            <v>Noviembre</v>
          </cell>
          <cell r="CC66"/>
          <cell r="CD66" t="e">
            <v>#DIV/0!</v>
          </cell>
          <cell r="CE66" t="e">
            <v>#DIV/0!</v>
          </cell>
          <cell r="CF66"/>
          <cell r="CG66"/>
          <cell r="CH66" t="str">
            <v>Diciembre</v>
          </cell>
          <cell r="CI66"/>
          <cell r="CJ66" t="e">
            <v>#DIV/0!</v>
          </cell>
          <cell r="CK66" t="e">
            <v>#DIV/0!</v>
          </cell>
          <cell r="CL66"/>
          <cell r="CM66"/>
          <cell r="CN66"/>
          <cell r="CO66"/>
          <cell r="CP66"/>
          <cell r="CQ66"/>
          <cell r="CR66"/>
          <cell r="CS66"/>
          <cell r="CT66"/>
          <cell r="CU66"/>
          <cell r="CV66"/>
          <cell r="CW66"/>
          <cell r="CX66"/>
          <cell r="CY66"/>
        </row>
        <row r="67">
          <cell r="C67" t="str">
            <v>INTI 16 Acción preventiva 1</v>
          </cell>
          <cell r="D67" t="str">
            <v>OFICINA DE PLANEACIÓN</v>
          </cell>
          <cell r="E67" t="str">
            <v>revisar si es pertinente la actualización de los documentos INTI-P-001; INTI-I-004; INTI-F-007 que hacen parte de las acciones de actualización de los documentos para los procesos vigentes de la entidad</v>
          </cell>
          <cell r="F67" t="str">
            <v>Acta de reunión con el equipo del SIG</v>
          </cell>
          <cell r="G67">
            <v>1</v>
          </cell>
          <cell r="H67"/>
          <cell r="I67"/>
          <cell r="J67"/>
          <cell r="K67"/>
          <cell r="L67"/>
          <cell r="M67"/>
          <cell r="N67"/>
          <cell r="O67"/>
          <cell r="P67"/>
          <cell r="Q67"/>
          <cell r="R67">
            <v>1</v>
          </cell>
          <cell r="S67"/>
          <cell r="T67" t="str">
            <v>Enero</v>
          </cell>
          <cell r="U67">
            <v>0</v>
          </cell>
          <cell r="V67" t="e">
            <v>#DIV/0!</v>
          </cell>
          <cell r="W67">
            <v>0</v>
          </cell>
          <cell r="X67" t="str">
            <v>Actividad se realiza en Mayo</v>
          </cell>
          <cell r="Y67"/>
          <cell r="Z67" t="str">
            <v>Febrero</v>
          </cell>
          <cell r="AA67">
            <v>0</v>
          </cell>
          <cell r="AB67" t="e">
            <v>#DIV/0!</v>
          </cell>
          <cell r="AC67">
            <v>0</v>
          </cell>
          <cell r="AD67" t="str">
            <v>Actividad se realiza en Mayo</v>
          </cell>
          <cell r="AE67"/>
          <cell r="AF67" t="str">
            <v>Marzo</v>
          </cell>
          <cell r="AG67">
            <v>0</v>
          </cell>
          <cell r="AH67" t="e">
            <v>#DIV/0!</v>
          </cell>
          <cell r="AI67">
            <v>0</v>
          </cell>
          <cell r="AJ67" t="str">
            <v>Actividad se realiza en Mayo</v>
          </cell>
          <cell r="AK67"/>
          <cell r="AL67" t="str">
            <v>Abril</v>
          </cell>
          <cell r="AM67">
            <v>0</v>
          </cell>
          <cell r="AN67" t="e">
            <v>#DIV/0!</v>
          </cell>
          <cell r="AO67">
            <v>0</v>
          </cell>
          <cell r="AP67" t="str">
            <v>Actividad se realiza en Mayo</v>
          </cell>
          <cell r="AQ67"/>
          <cell r="AR67" t="str">
            <v>Mayo</v>
          </cell>
          <cell r="AS67">
            <v>1</v>
          </cell>
          <cell r="AT67" t="e">
            <v>#DIV/0!</v>
          </cell>
          <cell r="AU67">
            <v>1</v>
          </cell>
          <cell r="AV67" t="str">
            <v>Se realizó reunión de revisión de documentos de Control de Información Documental, con base a la necesidad de posible actualización para la vigencia 2026</v>
          </cell>
          <cell r="AW67" t="str">
            <v>INTI 16 Accion preventiva 1 ACTA DE REUNIÓN V4.pdf</v>
          </cell>
          <cell r="AX67" t="str">
            <v>Junio</v>
          </cell>
          <cell r="AY67"/>
          <cell r="AZ67" t="e">
            <v>#DIV/0!</v>
          </cell>
          <cell r="BA67">
            <v>1</v>
          </cell>
          <cell r="BB67"/>
          <cell r="BC67"/>
          <cell r="BD67" t="str">
            <v>Julio</v>
          </cell>
          <cell r="BE67"/>
          <cell r="BF67" t="e">
            <v>#DIV/0!</v>
          </cell>
          <cell r="BG67">
            <v>1</v>
          </cell>
          <cell r="BH67"/>
          <cell r="BI67"/>
          <cell r="BJ67" t="str">
            <v>Agosto</v>
          </cell>
          <cell r="BK67"/>
          <cell r="BL67" t="e">
            <v>#DIV/0!</v>
          </cell>
          <cell r="BM67">
            <v>1</v>
          </cell>
          <cell r="BN67"/>
          <cell r="BO67"/>
          <cell r="BP67" t="str">
            <v>Septiembre</v>
          </cell>
          <cell r="BQ67"/>
          <cell r="BR67" t="e">
            <v>#DIV/0!</v>
          </cell>
          <cell r="BS67">
            <v>1</v>
          </cell>
          <cell r="BT67"/>
          <cell r="BU67"/>
          <cell r="BV67" t="str">
            <v>Octubre</v>
          </cell>
          <cell r="BW67"/>
          <cell r="BX67" t="e">
            <v>#DIV/0!</v>
          </cell>
          <cell r="BY67">
            <v>1</v>
          </cell>
          <cell r="BZ67"/>
          <cell r="CA67"/>
          <cell r="CB67" t="str">
            <v>Noviembre</v>
          </cell>
          <cell r="CC67"/>
          <cell r="CD67">
            <v>0</v>
          </cell>
          <cell r="CE67">
            <v>1</v>
          </cell>
          <cell r="CF67"/>
          <cell r="CG67"/>
          <cell r="CH67" t="str">
            <v>Diciembre</v>
          </cell>
          <cell r="CI67"/>
          <cell r="CJ67" t="e">
            <v>#DIV/0!</v>
          </cell>
          <cell r="CK67">
            <v>1</v>
          </cell>
          <cell r="CL67"/>
          <cell r="CM67"/>
          <cell r="CN67">
            <v>0</v>
          </cell>
          <cell r="CO67">
            <v>0</v>
          </cell>
          <cell r="CP67">
            <v>0</v>
          </cell>
          <cell r="CQ67">
            <v>0</v>
          </cell>
          <cell r="CR67">
            <v>1</v>
          </cell>
          <cell r="CS67">
            <v>0</v>
          </cell>
          <cell r="CT67">
            <v>0</v>
          </cell>
          <cell r="CU67">
            <v>0</v>
          </cell>
          <cell r="CV67">
            <v>0</v>
          </cell>
          <cell r="CW67">
            <v>0</v>
          </cell>
          <cell r="CX67">
            <v>0</v>
          </cell>
          <cell r="CY67">
            <v>0</v>
          </cell>
        </row>
        <row r="68">
          <cell r="C68" t="str">
            <v>INTI 16 Acción preventiva 2</v>
          </cell>
          <cell r="D68"/>
          <cell r="E68"/>
          <cell r="F68"/>
          <cell r="G68">
            <v>0</v>
          </cell>
          <cell r="H68"/>
          <cell r="I68"/>
          <cell r="J68"/>
          <cell r="K68"/>
          <cell r="L68"/>
          <cell r="M68"/>
          <cell r="N68"/>
          <cell r="O68"/>
          <cell r="P68"/>
          <cell r="Q68"/>
          <cell r="R68"/>
          <cell r="S68"/>
          <cell r="T68" t="str">
            <v>Enero</v>
          </cell>
          <cell r="U68"/>
          <cell r="V68" t="e">
            <v>#DIV/0!</v>
          </cell>
          <cell r="W68" t="e">
            <v>#DIV/0!</v>
          </cell>
          <cell r="X68"/>
          <cell r="Y68"/>
          <cell r="Z68" t="str">
            <v>Febrero</v>
          </cell>
          <cell r="AA68"/>
          <cell r="AB68" t="e">
            <v>#DIV/0!</v>
          </cell>
          <cell r="AC68" t="e">
            <v>#DIV/0!</v>
          </cell>
          <cell r="AD68"/>
          <cell r="AE68"/>
          <cell r="AF68" t="str">
            <v>Marzo</v>
          </cell>
          <cell r="AG68"/>
          <cell r="AH68" t="e">
            <v>#DIV/0!</v>
          </cell>
          <cell r="AI68" t="e">
            <v>#DIV/0!</v>
          </cell>
          <cell r="AJ68"/>
          <cell r="AK68"/>
          <cell r="AL68" t="str">
            <v>Abril</v>
          </cell>
          <cell r="AM68"/>
          <cell r="AN68" t="e">
            <v>#DIV/0!</v>
          </cell>
          <cell r="AO68" t="e">
            <v>#DIV/0!</v>
          </cell>
          <cell r="AP68"/>
          <cell r="AQ68"/>
          <cell r="AR68" t="str">
            <v>Mayo</v>
          </cell>
          <cell r="AS68"/>
          <cell r="AT68" t="e">
            <v>#DIV/0!</v>
          </cell>
          <cell r="AU68" t="e">
            <v>#DIV/0!</v>
          </cell>
          <cell r="AV68"/>
          <cell r="AW68"/>
          <cell r="AX68" t="str">
            <v>Junio</v>
          </cell>
          <cell r="AY68"/>
          <cell r="AZ68" t="e">
            <v>#DIV/0!</v>
          </cell>
          <cell r="BA68" t="e">
            <v>#DIV/0!</v>
          </cell>
          <cell r="BB68"/>
          <cell r="BC68"/>
          <cell r="BD68" t="str">
            <v>Julio</v>
          </cell>
          <cell r="BE68"/>
          <cell r="BF68" t="e">
            <v>#DIV/0!</v>
          </cell>
          <cell r="BG68" t="e">
            <v>#DIV/0!</v>
          </cell>
          <cell r="BH68"/>
          <cell r="BI68"/>
          <cell r="BJ68" t="str">
            <v>Agosto</v>
          </cell>
          <cell r="BK68"/>
          <cell r="BL68" t="e">
            <v>#DIV/0!</v>
          </cell>
          <cell r="BM68" t="e">
            <v>#DIV/0!</v>
          </cell>
          <cell r="BN68"/>
          <cell r="BO68"/>
          <cell r="BP68" t="str">
            <v>Septiembre</v>
          </cell>
          <cell r="BQ68"/>
          <cell r="BR68" t="e">
            <v>#DIV/0!</v>
          </cell>
          <cell r="BS68" t="e">
            <v>#DIV/0!</v>
          </cell>
          <cell r="BT68"/>
          <cell r="BU68"/>
          <cell r="BV68" t="str">
            <v>Octubre</v>
          </cell>
          <cell r="BW68"/>
          <cell r="BX68" t="e">
            <v>#DIV/0!</v>
          </cell>
          <cell r="BY68" t="e">
            <v>#DIV/0!</v>
          </cell>
          <cell r="BZ68"/>
          <cell r="CA68"/>
          <cell r="CB68" t="str">
            <v>Noviembre</v>
          </cell>
          <cell r="CC68"/>
          <cell r="CD68" t="e">
            <v>#DIV/0!</v>
          </cell>
          <cell r="CE68" t="e">
            <v>#DIV/0!</v>
          </cell>
          <cell r="CF68"/>
          <cell r="CG68"/>
          <cell r="CH68" t="str">
            <v>Diciembre</v>
          </cell>
          <cell r="CI68"/>
          <cell r="CJ68" t="e">
            <v>#DIV/0!</v>
          </cell>
          <cell r="CK68" t="e">
            <v>#DIV/0!</v>
          </cell>
          <cell r="CL68"/>
          <cell r="CM68"/>
          <cell r="CN68"/>
          <cell r="CO68"/>
          <cell r="CP68"/>
          <cell r="CQ68"/>
          <cell r="CR68"/>
          <cell r="CS68"/>
          <cell r="CT68"/>
          <cell r="CU68"/>
          <cell r="CV68"/>
          <cell r="CW68"/>
          <cell r="CX68"/>
          <cell r="CY68"/>
        </row>
        <row r="69">
          <cell r="C69" t="str">
            <v>INTI 16 Acción preventiva 3</v>
          </cell>
          <cell r="D69"/>
          <cell r="E69"/>
          <cell r="F69"/>
          <cell r="G69">
            <v>0</v>
          </cell>
          <cell r="H69"/>
          <cell r="I69"/>
          <cell r="J69"/>
          <cell r="K69"/>
          <cell r="L69"/>
          <cell r="M69"/>
          <cell r="N69"/>
          <cell r="O69"/>
          <cell r="P69"/>
          <cell r="Q69"/>
          <cell r="R69"/>
          <cell r="S69"/>
          <cell r="T69" t="str">
            <v>Enero</v>
          </cell>
          <cell r="U69"/>
          <cell r="V69" t="e">
            <v>#DIV/0!</v>
          </cell>
          <cell r="W69" t="e">
            <v>#DIV/0!</v>
          </cell>
          <cell r="X69"/>
          <cell r="Y69"/>
          <cell r="Z69" t="str">
            <v>Febrero</v>
          </cell>
          <cell r="AA69"/>
          <cell r="AB69" t="e">
            <v>#DIV/0!</v>
          </cell>
          <cell r="AC69" t="e">
            <v>#DIV/0!</v>
          </cell>
          <cell r="AD69"/>
          <cell r="AE69"/>
          <cell r="AF69" t="str">
            <v>Marzo</v>
          </cell>
          <cell r="AG69"/>
          <cell r="AH69" t="e">
            <v>#DIV/0!</v>
          </cell>
          <cell r="AI69" t="e">
            <v>#DIV/0!</v>
          </cell>
          <cell r="AJ69"/>
          <cell r="AK69"/>
          <cell r="AL69" t="str">
            <v>Abril</v>
          </cell>
          <cell r="AM69"/>
          <cell r="AN69" t="e">
            <v>#DIV/0!</v>
          </cell>
          <cell r="AO69" t="e">
            <v>#DIV/0!</v>
          </cell>
          <cell r="AP69"/>
          <cell r="AQ69"/>
          <cell r="AR69" t="str">
            <v>Mayo</v>
          </cell>
          <cell r="AS69"/>
          <cell r="AT69" t="e">
            <v>#DIV/0!</v>
          </cell>
          <cell r="AU69" t="e">
            <v>#DIV/0!</v>
          </cell>
          <cell r="AV69"/>
          <cell r="AW69"/>
          <cell r="AX69" t="str">
            <v>Junio</v>
          </cell>
          <cell r="AY69"/>
          <cell r="AZ69" t="e">
            <v>#DIV/0!</v>
          </cell>
          <cell r="BA69" t="e">
            <v>#DIV/0!</v>
          </cell>
          <cell r="BB69"/>
          <cell r="BC69"/>
          <cell r="BD69" t="str">
            <v>Julio</v>
          </cell>
          <cell r="BE69"/>
          <cell r="BF69" t="e">
            <v>#DIV/0!</v>
          </cell>
          <cell r="BG69" t="e">
            <v>#DIV/0!</v>
          </cell>
          <cell r="BH69"/>
          <cell r="BI69"/>
          <cell r="BJ69" t="str">
            <v>Agosto</v>
          </cell>
          <cell r="BK69"/>
          <cell r="BL69" t="e">
            <v>#DIV/0!</v>
          </cell>
          <cell r="BM69" t="e">
            <v>#DIV/0!</v>
          </cell>
          <cell r="BN69"/>
          <cell r="BO69"/>
          <cell r="BP69" t="str">
            <v>Septiembre</v>
          </cell>
          <cell r="BQ69"/>
          <cell r="BR69" t="e">
            <v>#DIV/0!</v>
          </cell>
          <cell r="BS69" t="e">
            <v>#DIV/0!</v>
          </cell>
          <cell r="BT69"/>
          <cell r="BU69"/>
          <cell r="BV69" t="str">
            <v>Octubre</v>
          </cell>
          <cell r="BW69"/>
          <cell r="BX69" t="e">
            <v>#DIV/0!</v>
          </cell>
          <cell r="BY69" t="e">
            <v>#DIV/0!</v>
          </cell>
          <cell r="BZ69"/>
          <cell r="CA69"/>
          <cell r="CB69" t="str">
            <v>Noviembre</v>
          </cell>
          <cell r="CC69"/>
          <cell r="CD69" t="e">
            <v>#DIV/0!</v>
          </cell>
          <cell r="CE69" t="e">
            <v>#DIV/0!</v>
          </cell>
          <cell r="CF69"/>
          <cell r="CG69"/>
          <cell r="CH69" t="str">
            <v>Diciembre</v>
          </cell>
          <cell r="CI69"/>
          <cell r="CJ69" t="e">
            <v>#DIV/0!</v>
          </cell>
          <cell r="CK69" t="e">
            <v>#DIV/0!</v>
          </cell>
          <cell r="CL69"/>
          <cell r="CM69"/>
          <cell r="CN69"/>
          <cell r="CO69"/>
          <cell r="CP69"/>
          <cell r="CQ69"/>
          <cell r="CR69"/>
          <cell r="CS69"/>
          <cell r="CT69"/>
          <cell r="CU69"/>
          <cell r="CV69"/>
          <cell r="CW69"/>
          <cell r="CX69"/>
          <cell r="CY69"/>
        </row>
        <row r="70">
          <cell r="C70" t="str">
            <v>INTI 16 Acción preventiva 4</v>
          </cell>
          <cell r="D70"/>
          <cell r="E70"/>
          <cell r="F70"/>
          <cell r="G70">
            <v>0</v>
          </cell>
          <cell r="H70"/>
          <cell r="I70"/>
          <cell r="J70"/>
          <cell r="K70"/>
          <cell r="L70"/>
          <cell r="M70"/>
          <cell r="N70"/>
          <cell r="O70"/>
          <cell r="P70"/>
          <cell r="Q70"/>
          <cell r="R70"/>
          <cell r="S70"/>
          <cell r="T70" t="str">
            <v>Enero</v>
          </cell>
          <cell r="U70"/>
          <cell r="V70" t="e">
            <v>#DIV/0!</v>
          </cell>
          <cell r="W70" t="e">
            <v>#DIV/0!</v>
          </cell>
          <cell r="X70"/>
          <cell r="Y70"/>
          <cell r="Z70" t="str">
            <v>Febrero</v>
          </cell>
          <cell r="AA70"/>
          <cell r="AB70" t="e">
            <v>#DIV/0!</v>
          </cell>
          <cell r="AC70" t="e">
            <v>#DIV/0!</v>
          </cell>
          <cell r="AD70"/>
          <cell r="AE70"/>
          <cell r="AF70" t="str">
            <v>Marzo</v>
          </cell>
          <cell r="AG70"/>
          <cell r="AH70" t="e">
            <v>#DIV/0!</v>
          </cell>
          <cell r="AI70" t="e">
            <v>#DIV/0!</v>
          </cell>
          <cell r="AJ70"/>
          <cell r="AK70"/>
          <cell r="AL70" t="str">
            <v>Abril</v>
          </cell>
          <cell r="AM70"/>
          <cell r="AN70" t="e">
            <v>#DIV/0!</v>
          </cell>
          <cell r="AO70" t="e">
            <v>#DIV/0!</v>
          </cell>
          <cell r="AP70"/>
          <cell r="AQ70"/>
          <cell r="AR70" t="str">
            <v>Mayo</v>
          </cell>
          <cell r="AS70"/>
          <cell r="AT70" t="e">
            <v>#DIV/0!</v>
          </cell>
          <cell r="AU70" t="e">
            <v>#DIV/0!</v>
          </cell>
          <cell r="AV70"/>
          <cell r="AW70"/>
          <cell r="AX70" t="str">
            <v>Junio</v>
          </cell>
          <cell r="AY70"/>
          <cell r="AZ70" t="e">
            <v>#DIV/0!</v>
          </cell>
          <cell r="BA70" t="e">
            <v>#DIV/0!</v>
          </cell>
          <cell r="BB70"/>
          <cell r="BC70"/>
          <cell r="BD70" t="str">
            <v>Julio</v>
          </cell>
          <cell r="BE70"/>
          <cell r="BF70" t="e">
            <v>#DIV/0!</v>
          </cell>
          <cell r="BG70" t="e">
            <v>#DIV/0!</v>
          </cell>
          <cell r="BH70"/>
          <cell r="BI70"/>
          <cell r="BJ70" t="str">
            <v>Agosto</v>
          </cell>
          <cell r="BK70"/>
          <cell r="BL70" t="e">
            <v>#DIV/0!</v>
          </cell>
          <cell r="BM70" t="e">
            <v>#DIV/0!</v>
          </cell>
          <cell r="BN70"/>
          <cell r="BO70"/>
          <cell r="BP70" t="str">
            <v>Septiembre</v>
          </cell>
          <cell r="BQ70"/>
          <cell r="BR70" t="e">
            <v>#DIV/0!</v>
          </cell>
          <cell r="BS70" t="e">
            <v>#DIV/0!</v>
          </cell>
          <cell r="BT70"/>
          <cell r="BU70"/>
          <cell r="BV70" t="str">
            <v>Octubre</v>
          </cell>
          <cell r="BW70"/>
          <cell r="BX70" t="e">
            <v>#DIV/0!</v>
          </cell>
          <cell r="BY70" t="e">
            <v>#DIV/0!</v>
          </cell>
          <cell r="BZ70"/>
          <cell r="CA70"/>
          <cell r="CB70" t="str">
            <v>Noviembre</v>
          </cell>
          <cell r="CC70"/>
          <cell r="CD70" t="e">
            <v>#DIV/0!</v>
          </cell>
          <cell r="CE70" t="e">
            <v>#DIV/0!</v>
          </cell>
          <cell r="CF70"/>
          <cell r="CG70"/>
          <cell r="CH70" t="str">
            <v>Diciembre</v>
          </cell>
          <cell r="CI70"/>
          <cell r="CJ70" t="e">
            <v>#DIV/0!</v>
          </cell>
          <cell r="CK70" t="e">
            <v>#DIV/0!</v>
          </cell>
          <cell r="CL70"/>
          <cell r="CM70"/>
          <cell r="CN70"/>
          <cell r="CO70"/>
          <cell r="CP70"/>
          <cell r="CQ70"/>
          <cell r="CR70"/>
          <cell r="CS70"/>
          <cell r="CT70"/>
          <cell r="CU70"/>
          <cell r="CV70"/>
          <cell r="CW70"/>
          <cell r="CX70"/>
          <cell r="CY70"/>
        </row>
        <row r="71">
          <cell r="C71" t="str">
            <v>GEMA 17 Acción preventiva 1</v>
          </cell>
          <cell r="D71" t="str">
            <v xml:space="preserve">SECRETARÍA GENERAL </v>
          </cell>
          <cell r="E71" t="str">
            <v>Realizar el seguimiento a las PQRSD recibidas por la ANT de manera mensual</v>
          </cell>
          <cell r="F71" t="str">
            <v>Informe de seguimiento de PQRSD</v>
          </cell>
          <cell r="G71">
            <v>11</v>
          </cell>
          <cell r="H71">
            <v>1</v>
          </cell>
          <cell r="I71">
            <v>1</v>
          </cell>
          <cell r="J71">
            <v>1</v>
          </cell>
          <cell r="K71">
            <v>1</v>
          </cell>
          <cell r="L71">
            <v>1</v>
          </cell>
          <cell r="M71">
            <v>1</v>
          </cell>
          <cell r="N71">
            <v>1</v>
          </cell>
          <cell r="O71">
            <v>1</v>
          </cell>
          <cell r="P71">
            <v>1</v>
          </cell>
          <cell r="Q71">
            <v>1</v>
          </cell>
          <cell r="R71">
            <v>1</v>
          </cell>
          <cell r="S71"/>
          <cell r="T71" t="str">
            <v>Enero</v>
          </cell>
          <cell r="U71">
            <v>1</v>
          </cell>
          <cell r="V71">
            <v>1</v>
          </cell>
          <cell r="W71">
            <v>9.0909090909090912E-2</v>
          </cell>
          <cell r="X71" t="str">
            <v>Se incluye dentro del reporte uno cuatrimestral 2026</v>
          </cell>
          <cell r="Y71" t="str">
            <v>GEMA 17 ACCION PREVENTIVA 1</v>
          </cell>
          <cell r="Z71" t="str">
            <v>Febrero</v>
          </cell>
          <cell r="AA71">
            <v>1</v>
          </cell>
          <cell r="AB71">
            <v>1</v>
          </cell>
          <cell r="AC71">
            <v>0.18181818181818182</v>
          </cell>
          <cell r="AD71" t="str">
            <v>Se incluye dentro del reporte uno cuatrimestral 2026</v>
          </cell>
          <cell r="AE71" t="str">
            <v>GEMA 17 ACCION PREVENTIVA 1</v>
          </cell>
          <cell r="AF71" t="str">
            <v>Marzo</v>
          </cell>
          <cell r="AG71">
            <v>1</v>
          </cell>
          <cell r="AH71">
            <v>1</v>
          </cell>
          <cell r="AI71">
            <v>0.27272727272727271</v>
          </cell>
          <cell r="AJ71" t="str">
            <v>Se incluye dentro del reporte uno cuatrimestral 2026</v>
          </cell>
          <cell r="AK71" t="str">
            <v>GEMA 17 ACCION PREVENTIVA 1</v>
          </cell>
          <cell r="AL71" t="str">
            <v>Abril</v>
          </cell>
          <cell r="AM71">
            <v>1</v>
          </cell>
          <cell r="AN71">
            <v>1</v>
          </cell>
          <cell r="AO71">
            <v>0.36363636363636365</v>
          </cell>
          <cell r="AP71" t="str">
            <v>Se incluye dentro del reporte uno cuatrimestral 2026</v>
          </cell>
          <cell r="AQ71" t="str">
            <v>GEMA 17 ACCION PREVENTIVA 1</v>
          </cell>
          <cell r="AR71" t="str">
            <v>Mayo</v>
          </cell>
          <cell r="AS71"/>
          <cell r="AT71">
            <v>0</v>
          </cell>
          <cell r="AU71">
            <v>0.36363636363636365</v>
          </cell>
          <cell r="AV71"/>
          <cell r="AW71"/>
          <cell r="AX71" t="str">
            <v>Junio</v>
          </cell>
          <cell r="AY71"/>
          <cell r="AZ71">
            <v>0</v>
          </cell>
          <cell r="BA71">
            <v>0.36363636363636365</v>
          </cell>
          <cell r="BB71"/>
          <cell r="BC71"/>
          <cell r="BD71" t="str">
            <v>Julio</v>
          </cell>
          <cell r="BE71"/>
          <cell r="BF71">
            <v>0</v>
          </cell>
          <cell r="BG71">
            <v>0.36363636363636365</v>
          </cell>
          <cell r="BH71"/>
          <cell r="BI71"/>
          <cell r="BJ71" t="str">
            <v>Agosto</v>
          </cell>
          <cell r="BK71"/>
          <cell r="BL71">
            <v>0</v>
          </cell>
          <cell r="BM71">
            <v>0.36363636363636365</v>
          </cell>
          <cell r="BN71"/>
          <cell r="BO71"/>
          <cell r="BP71" t="str">
            <v>Septiembre</v>
          </cell>
          <cell r="BQ71"/>
          <cell r="BR71">
            <v>0</v>
          </cell>
          <cell r="BS71">
            <v>0.36363636363636365</v>
          </cell>
          <cell r="BT71"/>
          <cell r="BU71"/>
          <cell r="BV71" t="str">
            <v>Octubre</v>
          </cell>
          <cell r="BW71"/>
          <cell r="BX71">
            <v>0</v>
          </cell>
          <cell r="BY71">
            <v>0.36363636363636365</v>
          </cell>
          <cell r="BZ71"/>
          <cell r="CA71"/>
          <cell r="CB71" t="str">
            <v>Noviembre</v>
          </cell>
          <cell r="CC71"/>
          <cell r="CD71">
            <v>0</v>
          </cell>
          <cell r="CE71">
            <v>0.36363636363636365</v>
          </cell>
          <cell r="CF71"/>
          <cell r="CG71"/>
          <cell r="CH71" t="str">
            <v>Diciembre</v>
          </cell>
          <cell r="CI71"/>
          <cell r="CJ71" t="e">
            <v>#DIV/0!</v>
          </cell>
          <cell r="CK71">
            <v>0.36363636363636365</v>
          </cell>
          <cell r="CL71"/>
          <cell r="CM71"/>
          <cell r="CN71">
            <v>1</v>
          </cell>
          <cell r="CO71">
            <v>1</v>
          </cell>
          <cell r="CP71">
            <v>1</v>
          </cell>
          <cell r="CQ71">
            <v>1</v>
          </cell>
          <cell r="CR71">
            <v>0</v>
          </cell>
          <cell r="CS71">
            <v>0</v>
          </cell>
          <cell r="CT71">
            <v>0</v>
          </cell>
          <cell r="CU71">
            <v>0</v>
          </cell>
          <cell r="CV71">
            <v>0</v>
          </cell>
          <cell r="CW71">
            <v>0</v>
          </cell>
          <cell r="CX71">
            <v>0</v>
          </cell>
          <cell r="CY71">
            <v>0</v>
          </cell>
        </row>
        <row r="72">
          <cell r="C72" t="str">
            <v>GEMA 17 Acción preventiva 2</v>
          </cell>
          <cell r="D72" t="str">
            <v xml:space="preserve">SECRETARÍA GENERAL </v>
          </cell>
          <cell r="E72" t="str">
            <v xml:space="preserve">Realizar mesas tecnicas de seguimiento con las depedencias </v>
          </cell>
          <cell r="F72" t="str">
            <v>Acta de mesa tecnica</v>
          </cell>
          <cell r="G72">
            <v>7</v>
          </cell>
          <cell r="H72"/>
          <cell r="I72"/>
          <cell r="J72"/>
          <cell r="K72"/>
          <cell r="L72">
            <v>1</v>
          </cell>
          <cell r="M72">
            <v>1</v>
          </cell>
          <cell r="N72">
            <v>1</v>
          </cell>
          <cell r="O72">
            <v>1</v>
          </cell>
          <cell r="P72">
            <v>1</v>
          </cell>
          <cell r="Q72">
            <v>1</v>
          </cell>
          <cell r="R72">
            <v>1</v>
          </cell>
          <cell r="S72"/>
          <cell r="T72" t="str">
            <v>Enero</v>
          </cell>
          <cell r="U72"/>
          <cell r="V72" t="e">
            <v>#DIV/0!</v>
          </cell>
          <cell r="W72">
            <v>0</v>
          </cell>
          <cell r="X72"/>
          <cell r="Y72"/>
          <cell r="Z72" t="str">
            <v>Febrero</v>
          </cell>
          <cell r="AA72"/>
          <cell r="AB72" t="e">
            <v>#DIV/0!</v>
          </cell>
          <cell r="AC72">
            <v>0</v>
          </cell>
          <cell r="AD72"/>
          <cell r="AE72"/>
          <cell r="AF72" t="str">
            <v>Marzo</v>
          </cell>
          <cell r="AG72"/>
          <cell r="AH72" t="e">
            <v>#DIV/0!</v>
          </cell>
          <cell r="AI72">
            <v>0</v>
          </cell>
          <cell r="AJ72"/>
          <cell r="AK72"/>
          <cell r="AL72" t="str">
            <v>Abril</v>
          </cell>
          <cell r="AM72"/>
          <cell r="AN72" t="e">
            <v>#DIV/0!</v>
          </cell>
          <cell r="AO72">
            <v>0</v>
          </cell>
          <cell r="AP72"/>
          <cell r="AQ72"/>
          <cell r="AR72" t="str">
            <v>Mayo</v>
          </cell>
          <cell r="AS72"/>
          <cell r="AT72">
            <v>0</v>
          </cell>
          <cell r="AU72">
            <v>0</v>
          </cell>
          <cell r="AV72"/>
          <cell r="AW72"/>
          <cell r="AX72" t="str">
            <v>Junio</v>
          </cell>
          <cell r="AY72"/>
          <cell r="AZ72">
            <v>0</v>
          </cell>
          <cell r="BA72">
            <v>0</v>
          </cell>
          <cell r="BB72"/>
          <cell r="BC72"/>
          <cell r="BD72" t="str">
            <v>Julio</v>
          </cell>
          <cell r="BE72"/>
          <cell r="BF72">
            <v>0</v>
          </cell>
          <cell r="BG72">
            <v>0</v>
          </cell>
          <cell r="BH72"/>
          <cell r="BI72"/>
          <cell r="BJ72" t="str">
            <v>Agosto</v>
          </cell>
          <cell r="BK72"/>
          <cell r="BL72">
            <v>0</v>
          </cell>
          <cell r="BM72">
            <v>0</v>
          </cell>
          <cell r="BN72"/>
          <cell r="BO72"/>
          <cell r="BP72" t="str">
            <v>Septiembre</v>
          </cell>
          <cell r="BQ72"/>
          <cell r="BR72">
            <v>0</v>
          </cell>
          <cell r="BS72">
            <v>0</v>
          </cell>
          <cell r="BT72"/>
          <cell r="BU72"/>
          <cell r="BV72" t="str">
            <v>Octubre</v>
          </cell>
          <cell r="BW72"/>
          <cell r="BX72">
            <v>0</v>
          </cell>
          <cell r="BY72">
            <v>0</v>
          </cell>
          <cell r="BZ72"/>
          <cell r="CA72"/>
          <cell r="CB72" t="str">
            <v>Noviembre</v>
          </cell>
          <cell r="CC72"/>
          <cell r="CD72">
            <v>0</v>
          </cell>
          <cell r="CE72">
            <v>0</v>
          </cell>
          <cell r="CF72"/>
          <cell r="CG72"/>
          <cell r="CH72" t="str">
            <v>Diciembre</v>
          </cell>
          <cell r="CI72"/>
          <cell r="CJ72" t="e">
            <v>#DIV/0!</v>
          </cell>
          <cell r="CK72">
            <v>0</v>
          </cell>
          <cell r="CL72"/>
          <cell r="CM72"/>
          <cell r="CN72">
            <v>0</v>
          </cell>
          <cell r="CO72">
            <v>0</v>
          </cell>
          <cell r="CP72">
            <v>0</v>
          </cell>
          <cell r="CQ72">
            <v>0</v>
          </cell>
          <cell r="CR72">
            <v>0</v>
          </cell>
          <cell r="CS72">
            <v>0</v>
          </cell>
          <cell r="CT72">
            <v>0</v>
          </cell>
          <cell r="CU72">
            <v>0</v>
          </cell>
          <cell r="CV72">
            <v>0</v>
          </cell>
          <cell r="CW72">
            <v>0</v>
          </cell>
          <cell r="CX72">
            <v>0</v>
          </cell>
          <cell r="CY72">
            <v>0</v>
          </cell>
        </row>
        <row r="73">
          <cell r="C73" t="str">
            <v>GEMA 17 Acción preventiva 3</v>
          </cell>
          <cell r="D73"/>
          <cell r="E73"/>
          <cell r="F73"/>
          <cell r="G73">
            <v>0</v>
          </cell>
          <cell r="H73"/>
          <cell r="I73"/>
          <cell r="J73"/>
          <cell r="K73"/>
          <cell r="L73"/>
          <cell r="M73"/>
          <cell r="N73"/>
          <cell r="O73"/>
          <cell r="P73"/>
          <cell r="Q73"/>
          <cell r="R73"/>
          <cell r="S73"/>
          <cell r="T73" t="str">
            <v>Enero</v>
          </cell>
          <cell r="U73"/>
          <cell r="V73" t="e">
            <v>#DIV/0!</v>
          </cell>
          <cell r="W73" t="e">
            <v>#DIV/0!</v>
          </cell>
          <cell r="X73"/>
          <cell r="Y73"/>
          <cell r="Z73" t="str">
            <v>Febrero</v>
          </cell>
          <cell r="AA73"/>
          <cell r="AB73" t="e">
            <v>#DIV/0!</v>
          </cell>
          <cell r="AC73" t="e">
            <v>#DIV/0!</v>
          </cell>
          <cell r="AD73"/>
          <cell r="AE73"/>
          <cell r="AF73" t="str">
            <v>Marzo</v>
          </cell>
          <cell r="AG73"/>
          <cell r="AH73" t="e">
            <v>#DIV/0!</v>
          </cell>
          <cell r="AI73" t="e">
            <v>#DIV/0!</v>
          </cell>
          <cell r="AJ73"/>
          <cell r="AK73"/>
          <cell r="AL73" t="str">
            <v>Abril</v>
          </cell>
          <cell r="AM73"/>
          <cell r="AN73" t="e">
            <v>#DIV/0!</v>
          </cell>
          <cell r="AO73" t="e">
            <v>#DIV/0!</v>
          </cell>
          <cell r="AP73"/>
          <cell r="AQ73"/>
          <cell r="AR73" t="str">
            <v>Mayo</v>
          </cell>
          <cell r="AS73"/>
          <cell r="AT73" t="e">
            <v>#DIV/0!</v>
          </cell>
          <cell r="AU73" t="e">
            <v>#DIV/0!</v>
          </cell>
          <cell r="AV73"/>
          <cell r="AW73"/>
          <cell r="AX73" t="str">
            <v>Junio</v>
          </cell>
          <cell r="AY73"/>
          <cell r="AZ73" t="e">
            <v>#DIV/0!</v>
          </cell>
          <cell r="BA73" t="e">
            <v>#DIV/0!</v>
          </cell>
          <cell r="BB73"/>
          <cell r="BC73"/>
          <cell r="BD73" t="str">
            <v>Julio</v>
          </cell>
          <cell r="BE73"/>
          <cell r="BF73" t="e">
            <v>#DIV/0!</v>
          </cell>
          <cell r="BG73" t="e">
            <v>#DIV/0!</v>
          </cell>
          <cell r="BH73"/>
          <cell r="BI73"/>
          <cell r="BJ73" t="str">
            <v>Agosto</v>
          </cell>
          <cell r="BK73"/>
          <cell r="BL73" t="e">
            <v>#DIV/0!</v>
          </cell>
          <cell r="BM73" t="e">
            <v>#DIV/0!</v>
          </cell>
          <cell r="BN73"/>
          <cell r="BO73"/>
          <cell r="BP73" t="str">
            <v>Septiembre</v>
          </cell>
          <cell r="BQ73"/>
          <cell r="BR73" t="e">
            <v>#DIV/0!</v>
          </cell>
          <cell r="BS73" t="e">
            <v>#DIV/0!</v>
          </cell>
          <cell r="BT73"/>
          <cell r="BU73"/>
          <cell r="BV73" t="str">
            <v>Octubre</v>
          </cell>
          <cell r="BW73"/>
          <cell r="BX73" t="e">
            <v>#DIV/0!</v>
          </cell>
          <cell r="BY73" t="e">
            <v>#DIV/0!</v>
          </cell>
          <cell r="BZ73"/>
          <cell r="CA73"/>
          <cell r="CB73" t="str">
            <v>Noviembre</v>
          </cell>
          <cell r="CC73"/>
          <cell r="CD73" t="e">
            <v>#DIV/0!</v>
          </cell>
          <cell r="CE73" t="e">
            <v>#DIV/0!</v>
          </cell>
          <cell r="CF73"/>
          <cell r="CG73"/>
          <cell r="CH73" t="str">
            <v>Diciembre</v>
          </cell>
          <cell r="CI73"/>
          <cell r="CJ73" t="e">
            <v>#DIV/0!</v>
          </cell>
          <cell r="CK73" t="e">
            <v>#DIV/0!</v>
          </cell>
          <cell r="CL73"/>
          <cell r="CM73"/>
          <cell r="CN73"/>
          <cell r="CO73"/>
          <cell r="CP73"/>
          <cell r="CQ73"/>
          <cell r="CR73"/>
          <cell r="CS73"/>
          <cell r="CT73"/>
          <cell r="CU73"/>
          <cell r="CV73"/>
          <cell r="CW73"/>
          <cell r="CX73"/>
          <cell r="CY73"/>
        </row>
        <row r="74">
          <cell r="C74" t="str">
            <v>GEMA 17 Acción preventiva 4</v>
          </cell>
          <cell r="D74"/>
          <cell r="E74"/>
          <cell r="F74"/>
          <cell r="G74">
            <v>0</v>
          </cell>
          <cell r="H74"/>
          <cell r="I74"/>
          <cell r="J74"/>
          <cell r="K74"/>
          <cell r="L74"/>
          <cell r="M74"/>
          <cell r="N74"/>
          <cell r="O74"/>
          <cell r="P74"/>
          <cell r="Q74"/>
          <cell r="R74"/>
          <cell r="S74"/>
          <cell r="T74" t="str">
            <v>Enero</v>
          </cell>
          <cell r="U74"/>
          <cell r="V74" t="e">
            <v>#DIV/0!</v>
          </cell>
          <cell r="W74" t="e">
            <v>#DIV/0!</v>
          </cell>
          <cell r="X74"/>
          <cell r="Y74"/>
          <cell r="Z74" t="str">
            <v>Febrero</v>
          </cell>
          <cell r="AA74"/>
          <cell r="AB74" t="e">
            <v>#DIV/0!</v>
          </cell>
          <cell r="AC74" t="e">
            <v>#DIV/0!</v>
          </cell>
          <cell r="AD74"/>
          <cell r="AE74"/>
          <cell r="AF74" t="str">
            <v>Marzo</v>
          </cell>
          <cell r="AG74"/>
          <cell r="AH74" t="e">
            <v>#DIV/0!</v>
          </cell>
          <cell r="AI74" t="e">
            <v>#DIV/0!</v>
          </cell>
          <cell r="AJ74"/>
          <cell r="AK74"/>
          <cell r="AL74" t="str">
            <v>Abril</v>
          </cell>
          <cell r="AM74"/>
          <cell r="AN74" t="e">
            <v>#DIV/0!</v>
          </cell>
          <cell r="AO74" t="e">
            <v>#DIV/0!</v>
          </cell>
          <cell r="AP74"/>
          <cell r="AQ74"/>
          <cell r="AR74" t="str">
            <v>Mayo</v>
          </cell>
          <cell r="AS74"/>
          <cell r="AT74" t="e">
            <v>#DIV/0!</v>
          </cell>
          <cell r="AU74" t="e">
            <v>#DIV/0!</v>
          </cell>
          <cell r="AV74"/>
          <cell r="AW74"/>
          <cell r="AX74" t="str">
            <v>Junio</v>
          </cell>
          <cell r="AY74"/>
          <cell r="AZ74" t="e">
            <v>#DIV/0!</v>
          </cell>
          <cell r="BA74" t="e">
            <v>#DIV/0!</v>
          </cell>
          <cell r="BB74"/>
          <cell r="BC74"/>
          <cell r="BD74" t="str">
            <v>Julio</v>
          </cell>
          <cell r="BE74"/>
          <cell r="BF74" t="e">
            <v>#DIV/0!</v>
          </cell>
          <cell r="BG74" t="e">
            <v>#DIV/0!</v>
          </cell>
          <cell r="BH74"/>
          <cell r="BI74"/>
          <cell r="BJ74" t="str">
            <v>Agosto</v>
          </cell>
          <cell r="BK74"/>
          <cell r="BL74" t="e">
            <v>#DIV/0!</v>
          </cell>
          <cell r="BM74" t="e">
            <v>#DIV/0!</v>
          </cell>
          <cell r="BN74"/>
          <cell r="BO74"/>
          <cell r="BP74" t="str">
            <v>Septiembre</v>
          </cell>
          <cell r="BQ74"/>
          <cell r="BR74" t="e">
            <v>#DIV/0!</v>
          </cell>
          <cell r="BS74" t="e">
            <v>#DIV/0!</v>
          </cell>
          <cell r="BT74"/>
          <cell r="BU74"/>
          <cell r="BV74" t="str">
            <v>Octubre</v>
          </cell>
          <cell r="BW74"/>
          <cell r="BX74" t="e">
            <v>#DIV/0!</v>
          </cell>
          <cell r="BY74" t="e">
            <v>#DIV/0!</v>
          </cell>
          <cell r="BZ74"/>
          <cell r="CA74"/>
          <cell r="CB74" t="str">
            <v>Noviembre</v>
          </cell>
          <cell r="CC74"/>
          <cell r="CD74" t="e">
            <v>#DIV/0!</v>
          </cell>
          <cell r="CE74" t="e">
            <v>#DIV/0!</v>
          </cell>
          <cell r="CF74"/>
          <cell r="CG74"/>
          <cell r="CH74" t="str">
            <v>Diciembre</v>
          </cell>
          <cell r="CI74"/>
          <cell r="CJ74" t="e">
            <v>#DIV/0!</v>
          </cell>
          <cell r="CK74" t="e">
            <v>#DIV/0!</v>
          </cell>
          <cell r="CL74"/>
          <cell r="CM74"/>
          <cell r="CN74"/>
          <cell r="CO74"/>
          <cell r="CP74"/>
          <cell r="CQ74"/>
          <cell r="CR74"/>
          <cell r="CS74"/>
          <cell r="CT74"/>
          <cell r="CU74"/>
          <cell r="CV74"/>
          <cell r="CW74"/>
          <cell r="CX74"/>
          <cell r="CY74"/>
        </row>
        <row r="75">
          <cell r="C75" t="str">
            <v>GEMA 18 Acción preventiva 1</v>
          </cell>
          <cell r="D75" t="str">
            <v>DIRECCIÓN DE ACCESO A TIERRAS</v>
          </cell>
          <cell r="E75" t="str">
            <v>Realizar capacitación en el Procedimiento Gestión de Petición Quejas y Reclamos por parte de profesional líder del equipo de correspondencia, a los colaboradores de correspondencia DAT.</v>
          </cell>
          <cell r="F75" t="str">
            <v>Acta de la socialización y/o listado de asistencia de la socialización</v>
          </cell>
          <cell r="G75">
            <v>2</v>
          </cell>
          <cell r="H75"/>
          <cell r="I75"/>
          <cell r="J75"/>
          <cell r="K75"/>
          <cell r="L75"/>
          <cell r="M75">
            <v>1</v>
          </cell>
          <cell r="N75"/>
          <cell r="O75"/>
          <cell r="P75"/>
          <cell r="Q75"/>
          <cell r="R75">
            <v>1</v>
          </cell>
          <cell r="S75"/>
          <cell r="T75" t="str">
            <v>Enero</v>
          </cell>
          <cell r="U75"/>
          <cell r="V75" t="e">
            <v>#DIV/0!</v>
          </cell>
          <cell r="W75">
            <v>0</v>
          </cell>
          <cell r="X75"/>
          <cell r="Y75"/>
          <cell r="Z75" t="str">
            <v>Febrero</v>
          </cell>
          <cell r="AA75"/>
          <cell r="AB75" t="e">
            <v>#DIV/0!</v>
          </cell>
          <cell r="AC75">
            <v>0</v>
          </cell>
          <cell r="AD75"/>
          <cell r="AE75"/>
          <cell r="AF75" t="str">
            <v>Marzo</v>
          </cell>
          <cell r="AG75"/>
          <cell r="AH75" t="e">
            <v>#DIV/0!</v>
          </cell>
          <cell r="AI75">
            <v>0</v>
          </cell>
          <cell r="AJ75"/>
          <cell r="AK75"/>
          <cell r="AL75" t="str">
            <v>Abril</v>
          </cell>
          <cell r="AM75"/>
          <cell r="AN75" t="e">
            <v>#DIV/0!</v>
          </cell>
          <cell r="AO75">
            <v>0</v>
          </cell>
          <cell r="AP75"/>
          <cell r="AQ75"/>
          <cell r="AR75" t="str">
            <v>Mayo</v>
          </cell>
          <cell r="AS75"/>
          <cell r="AT75" t="e">
            <v>#DIV/0!</v>
          </cell>
          <cell r="AU75">
            <v>0</v>
          </cell>
          <cell r="AV75"/>
          <cell r="AW75"/>
          <cell r="AX75" t="str">
            <v>Junio</v>
          </cell>
          <cell r="AY75"/>
          <cell r="AZ75">
            <v>0</v>
          </cell>
          <cell r="BA75">
            <v>0</v>
          </cell>
          <cell r="BB75"/>
          <cell r="BC75"/>
          <cell r="BD75" t="str">
            <v>Julio</v>
          </cell>
          <cell r="BE75"/>
          <cell r="BF75" t="e">
            <v>#DIV/0!</v>
          </cell>
          <cell r="BG75">
            <v>0</v>
          </cell>
          <cell r="BH75"/>
          <cell r="BI75"/>
          <cell r="BJ75" t="str">
            <v>Agosto</v>
          </cell>
          <cell r="BK75"/>
          <cell r="BL75" t="e">
            <v>#DIV/0!</v>
          </cell>
          <cell r="BM75">
            <v>0</v>
          </cell>
          <cell r="BN75"/>
          <cell r="BO75"/>
          <cell r="BP75" t="str">
            <v>Septiembre</v>
          </cell>
          <cell r="BQ75"/>
          <cell r="BR75" t="e">
            <v>#DIV/0!</v>
          </cell>
          <cell r="BS75">
            <v>0</v>
          </cell>
          <cell r="BT75"/>
          <cell r="BU75"/>
          <cell r="BV75" t="str">
            <v>Octubre</v>
          </cell>
          <cell r="BW75"/>
          <cell r="BX75" t="e">
            <v>#DIV/0!</v>
          </cell>
          <cell r="BY75">
            <v>0</v>
          </cell>
          <cell r="BZ75"/>
          <cell r="CA75"/>
          <cell r="CB75" t="str">
            <v>Noviembre</v>
          </cell>
          <cell r="CC75"/>
          <cell r="CD75">
            <v>0</v>
          </cell>
          <cell r="CE75">
            <v>0</v>
          </cell>
          <cell r="CF75"/>
          <cell r="CG75"/>
          <cell r="CH75" t="str">
            <v>Diciembre</v>
          </cell>
          <cell r="CI75"/>
          <cell r="CJ75" t="e">
            <v>#DIV/0!</v>
          </cell>
          <cell r="CK75">
            <v>0</v>
          </cell>
          <cell r="CL75"/>
          <cell r="CM75"/>
          <cell r="CN75">
            <v>0</v>
          </cell>
          <cell r="CO75">
            <v>0</v>
          </cell>
          <cell r="CP75">
            <v>0</v>
          </cell>
          <cell r="CQ75">
            <v>0</v>
          </cell>
          <cell r="CR75">
            <v>0</v>
          </cell>
          <cell r="CS75">
            <v>0</v>
          </cell>
          <cell r="CT75">
            <v>0</v>
          </cell>
          <cell r="CU75">
            <v>0</v>
          </cell>
          <cell r="CV75">
            <v>0</v>
          </cell>
          <cell r="CW75">
            <v>0</v>
          </cell>
          <cell r="CX75">
            <v>0</v>
          </cell>
          <cell r="CY75">
            <v>0</v>
          </cell>
        </row>
        <row r="76">
          <cell r="C76" t="str">
            <v>GEMA 18 Acción preventiva 2</v>
          </cell>
          <cell r="D76"/>
          <cell r="E76"/>
          <cell r="F76"/>
          <cell r="G76">
            <v>0</v>
          </cell>
          <cell r="H76"/>
          <cell r="I76"/>
          <cell r="J76"/>
          <cell r="K76"/>
          <cell r="L76"/>
          <cell r="M76"/>
          <cell r="N76"/>
          <cell r="O76"/>
          <cell r="P76"/>
          <cell r="Q76"/>
          <cell r="R76"/>
          <cell r="S76"/>
          <cell r="T76" t="str">
            <v>Enero</v>
          </cell>
          <cell r="U76"/>
          <cell r="V76" t="e">
            <v>#DIV/0!</v>
          </cell>
          <cell r="W76" t="e">
            <v>#DIV/0!</v>
          </cell>
          <cell r="X76"/>
          <cell r="Y76"/>
          <cell r="Z76" t="str">
            <v>Febrero</v>
          </cell>
          <cell r="AA76"/>
          <cell r="AB76" t="e">
            <v>#DIV/0!</v>
          </cell>
          <cell r="AC76" t="e">
            <v>#DIV/0!</v>
          </cell>
          <cell r="AD76"/>
          <cell r="AE76"/>
          <cell r="AF76" t="str">
            <v>Marzo</v>
          </cell>
          <cell r="AG76"/>
          <cell r="AH76" t="e">
            <v>#DIV/0!</v>
          </cell>
          <cell r="AI76" t="e">
            <v>#DIV/0!</v>
          </cell>
          <cell r="AJ76"/>
          <cell r="AK76"/>
          <cell r="AL76" t="str">
            <v>Abril</v>
          </cell>
          <cell r="AM76"/>
          <cell r="AN76" t="e">
            <v>#DIV/0!</v>
          </cell>
          <cell r="AO76" t="e">
            <v>#DIV/0!</v>
          </cell>
          <cell r="AP76"/>
          <cell r="AQ76"/>
          <cell r="AR76" t="str">
            <v>Mayo</v>
          </cell>
          <cell r="AS76"/>
          <cell r="AT76" t="e">
            <v>#DIV/0!</v>
          </cell>
          <cell r="AU76" t="e">
            <v>#DIV/0!</v>
          </cell>
          <cell r="AV76"/>
          <cell r="AW76"/>
          <cell r="AX76" t="str">
            <v>Junio</v>
          </cell>
          <cell r="AY76"/>
          <cell r="AZ76" t="e">
            <v>#DIV/0!</v>
          </cell>
          <cell r="BA76" t="e">
            <v>#DIV/0!</v>
          </cell>
          <cell r="BB76"/>
          <cell r="BC76"/>
          <cell r="BD76" t="str">
            <v>Julio</v>
          </cell>
          <cell r="BE76"/>
          <cell r="BF76" t="e">
            <v>#DIV/0!</v>
          </cell>
          <cell r="BG76" t="e">
            <v>#DIV/0!</v>
          </cell>
          <cell r="BH76"/>
          <cell r="BI76"/>
          <cell r="BJ76" t="str">
            <v>Agosto</v>
          </cell>
          <cell r="BK76"/>
          <cell r="BL76" t="e">
            <v>#DIV/0!</v>
          </cell>
          <cell r="BM76" t="e">
            <v>#DIV/0!</v>
          </cell>
          <cell r="BN76"/>
          <cell r="BO76"/>
          <cell r="BP76" t="str">
            <v>Septiembre</v>
          </cell>
          <cell r="BQ76"/>
          <cell r="BR76" t="e">
            <v>#DIV/0!</v>
          </cell>
          <cell r="BS76" t="e">
            <v>#DIV/0!</v>
          </cell>
          <cell r="BT76"/>
          <cell r="BU76"/>
          <cell r="BV76" t="str">
            <v>Octubre</v>
          </cell>
          <cell r="BW76"/>
          <cell r="BX76" t="e">
            <v>#DIV/0!</v>
          </cell>
          <cell r="BY76" t="e">
            <v>#DIV/0!</v>
          </cell>
          <cell r="BZ76"/>
          <cell r="CA76"/>
          <cell r="CB76" t="str">
            <v>Noviembre</v>
          </cell>
          <cell r="CC76"/>
          <cell r="CD76" t="e">
            <v>#DIV/0!</v>
          </cell>
          <cell r="CE76" t="e">
            <v>#DIV/0!</v>
          </cell>
          <cell r="CF76"/>
          <cell r="CG76"/>
          <cell r="CH76" t="str">
            <v>Diciembre</v>
          </cell>
          <cell r="CI76"/>
          <cell r="CJ76" t="e">
            <v>#DIV/0!</v>
          </cell>
          <cell r="CK76" t="e">
            <v>#DIV/0!</v>
          </cell>
          <cell r="CL76"/>
          <cell r="CM76"/>
          <cell r="CN76"/>
          <cell r="CO76"/>
          <cell r="CP76"/>
          <cell r="CQ76"/>
          <cell r="CR76"/>
          <cell r="CS76"/>
          <cell r="CT76"/>
          <cell r="CU76"/>
          <cell r="CV76"/>
          <cell r="CW76"/>
          <cell r="CX76"/>
          <cell r="CY76"/>
        </row>
        <row r="77">
          <cell r="C77" t="str">
            <v>GEMA 18 Acción preventiva 3</v>
          </cell>
          <cell r="D77"/>
          <cell r="E77"/>
          <cell r="F77"/>
          <cell r="G77">
            <v>0</v>
          </cell>
          <cell r="H77"/>
          <cell r="I77"/>
          <cell r="J77"/>
          <cell r="K77"/>
          <cell r="L77"/>
          <cell r="M77"/>
          <cell r="N77"/>
          <cell r="O77"/>
          <cell r="P77"/>
          <cell r="Q77"/>
          <cell r="R77"/>
          <cell r="S77"/>
          <cell r="T77" t="str">
            <v>Enero</v>
          </cell>
          <cell r="U77"/>
          <cell r="V77" t="e">
            <v>#DIV/0!</v>
          </cell>
          <cell r="W77" t="e">
            <v>#DIV/0!</v>
          </cell>
          <cell r="X77"/>
          <cell r="Y77"/>
          <cell r="Z77" t="str">
            <v>Febrero</v>
          </cell>
          <cell r="AA77"/>
          <cell r="AB77" t="e">
            <v>#DIV/0!</v>
          </cell>
          <cell r="AC77" t="e">
            <v>#DIV/0!</v>
          </cell>
          <cell r="AD77"/>
          <cell r="AE77"/>
          <cell r="AF77" t="str">
            <v>Marzo</v>
          </cell>
          <cell r="AG77"/>
          <cell r="AH77" t="e">
            <v>#DIV/0!</v>
          </cell>
          <cell r="AI77" t="e">
            <v>#DIV/0!</v>
          </cell>
          <cell r="AJ77"/>
          <cell r="AK77"/>
          <cell r="AL77" t="str">
            <v>Abril</v>
          </cell>
          <cell r="AM77"/>
          <cell r="AN77" t="e">
            <v>#DIV/0!</v>
          </cell>
          <cell r="AO77" t="e">
            <v>#DIV/0!</v>
          </cell>
          <cell r="AP77"/>
          <cell r="AQ77"/>
          <cell r="AR77" t="str">
            <v>Mayo</v>
          </cell>
          <cell r="AS77"/>
          <cell r="AT77" t="e">
            <v>#DIV/0!</v>
          </cell>
          <cell r="AU77" t="e">
            <v>#DIV/0!</v>
          </cell>
          <cell r="AV77"/>
          <cell r="AW77"/>
          <cell r="AX77" t="str">
            <v>Junio</v>
          </cell>
          <cell r="AY77"/>
          <cell r="AZ77" t="e">
            <v>#DIV/0!</v>
          </cell>
          <cell r="BA77" t="e">
            <v>#DIV/0!</v>
          </cell>
          <cell r="BB77"/>
          <cell r="BC77"/>
          <cell r="BD77" t="str">
            <v>Julio</v>
          </cell>
          <cell r="BE77"/>
          <cell r="BF77" t="e">
            <v>#DIV/0!</v>
          </cell>
          <cell r="BG77" t="e">
            <v>#DIV/0!</v>
          </cell>
          <cell r="BH77"/>
          <cell r="BI77"/>
          <cell r="BJ77" t="str">
            <v>Agosto</v>
          </cell>
          <cell r="BK77"/>
          <cell r="BL77" t="e">
            <v>#DIV/0!</v>
          </cell>
          <cell r="BM77" t="e">
            <v>#DIV/0!</v>
          </cell>
          <cell r="BN77"/>
          <cell r="BO77"/>
          <cell r="BP77" t="str">
            <v>Septiembre</v>
          </cell>
          <cell r="BQ77"/>
          <cell r="BR77" t="e">
            <v>#DIV/0!</v>
          </cell>
          <cell r="BS77" t="e">
            <v>#DIV/0!</v>
          </cell>
          <cell r="BT77"/>
          <cell r="BU77"/>
          <cell r="BV77" t="str">
            <v>Octubre</v>
          </cell>
          <cell r="BW77"/>
          <cell r="BX77" t="e">
            <v>#DIV/0!</v>
          </cell>
          <cell r="BY77" t="e">
            <v>#DIV/0!</v>
          </cell>
          <cell r="BZ77"/>
          <cell r="CA77"/>
          <cell r="CB77" t="str">
            <v>Noviembre</v>
          </cell>
          <cell r="CC77"/>
          <cell r="CD77" t="e">
            <v>#DIV/0!</v>
          </cell>
          <cell r="CE77" t="e">
            <v>#DIV/0!</v>
          </cell>
          <cell r="CF77"/>
          <cell r="CG77"/>
          <cell r="CH77" t="str">
            <v>Diciembre</v>
          </cell>
          <cell r="CI77"/>
          <cell r="CJ77" t="e">
            <v>#DIV/0!</v>
          </cell>
          <cell r="CK77" t="e">
            <v>#DIV/0!</v>
          </cell>
          <cell r="CL77"/>
          <cell r="CM77"/>
          <cell r="CN77"/>
          <cell r="CO77"/>
          <cell r="CP77"/>
          <cell r="CQ77"/>
          <cell r="CR77"/>
          <cell r="CS77"/>
          <cell r="CT77"/>
          <cell r="CU77"/>
          <cell r="CV77"/>
          <cell r="CW77"/>
          <cell r="CX77"/>
          <cell r="CY77"/>
        </row>
        <row r="78">
          <cell r="C78" t="str">
            <v>GEMA 18 Acción preventiva 4</v>
          </cell>
          <cell r="D78"/>
          <cell r="E78"/>
          <cell r="F78"/>
          <cell r="G78">
            <v>0</v>
          </cell>
          <cell r="H78"/>
          <cell r="I78"/>
          <cell r="J78"/>
          <cell r="K78"/>
          <cell r="L78"/>
          <cell r="M78"/>
          <cell r="N78"/>
          <cell r="O78"/>
          <cell r="P78"/>
          <cell r="Q78"/>
          <cell r="R78"/>
          <cell r="S78"/>
          <cell r="T78" t="str">
            <v>Enero</v>
          </cell>
          <cell r="U78"/>
          <cell r="V78" t="e">
            <v>#DIV/0!</v>
          </cell>
          <cell r="W78" t="e">
            <v>#DIV/0!</v>
          </cell>
          <cell r="X78"/>
          <cell r="Y78"/>
          <cell r="Z78" t="str">
            <v>Febrero</v>
          </cell>
          <cell r="AA78"/>
          <cell r="AB78" t="e">
            <v>#DIV/0!</v>
          </cell>
          <cell r="AC78" t="e">
            <v>#DIV/0!</v>
          </cell>
          <cell r="AD78"/>
          <cell r="AE78"/>
          <cell r="AF78" t="str">
            <v>Marzo</v>
          </cell>
          <cell r="AG78"/>
          <cell r="AH78" t="e">
            <v>#DIV/0!</v>
          </cell>
          <cell r="AI78" t="e">
            <v>#DIV/0!</v>
          </cell>
          <cell r="AJ78"/>
          <cell r="AK78"/>
          <cell r="AL78" t="str">
            <v>Abril</v>
          </cell>
          <cell r="AM78"/>
          <cell r="AN78" t="e">
            <v>#DIV/0!</v>
          </cell>
          <cell r="AO78" t="e">
            <v>#DIV/0!</v>
          </cell>
          <cell r="AP78"/>
          <cell r="AQ78"/>
          <cell r="AR78" t="str">
            <v>Mayo</v>
          </cell>
          <cell r="AS78"/>
          <cell r="AT78" t="e">
            <v>#DIV/0!</v>
          </cell>
          <cell r="AU78" t="e">
            <v>#DIV/0!</v>
          </cell>
          <cell r="AV78"/>
          <cell r="AW78"/>
          <cell r="AX78" t="str">
            <v>Junio</v>
          </cell>
          <cell r="AY78"/>
          <cell r="AZ78" t="e">
            <v>#DIV/0!</v>
          </cell>
          <cell r="BA78" t="e">
            <v>#DIV/0!</v>
          </cell>
          <cell r="BB78"/>
          <cell r="BC78"/>
          <cell r="BD78" t="str">
            <v>Julio</v>
          </cell>
          <cell r="BE78"/>
          <cell r="BF78" t="e">
            <v>#DIV/0!</v>
          </cell>
          <cell r="BG78" t="e">
            <v>#DIV/0!</v>
          </cell>
          <cell r="BH78"/>
          <cell r="BI78"/>
          <cell r="BJ78" t="str">
            <v>Agosto</v>
          </cell>
          <cell r="BK78"/>
          <cell r="BL78" t="e">
            <v>#DIV/0!</v>
          </cell>
          <cell r="BM78" t="e">
            <v>#DIV/0!</v>
          </cell>
          <cell r="BN78"/>
          <cell r="BO78"/>
          <cell r="BP78" t="str">
            <v>Septiembre</v>
          </cell>
          <cell r="BQ78"/>
          <cell r="BR78" t="e">
            <v>#DIV/0!</v>
          </cell>
          <cell r="BS78" t="e">
            <v>#DIV/0!</v>
          </cell>
          <cell r="BT78"/>
          <cell r="BU78"/>
          <cell r="BV78" t="str">
            <v>Octubre</v>
          </cell>
          <cell r="BW78"/>
          <cell r="BX78" t="e">
            <v>#DIV/0!</v>
          </cell>
          <cell r="BY78" t="e">
            <v>#DIV/0!</v>
          </cell>
          <cell r="BZ78"/>
          <cell r="CA78"/>
          <cell r="CB78" t="str">
            <v>Noviembre</v>
          </cell>
          <cell r="CC78"/>
          <cell r="CD78" t="e">
            <v>#DIV/0!</v>
          </cell>
          <cell r="CE78" t="e">
            <v>#DIV/0!</v>
          </cell>
          <cell r="CF78"/>
          <cell r="CG78"/>
          <cell r="CH78" t="str">
            <v>Diciembre</v>
          </cell>
          <cell r="CI78"/>
          <cell r="CJ78" t="e">
            <v>#DIV/0!</v>
          </cell>
          <cell r="CK78" t="e">
            <v>#DIV/0!</v>
          </cell>
          <cell r="CL78"/>
          <cell r="CM78"/>
          <cell r="CN78"/>
          <cell r="CO78"/>
          <cell r="CP78"/>
          <cell r="CQ78"/>
          <cell r="CR78"/>
          <cell r="CS78"/>
          <cell r="CT78"/>
          <cell r="CU78"/>
          <cell r="CV78"/>
          <cell r="CW78"/>
          <cell r="CX78"/>
          <cell r="CY78"/>
        </row>
        <row r="79">
          <cell r="C79" t="str">
            <v>GEMA 19 Acción preventiva 1</v>
          </cell>
          <cell r="D79" t="str">
            <v>DIRECCIÓN DE GESTIÓN DEL ORDENAMIENTO SOCIAL DE LA PROPIEDAD</v>
          </cell>
          <cell r="E79" t="str">
            <v>realizar seguimiento a la oportunidad en tiempos de respuesta de las PQRD</v>
          </cell>
          <cell r="F79" t="str">
            <v>Matriz de seguimiento dePQRSD</v>
          </cell>
          <cell r="G79">
            <v>5</v>
          </cell>
          <cell r="H79"/>
          <cell r="I79"/>
          <cell r="J79"/>
          <cell r="K79"/>
          <cell r="L79"/>
          <cell r="M79"/>
          <cell r="N79">
            <v>1</v>
          </cell>
          <cell r="O79">
            <v>1</v>
          </cell>
          <cell r="P79">
            <v>1</v>
          </cell>
          <cell r="Q79">
            <v>1</v>
          </cell>
          <cell r="R79">
            <v>1</v>
          </cell>
          <cell r="S79"/>
          <cell r="T79" t="str">
            <v>Enero</v>
          </cell>
          <cell r="U79"/>
          <cell r="V79" t="e">
            <v>#DIV/0!</v>
          </cell>
          <cell r="W79">
            <v>0</v>
          </cell>
          <cell r="X79"/>
          <cell r="Y79"/>
          <cell r="Z79" t="str">
            <v>Febrero</v>
          </cell>
          <cell r="AA79"/>
          <cell r="AB79" t="e">
            <v>#DIV/0!</v>
          </cell>
          <cell r="AC79">
            <v>0</v>
          </cell>
          <cell r="AD79"/>
          <cell r="AE79"/>
          <cell r="AF79" t="str">
            <v>Marzo</v>
          </cell>
          <cell r="AG79"/>
          <cell r="AH79" t="e">
            <v>#DIV/0!</v>
          </cell>
          <cell r="AI79">
            <v>0</v>
          </cell>
          <cell r="AJ79"/>
          <cell r="AK79"/>
          <cell r="AL79" t="str">
            <v>Abril</v>
          </cell>
          <cell r="AM79"/>
          <cell r="AN79" t="e">
            <v>#DIV/0!</v>
          </cell>
          <cell r="AO79">
            <v>0</v>
          </cell>
          <cell r="AP79"/>
          <cell r="AQ79"/>
          <cell r="AR79" t="str">
            <v>Mayo</v>
          </cell>
          <cell r="AS79"/>
          <cell r="AT79" t="e">
            <v>#DIV/0!</v>
          </cell>
          <cell r="AU79">
            <v>0</v>
          </cell>
          <cell r="AV79"/>
          <cell r="AW79"/>
          <cell r="AX79" t="str">
            <v>Junio</v>
          </cell>
          <cell r="AY79"/>
          <cell r="AZ79" t="e">
            <v>#DIV/0!</v>
          </cell>
          <cell r="BA79">
            <v>0</v>
          </cell>
          <cell r="BB79"/>
          <cell r="BC79"/>
          <cell r="BD79" t="str">
            <v>Julio</v>
          </cell>
          <cell r="BE79"/>
          <cell r="BF79">
            <v>0</v>
          </cell>
          <cell r="BG79">
            <v>0</v>
          </cell>
          <cell r="BH79"/>
          <cell r="BI79"/>
          <cell r="BJ79" t="str">
            <v>Agosto</v>
          </cell>
          <cell r="BK79"/>
          <cell r="BL79">
            <v>0</v>
          </cell>
          <cell r="BM79">
            <v>0</v>
          </cell>
          <cell r="BN79"/>
          <cell r="BO79"/>
          <cell r="BP79" t="str">
            <v>Septiembre</v>
          </cell>
          <cell r="BQ79"/>
          <cell r="BR79">
            <v>0</v>
          </cell>
          <cell r="BS79">
            <v>0</v>
          </cell>
          <cell r="BT79"/>
          <cell r="BU79"/>
          <cell r="BV79" t="str">
            <v>Octubre</v>
          </cell>
          <cell r="BW79"/>
          <cell r="BX79">
            <v>0</v>
          </cell>
          <cell r="BY79">
            <v>0</v>
          </cell>
          <cell r="BZ79"/>
          <cell r="CA79"/>
          <cell r="CB79" t="str">
            <v>Noviembre</v>
          </cell>
          <cell r="CC79"/>
          <cell r="CD79">
            <v>0</v>
          </cell>
          <cell r="CE79">
            <v>0</v>
          </cell>
          <cell r="CF79"/>
          <cell r="CG79"/>
          <cell r="CH79" t="str">
            <v>Diciembre</v>
          </cell>
          <cell r="CI79"/>
          <cell r="CJ79" t="e">
            <v>#DIV/0!</v>
          </cell>
          <cell r="CK79">
            <v>0</v>
          </cell>
          <cell r="CL79"/>
          <cell r="CM79"/>
          <cell r="CN79">
            <v>0</v>
          </cell>
          <cell r="CO79">
            <v>0</v>
          </cell>
          <cell r="CP79">
            <v>0</v>
          </cell>
          <cell r="CQ79">
            <v>0</v>
          </cell>
          <cell r="CR79">
            <v>0</v>
          </cell>
          <cell r="CS79">
            <v>0</v>
          </cell>
          <cell r="CT79">
            <v>0</v>
          </cell>
          <cell r="CU79">
            <v>0</v>
          </cell>
          <cell r="CV79">
            <v>0</v>
          </cell>
          <cell r="CW79">
            <v>0</v>
          </cell>
          <cell r="CX79">
            <v>0</v>
          </cell>
          <cell r="CY79">
            <v>0</v>
          </cell>
        </row>
        <row r="80">
          <cell r="C80" t="str">
            <v>GEMA 19 Acción preventiva 2</v>
          </cell>
          <cell r="D80"/>
          <cell r="E80"/>
          <cell r="F80"/>
          <cell r="G80">
            <v>0</v>
          </cell>
          <cell r="H80"/>
          <cell r="I80"/>
          <cell r="J80"/>
          <cell r="K80"/>
          <cell r="L80"/>
          <cell r="M80"/>
          <cell r="N80"/>
          <cell r="O80"/>
          <cell r="P80"/>
          <cell r="Q80"/>
          <cell r="R80"/>
          <cell r="S80"/>
          <cell r="T80" t="str">
            <v>Enero</v>
          </cell>
          <cell r="U80"/>
          <cell r="V80" t="e">
            <v>#DIV/0!</v>
          </cell>
          <cell r="W80" t="e">
            <v>#DIV/0!</v>
          </cell>
          <cell r="X80"/>
          <cell r="Y80"/>
          <cell r="Z80" t="str">
            <v>Febrero</v>
          </cell>
          <cell r="AA80"/>
          <cell r="AB80" t="e">
            <v>#DIV/0!</v>
          </cell>
          <cell r="AC80" t="e">
            <v>#DIV/0!</v>
          </cell>
          <cell r="AD80"/>
          <cell r="AE80"/>
          <cell r="AF80" t="str">
            <v>Marzo</v>
          </cell>
          <cell r="AG80"/>
          <cell r="AH80" t="e">
            <v>#DIV/0!</v>
          </cell>
          <cell r="AI80" t="e">
            <v>#DIV/0!</v>
          </cell>
          <cell r="AJ80"/>
          <cell r="AK80"/>
          <cell r="AL80" t="str">
            <v>Abril</v>
          </cell>
          <cell r="AM80"/>
          <cell r="AN80" t="e">
            <v>#DIV/0!</v>
          </cell>
          <cell r="AO80" t="e">
            <v>#DIV/0!</v>
          </cell>
          <cell r="AP80"/>
          <cell r="AQ80"/>
          <cell r="AR80" t="str">
            <v>Mayo</v>
          </cell>
          <cell r="AS80"/>
          <cell r="AT80" t="e">
            <v>#DIV/0!</v>
          </cell>
          <cell r="AU80" t="e">
            <v>#DIV/0!</v>
          </cell>
          <cell r="AV80"/>
          <cell r="AW80"/>
          <cell r="AX80" t="str">
            <v>Junio</v>
          </cell>
          <cell r="AY80"/>
          <cell r="AZ80" t="e">
            <v>#DIV/0!</v>
          </cell>
          <cell r="BA80" t="e">
            <v>#DIV/0!</v>
          </cell>
          <cell r="BB80"/>
          <cell r="BC80"/>
          <cell r="BD80" t="str">
            <v>Julio</v>
          </cell>
          <cell r="BE80"/>
          <cell r="BF80" t="e">
            <v>#DIV/0!</v>
          </cell>
          <cell r="BG80" t="e">
            <v>#DIV/0!</v>
          </cell>
          <cell r="BH80"/>
          <cell r="BI80"/>
          <cell r="BJ80" t="str">
            <v>Agosto</v>
          </cell>
          <cell r="BK80"/>
          <cell r="BL80" t="e">
            <v>#DIV/0!</v>
          </cell>
          <cell r="BM80" t="e">
            <v>#DIV/0!</v>
          </cell>
          <cell r="BN80"/>
          <cell r="BO80"/>
          <cell r="BP80" t="str">
            <v>Septiembre</v>
          </cell>
          <cell r="BQ80"/>
          <cell r="BR80" t="e">
            <v>#DIV/0!</v>
          </cell>
          <cell r="BS80" t="e">
            <v>#DIV/0!</v>
          </cell>
          <cell r="BT80"/>
          <cell r="BU80"/>
          <cell r="BV80" t="str">
            <v>Octubre</v>
          </cell>
          <cell r="BW80"/>
          <cell r="BX80" t="e">
            <v>#DIV/0!</v>
          </cell>
          <cell r="BY80" t="e">
            <v>#DIV/0!</v>
          </cell>
          <cell r="BZ80"/>
          <cell r="CA80"/>
          <cell r="CB80" t="str">
            <v>Noviembre</v>
          </cell>
          <cell r="CC80"/>
          <cell r="CD80" t="e">
            <v>#DIV/0!</v>
          </cell>
          <cell r="CE80" t="e">
            <v>#DIV/0!</v>
          </cell>
          <cell r="CF80"/>
          <cell r="CG80"/>
          <cell r="CH80" t="str">
            <v>Diciembre</v>
          </cell>
          <cell r="CI80"/>
          <cell r="CJ80" t="e">
            <v>#DIV/0!</v>
          </cell>
          <cell r="CK80" t="e">
            <v>#DIV/0!</v>
          </cell>
          <cell r="CL80"/>
          <cell r="CM80"/>
          <cell r="CN80"/>
          <cell r="CO80"/>
          <cell r="CP80"/>
          <cell r="CQ80"/>
          <cell r="CR80"/>
          <cell r="CS80"/>
          <cell r="CT80"/>
          <cell r="CU80"/>
          <cell r="CV80"/>
          <cell r="CW80"/>
          <cell r="CX80"/>
          <cell r="CY80"/>
        </row>
        <row r="81">
          <cell r="C81" t="str">
            <v>GEMA 19 Acción preventiva 3</v>
          </cell>
          <cell r="D81"/>
          <cell r="E81"/>
          <cell r="F81"/>
          <cell r="G81">
            <v>0</v>
          </cell>
          <cell r="H81"/>
          <cell r="I81"/>
          <cell r="J81"/>
          <cell r="K81"/>
          <cell r="L81"/>
          <cell r="M81"/>
          <cell r="N81"/>
          <cell r="O81"/>
          <cell r="P81"/>
          <cell r="Q81"/>
          <cell r="R81"/>
          <cell r="S81"/>
          <cell r="T81" t="str">
            <v>Enero</v>
          </cell>
          <cell r="U81"/>
          <cell r="V81" t="e">
            <v>#DIV/0!</v>
          </cell>
          <cell r="W81" t="e">
            <v>#DIV/0!</v>
          </cell>
          <cell r="X81"/>
          <cell r="Y81"/>
          <cell r="Z81" t="str">
            <v>Febrero</v>
          </cell>
          <cell r="AA81"/>
          <cell r="AB81" t="e">
            <v>#DIV/0!</v>
          </cell>
          <cell r="AC81" t="e">
            <v>#DIV/0!</v>
          </cell>
          <cell r="AD81"/>
          <cell r="AE81"/>
          <cell r="AF81" t="str">
            <v>Marzo</v>
          </cell>
          <cell r="AG81"/>
          <cell r="AH81" t="e">
            <v>#DIV/0!</v>
          </cell>
          <cell r="AI81" t="e">
            <v>#DIV/0!</v>
          </cell>
          <cell r="AJ81"/>
          <cell r="AK81"/>
          <cell r="AL81" t="str">
            <v>Abril</v>
          </cell>
          <cell r="AM81"/>
          <cell r="AN81" t="e">
            <v>#DIV/0!</v>
          </cell>
          <cell r="AO81" t="e">
            <v>#DIV/0!</v>
          </cell>
          <cell r="AP81"/>
          <cell r="AQ81"/>
          <cell r="AR81" t="str">
            <v>Mayo</v>
          </cell>
          <cell r="AS81"/>
          <cell r="AT81" t="e">
            <v>#DIV/0!</v>
          </cell>
          <cell r="AU81" t="e">
            <v>#DIV/0!</v>
          </cell>
          <cell r="AV81"/>
          <cell r="AW81"/>
          <cell r="AX81" t="str">
            <v>Junio</v>
          </cell>
          <cell r="AY81"/>
          <cell r="AZ81" t="e">
            <v>#DIV/0!</v>
          </cell>
          <cell r="BA81" t="e">
            <v>#DIV/0!</v>
          </cell>
          <cell r="BB81"/>
          <cell r="BC81"/>
          <cell r="BD81" t="str">
            <v>Julio</v>
          </cell>
          <cell r="BE81"/>
          <cell r="BF81" t="e">
            <v>#DIV/0!</v>
          </cell>
          <cell r="BG81" t="e">
            <v>#DIV/0!</v>
          </cell>
          <cell r="BH81"/>
          <cell r="BI81"/>
          <cell r="BJ81" t="str">
            <v>Agosto</v>
          </cell>
          <cell r="BK81"/>
          <cell r="BL81" t="e">
            <v>#DIV/0!</v>
          </cell>
          <cell r="BM81" t="e">
            <v>#DIV/0!</v>
          </cell>
          <cell r="BN81"/>
          <cell r="BO81"/>
          <cell r="BP81" t="str">
            <v>Septiembre</v>
          </cell>
          <cell r="BQ81"/>
          <cell r="BR81" t="e">
            <v>#DIV/0!</v>
          </cell>
          <cell r="BS81" t="e">
            <v>#DIV/0!</v>
          </cell>
          <cell r="BT81"/>
          <cell r="BU81"/>
          <cell r="BV81" t="str">
            <v>Octubre</v>
          </cell>
          <cell r="BW81"/>
          <cell r="BX81" t="e">
            <v>#DIV/0!</v>
          </cell>
          <cell r="BY81" t="e">
            <v>#DIV/0!</v>
          </cell>
          <cell r="BZ81"/>
          <cell r="CA81"/>
          <cell r="CB81" t="str">
            <v>Noviembre</v>
          </cell>
          <cell r="CC81"/>
          <cell r="CD81" t="e">
            <v>#DIV/0!</v>
          </cell>
          <cell r="CE81" t="e">
            <v>#DIV/0!</v>
          </cell>
          <cell r="CF81"/>
          <cell r="CG81"/>
          <cell r="CH81" t="str">
            <v>Diciembre</v>
          </cell>
          <cell r="CI81"/>
          <cell r="CJ81" t="e">
            <v>#DIV/0!</v>
          </cell>
          <cell r="CK81" t="e">
            <v>#DIV/0!</v>
          </cell>
          <cell r="CL81"/>
          <cell r="CM81"/>
          <cell r="CN81"/>
          <cell r="CO81"/>
          <cell r="CP81"/>
          <cell r="CQ81"/>
          <cell r="CR81"/>
          <cell r="CS81"/>
          <cell r="CT81"/>
          <cell r="CU81"/>
          <cell r="CV81"/>
          <cell r="CW81"/>
          <cell r="CX81"/>
          <cell r="CY81"/>
        </row>
        <row r="82">
          <cell r="C82" t="str">
            <v>GEMA 19 Acción preventiva 4</v>
          </cell>
          <cell r="D82"/>
          <cell r="E82"/>
          <cell r="F82"/>
          <cell r="G82">
            <v>0</v>
          </cell>
          <cell r="H82"/>
          <cell r="I82"/>
          <cell r="J82"/>
          <cell r="K82"/>
          <cell r="L82"/>
          <cell r="M82"/>
          <cell r="N82"/>
          <cell r="O82"/>
          <cell r="P82"/>
          <cell r="Q82"/>
          <cell r="R82"/>
          <cell r="S82"/>
          <cell r="T82" t="str">
            <v>Enero</v>
          </cell>
          <cell r="U82"/>
          <cell r="V82" t="e">
            <v>#DIV/0!</v>
          </cell>
          <cell r="W82" t="e">
            <v>#DIV/0!</v>
          </cell>
          <cell r="X82"/>
          <cell r="Y82"/>
          <cell r="Z82" t="str">
            <v>Febrero</v>
          </cell>
          <cell r="AA82"/>
          <cell r="AB82" t="e">
            <v>#DIV/0!</v>
          </cell>
          <cell r="AC82" t="e">
            <v>#DIV/0!</v>
          </cell>
          <cell r="AD82"/>
          <cell r="AE82"/>
          <cell r="AF82" t="str">
            <v>Marzo</v>
          </cell>
          <cell r="AG82"/>
          <cell r="AH82" t="e">
            <v>#DIV/0!</v>
          </cell>
          <cell r="AI82" t="e">
            <v>#DIV/0!</v>
          </cell>
          <cell r="AJ82"/>
          <cell r="AK82"/>
          <cell r="AL82" t="str">
            <v>Abril</v>
          </cell>
          <cell r="AM82"/>
          <cell r="AN82" t="e">
            <v>#DIV/0!</v>
          </cell>
          <cell r="AO82" t="e">
            <v>#DIV/0!</v>
          </cell>
          <cell r="AP82"/>
          <cell r="AQ82"/>
          <cell r="AR82" t="str">
            <v>Mayo</v>
          </cell>
          <cell r="AS82"/>
          <cell r="AT82" t="e">
            <v>#DIV/0!</v>
          </cell>
          <cell r="AU82" t="e">
            <v>#DIV/0!</v>
          </cell>
          <cell r="AV82"/>
          <cell r="AW82"/>
          <cell r="AX82" t="str">
            <v>Junio</v>
          </cell>
          <cell r="AY82"/>
          <cell r="AZ82" t="e">
            <v>#DIV/0!</v>
          </cell>
          <cell r="BA82" t="e">
            <v>#DIV/0!</v>
          </cell>
          <cell r="BB82"/>
          <cell r="BC82"/>
          <cell r="BD82" t="str">
            <v>Julio</v>
          </cell>
          <cell r="BE82"/>
          <cell r="BF82" t="e">
            <v>#DIV/0!</v>
          </cell>
          <cell r="BG82" t="e">
            <v>#DIV/0!</v>
          </cell>
          <cell r="BH82"/>
          <cell r="BI82"/>
          <cell r="BJ82" t="str">
            <v>Agosto</v>
          </cell>
          <cell r="BK82"/>
          <cell r="BL82" t="e">
            <v>#DIV/0!</v>
          </cell>
          <cell r="BM82" t="e">
            <v>#DIV/0!</v>
          </cell>
          <cell r="BN82"/>
          <cell r="BO82"/>
          <cell r="BP82" t="str">
            <v>Septiembre</v>
          </cell>
          <cell r="BQ82"/>
          <cell r="BR82" t="e">
            <v>#DIV/0!</v>
          </cell>
          <cell r="BS82" t="e">
            <v>#DIV/0!</v>
          </cell>
          <cell r="BT82"/>
          <cell r="BU82"/>
          <cell r="BV82" t="str">
            <v>Octubre</v>
          </cell>
          <cell r="BW82"/>
          <cell r="BX82" t="e">
            <v>#DIV/0!</v>
          </cell>
          <cell r="BY82" t="e">
            <v>#DIV/0!</v>
          </cell>
          <cell r="BZ82"/>
          <cell r="CA82"/>
          <cell r="CB82" t="str">
            <v>Noviembre</v>
          </cell>
          <cell r="CC82"/>
          <cell r="CD82" t="e">
            <v>#DIV/0!</v>
          </cell>
          <cell r="CE82" t="e">
            <v>#DIV/0!</v>
          </cell>
          <cell r="CF82"/>
          <cell r="CG82"/>
          <cell r="CH82" t="str">
            <v>Diciembre</v>
          </cell>
          <cell r="CI82"/>
          <cell r="CJ82" t="e">
            <v>#DIV/0!</v>
          </cell>
          <cell r="CK82" t="e">
            <v>#DIV/0!</v>
          </cell>
          <cell r="CL82"/>
          <cell r="CM82"/>
          <cell r="CN82"/>
          <cell r="CO82"/>
          <cell r="CP82"/>
          <cell r="CQ82"/>
          <cell r="CR82"/>
          <cell r="CS82"/>
          <cell r="CT82"/>
          <cell r="CU82"/>
          <cell r="CV82"/>
          <cell r="CW82"/>
          <cell r="CX82"/>
          <cell r="CY82"/>
        </row>
        <row r="83">
          <cell r="C83" t="str">
            <v>POSPR 20 Acción preventiva 1</v>
          </cell>
          <cell r="D83" t="str">
            <v>SUBDIRECCIÓN DE PLANEACIÓN OPERATIVA</v>
          </cell>
          <cell r="E83" t="str">
            <v>Realizar seguimiento a las actividades de formulación de los POSPR, utilizando la matriz de seguimiento</v>
          </cell>
          <cell r="F83" t="str">
            <v>Matrices de seguimiento etapas formulación POSRP</v>
          </cell>
          <cell r="G83">
            <v>3</v>
          </cell>
          <cell r="H83"/>
          <cell r="I83"/>
          <cell r="J83"/>
          <cell r="K83"/>
          <cell r="L83"/>
          <cell r="M83"/>
          <cell r="N83">
            <v>1</v>
          </cell>
          <cell r="O83"/>
          <cell r="P83">
            <v>1</v>
          </cell>
          <cell r="Q83"/>
          <cell r="R83">
            <v>1</v>
          </cell>
          <cell r="S83"/>
          <cell r="T83" t="str">
            <v>Enero</v>
          </cell>
          <cell r="U83">
            <v>0</v>
          </cell>
          <cell r="V83" t="e">
            <v>#DIV/0!</v>
          </cell>
          <cell r="W83">
            <v>0</v>
          </cell>
          <cell r="X83" t="str">
            <v>Se realiza desde Abril</v>
          </cell>
          <cell r="Y83"/>
          <cell r="Z83" t="str">
            <v>Febrero</v>
          </cell>
          <cell r="AA83">
            <v>0</v>
          </cell>
          <cell r="AB83" t="e">
            <v>#DIV/0!</v>
          </cell>
          <cell r="AC83">
            <v>0</v>
          </cell>
          <cell r="AD83" t="str">
            <v>Se realiza desde Abril</v>
          </cell>
          <cell r="AE83"/>
          <cell r="AF83" t="str">
            <v>Marzo</v>
          </cell>
          <cell r="AG83">
            <v>0</v>
          </cell>
          <cell r="AH83" t="e">
            <v>#DIV/0!</v>
          </cell>
          <cell r="AI83">
            <v>0</v>
          </cell>
          <cell r="AJ83" t="str">
            <v>Se realiza desde Abril</v>
          </cell>
          <cell r="AK83"/>
          <cell r="AL83" t="str">
            <v>Abril</v>
          </cell>
          <cell r="AM83">
            <v>1</v>
          </cell>
          <cell r="AN83" t="e">
            <v>#DIV/0!</v>
          </cell>
          <cell r="AO83">
            <v>0.33333333333333331</v>
          </cell>
          <cell r="AP83" t="str">
            <v>Se adjunta matriz de seguimiento</v>
          </cell>
          <cell r="AQ83" t="str">
            <v>POSPR 20.1</v>
          </cell>
          <cell r="AR83" t="str">
            <v>Mayo</v>
          </cell>
          <cell r="AS83"/>
          <cell r="AT83" t="e">
            <v>#DIV/0!</v>
          </cell>
          <cell r="AU83">
            <v>0.33333333333333331</v>
          </cell>
          <cell r="AV83"/>
          <cell r="AW83"/>
          <cell r="AX83" t="str">
            <v>Junio</v>
          </cell>
          <cell r="AY83"/>
          <cell r="AZ83" t="e">
            <v>#DIV/0!</v>
          </cell>
          <cell r="BA83">
            <v>0.33333333333333331</v>
          </cell>
          <cell r="BB83"/>
          <cell r="BC83"/>
          <cell r="BD83" t="str">
            <v>Julio</v>
          </cell>
          <cell r="BE83"/>
          <cell r="BF83">
            <v>0</v>
          </cell>
          <cell r="BG83">
            <v>0.33333333333333331</v>
          </cell>
          <cell r="BH83"/>
          <cell r="BI83"/>
          <cell r="BJ83" t="str">
            <v>Agosto</v>
          </cell>
          <cell r="BK83"/>
          <cell r="BL83" t="e">
            <v>#DIV/0!</v>
          </cell>
          <cell r="BM83">
            <v>0.33333333333333331</v>
          </cell>
          <cell r="BN83"/>
          <cell r="BO83"/>
          <cell r="BP83" t="str">
            <v>Septiembre</v>
          </cell>
          <cell r="BQ83"/>
          <cell r="BR83">
            <v>0</v>
          </cell>
          <cell r="BS83">
            <v>0.33333333333333331</v>
          </cell>
          <cell r="BT83"/>
          <cell r="BU83"/>
          <cell r="BV83" t="str">
            <v>Octubre</v>
          </cell>
          <cell r="BW83"/>
          <cell r="BX83" t="e">
            <v>#DIV/0!</v>
          </cell>
          <cell r="BY83">
            <v>0.33333333333333331</v>
          </cell>
          <cell r="BZ83"/>
          <cell r="CA83"/>
          <cell r="CB83" t="str">
            <v>Noviembre</v>
          </cell>
          <cell r="CC83"/>
          <cell r="CD83">
            <v>0</v>
          </cell>
          <cell r="CE83">
            <v>0.33333333333333331</v>
          </cell>
          <cell r="CF83"/>
          <cell r="CG83"/>
          <cell r="CH83" t="str">
            <v>Diciembre</v>
          </cell>
          <cell r="CI83"/>
          <cell r="CJ83" t="e">
            <v>#DIV/0!</v>
          </cell>
          <cell r="CK83">
            <v>0.33333333333333331</v>
          </cell>
          <cell r="CL83"/>
          <cell r="CM83"/>
          <cell r="CN83">
            <v>0</v>
          </cell>
          <cell r="CO83">
            <v>0</v>
          </cell>
          <cell r="CP83">
            <v>0</v>
          </cell>
          <cell r="CQ83">
            <v>1</v>
          </cell>
          <cell r="CR83">
            <v>0</v>
          </cell>
          <cell r="CS83">
            <v>0</v>
          </cell>
          <cell r="CT83">
            <v>0</v>
          </cell>
          <cell r="CU83">
            <v>0</v>
          </cell>
          <cell r="CV83">
            <v>0</v>
          </cell>
          <cell r="CW83">
            <v>0</v>
          </cell>
          <cell r="CX83">
            <v>0</v>
          </cell>
          <cell r="CY83">
            <v>0</v>
          </cell>
        </row>
        <row r="84">
          <cell r="C84" t="str">
            <v>POSPR 20 Acción preventiva 2</v>
          </cell>
          <cell r="D84" t="str">
            <v>SUBDIRECCIÓN DE PLANEACIÓN OPERATIVA</v>
          </cell>
          <cell r="E84" t="str">
            <v>Desarrollar capacitaciones sobre el procedimiento de formulación de POSPR-P-002, dirigidas a funcionarios y colaboradores de la dependencia</v>
          </cell>
          <cell r="F84" t="str">
            <v>Actas de asistencia y/o enlace de grabación de capacitación y/o presentación</v>
          </cell>
          <cell r="G84">
            <v>2</v>
          </cell>
          <cell r="H84"/>
          <cell r="I84"/>
          <cell r="J84"/>
          <cell r="K84"/>
          <cell r="L84"/>
          <cell r="M84"/>
          <cell r="N84"/>
          <cell r="O84">
            <v>1</v>
          </cell>
          <cell r="P84"/>
          <cell r="Q84"/>
          <cell r="R84">
            <v>1</v>
          </cell>
          <cell r="S84"/>
          <cell r="T84" t="str">
            <v>Enero</v>
          </cell>
          <cell r="U84">
            <v>0</v>
          </cell>
          <cell r="V84" t="e">
            <v>#DIV/0!</v>
          </cell>
          <cell r="W84">
            <v>0</v>
          </cell>
          <cell r="X84" t="str">
            <v>Se realiza desde Abril</v>
          </cell>
          <cell r="Y84"/>
          <cell r="Z84" t="str">
            <v>Febrero</v>
          </cell>
          <cell r="AA84">
            <v>0</v>
          </cell>
          <cell r="AB84" t="e">
            <v>#DIV/0!</v>
          </cell>
          <cell r="AC84">
            <v>0</v>
          </cell>
          <cell r="AD84" t="str">
            <v>Se realiza desde Abril</v>
          </cell>
          <cell r="AE84"/>
          <cell r="AF84" t="str">
            <v>Marzo</v>
          </cell>
          <cell r="AG84">
            <v>0</v>
          </cell>
          <cell r="AH84" t="e">
            <v>#DIV/0!</v>
          </cell>
          <cell r="AI84">
            <v>0</v>
          </cell>
          <cell r="AJ84" t="str">
            <v>Se realiza desde Abril</v>
          </cell>
          <cell r="AK84"/>
          <cell r="AL84" t="str">
            <v>Abril</v>
          </cell>
          <cell r="AM84">
            <v>1</v>
          </cell>
          <cell r="AN84" t="e">
            <v>#DIV/0!</v>
          </cell>
          <cell r="AO84">
            <v>0.5</v>
          </cell>
          <cell r="AP84"/>
          <cell r="AQ84"/>
          <cell r="AR84" t="str">
            <v>Mayo</v>
          </cell>
          <cell r="AS84"/>
          <cell r="AT84" t="e">
            <v>#DIV/0!</v>
          </cell>
          <cell r="AU84">
            <v>0.5</v>
          </cell>
          <cell r="AV84"/>
          <cell r="AW84"/>
          <cell r="AX84" t="str">
            <v>Junio</v>
          </cell>
          <cell r="AY84"/>
          <cell r="AZ84" t="e">
            <v>#DIV/0!</v>
          </cell>
          <cell r="BA84">
            <v>0.5</v>
          </cell>
          <cell r="BB84"/>
          <cell r="BC84"/>
          <cell r="BD84" t="str">
            <v>Julio</v>
          </cell>
          <cell r="BE84"/>
          <cell r="BF84" t="e">
            <v>#DIV/0!</v>
          </cell>
          <cell r="BG84">
            <v>0.5</v>
          </cell>
          <cell r="BH84"/>
          <cell r="BI84"/>
          <cell r="BJ84" t="str">
            <v>Agosto</v>
          </cell>
          <cell r="BK84"/>
          <cell r="BL84">
            <v>0</v>
          </cell>
          <cell r="BM84">
            <v>0.5</v>
          </cell>
          <cell r="BN84"/>
          <cell r="BO84"/>
          <cell r="BP84" t="str">
            <v>Septiembre</v>
          </cell>
          <cell r="BQ84"/>
          <cell r="BR84" t="e">
            <v>#DIV/0!</v>
          </cell>
          <cell r="BS84">
            <v>0.5</v>
          </cell>
          <cell r="BT84"/>
          <cell r="BU84"/>
          <cell r="BV84" t="str">
            <v>Octubre</v>
          </cell>
          <cell r="BW84"/>
          <cell r="BX84" t="e">
            <v>#DIV/0!</v>
          </cell>
          <cell r="BY84">
            <v>0.5</v>
          </cell>
          <cell r="BZ84"/>
          <cell r="CA84"/>
          <cell r="CB84" t="str">
            <v>Noviembre</v>
          </cell>
          <cell r="CC84"/>
          <cell r="CD84">
            <v>0</v>
          </cell>
          <cell r="CE84">
            <v>0.5</v>
          </cell>
          <cell r="CF84"/>
          <cell r="CG84"/>
          <cell r="CH84" t="str">
            <v>Diciembre</v>
          </cell>
          <cell r="CI84"/>
          <cell r="CJ84" t="e">
            <v>#DIV/0!</v>
          </cell>
          <cell r="CK84">
            <v>0.5</v>
          </cell>
          <cell r="CL84"/>
          <cell r="CM84"/>
          <cell r="CN84">
            <v>0</v>
          </cell>
          <cell r="CO84">
            <v>0</v>
          </cell>
          <cell r="CP84">
            <v>0</v>
          </cell>
          <cell r="CQ84">
            <v>1</v>
          </cell>
          <cell r="CR84">
            <v>0</v>
          </cell>
          <cell r="CS84">
            <v>0</v>
          </cell>
          <cell r="CT84">
            <v>0</v>
          </cell>
          <cell r="CU84">
            <v>0</v>
          </cell>
          <cell r="CV84">
            <v>0</v>
          </cell>
          <cell r="CW84">
            <v>0</v>
          </cell>
          <cell r="CX84">
            <v>0</v>
          </cell>
          <cell r="CY84">
            <v>0</v>
          </cell>
        </row>
        <row r="85">
          <cell r="C85" t="str">
            <v>POSPR 20 Acción preventiva 3</v>
          </cell>
          <cell r="D85"/>
          <cell r="E85"/>
          <cell r="F85"/>
          <cell r="G85">
            <v>0</v>
          </cell>
          <cell r="H85"/>
          <cell r="I85"/>
          <cell r="J85"/>
          <cell r="K85"/>
          <cell r="L85"/>
          <cell r="M85"/>
          <cell r="N85"/>
          <cell r="O85"/>
          <cell r="P85"/>
          <cell r="Q85"/>
          <cell r="R85"/>
          <cell r="S85"/>
          <cell r="T85" t="str">
            <v>Enero</v>
          </cell>
          <cell r="U85"/>
          <cell r="V85" t="e">
            <v>#DIV/0!</v>
          </cell>
          <cell r="W85" t="e">
            <v>#DIV/0!</v>
          </cell>
          <cell r="X85"/>
          <cell r="Y85"/>
          <cell r="Z85" t="str">
            <v>Febrero</v>
          </cell>
          <cell r="AA85"/>
          <cell r="AB85" t="e">
            <v>#DIV/0!</v>
          </cell>
          <cell r="AC85" t="e">
            <v>#DIV/0!</v>
          </cell>
          <cell r="AD85"/>
          <cell r="AE85"/>
          <cell r="AF85" t="str">
            <v>Marzo</v>
          </cell>
          <cell r="AG85"/>
          <cell r="AH85" t="e">
            <v>#DIV/0!</v>
          </cell>
          <cell r="AI85" t="e">
            <v>#DIV/0!</v>
          </cell>
          <cell r="AJ85"/>
          <cell r="AK85"/>
          <cell r="AL85" t="str">
            <v>Abril</v>
          </cell>
          <cell r="AM85"/>
          <cell r="AN85" t="e">
            <v>#DIV/0!</v>
          </cell>
          <cell r="AO85" t="e">
            <v>#DIV/0!</v>
          </cell>
          <cell r="AP85"/>
          <cell r="AQ85"/>
          <cell r="AR85" t="str">
            <v>Mayo</v>
          </cell>
          <cell r="AS85"/>
          <cell r="AT85" t="e">
            <v>#DIV/0!</v>
          </cell>
          <cell r="AU85" t="e">
            <v>#DIV/0!</v>
          </cell>
          <cell r="AV85"/>
          <cell r="AW85"/>
          <cell r="AX85" t="str">
            <v>Junio</v>
          </cell>
          <cell r="AY85"/>
          <cell r="AZ85" t="e">
            <v>#DIV/0!</v>
          </cell>
          <cell r="BA85" t="e">
            <v>#DIV/0!</v>
          </cell>
          <cell r="BB85"/>
          <cell r="BC85"/>
          <cell r="BD85" t="str">
            <v>Julio</v>
          </cell>
          <cell r="BE85"/>
          <cell r="BF85" t="e">
            <v>#DIV/0!</v>
          </cell>
          <cell r="BG85" t="e">
            <v>#DIV/0!</v>
          </cell>
          <cell r="BH85"/>
          <cell r="BI85"/>
          <cell r="BJ85" t="str">
            <v>Agosto</v>
          </cell>
          <cell r="BK85"/>
          <cell r="BL85" t="e">
            <v>#DIV/0!</v>
          </cell>
          <cell r="BM85" t="e">
            <v>#DIV/0!</v>
          </cell>
          <cell r="BN85"/>
          <cell r="BO85"/>
          <cell r="BP85" t="str">
            <v>Septiembre</v>
          </cell>
          <cell r="BQ85"/>
          <cell r="BR85" t="e">
            <v>#DIV/0!</v>
          </cell>
          <cell r="BS85" t="e">
            <v>#DIV/0!</v>
          </cell>
          <cell r="BT85"/>
          <cell r="BU85"/>
          <cell r="BV85" t="str">
            <v>Octubre</v>
          </cell>
          <cell r="BW85"/>
          <cell r="BX85" t="e">
            <v>#DIV/0!</v>
          </cell>
          <cell r="BY85" t="e">
            <v>#DIV/0!</v>
          </cell>
          <cell r="BZ85"/>
          <cell r="CA85"/>
          <cell r="CB85" t="str">
            <v>Noviembre</v>
          </cell>
          <cell r="CC85"/>
          <cell r="CD85" t="e">
            <v>#DIV/0!</v>
          </cell>
          <cell r="CE85" t="e">
            <v>#DIV/0!</v>
          </cell>
          <cell r="CF85"/>
          <cell r="CG85"/>
          <cell r="CH85" t="str">
            <v>Diciembre</v>
          </cell>
          <cell r="CI85"/>
          <cell r="CJ85" t="e">
            <v>#DIV/0!</v>
          </cell>
          <cell r="CK85" t="e">
            <v>#DIV/0!</v>
          </cell>
          <cell r="CL85"/>
          <cell r="CM85"/>
          <cell r="CN85"/>
          <cell r="CO85"/>
          <cell r="CP85"/>
          <cell r="CQ85"/>
          <cell r="CR85"/>
          <cell r="CS85"/>
          <cell r="CT85"/>
          <cell r="CU85"/>
          <cell r="CV85"/>
          <cell r="CW85"/>
          <cell r="CX85"/>
          <cell r="CY85"/>
        </row>
        <row r="86">
          <cell r="C86" t="str">
            <v>POSPR 20 Acción preventiva 4</v>
          </cell>
          <cell r="D86"/>
          <cell r="E86"/>
          <cell r="F86"/>
          <cell r="G86">
            <v>0</v>
          </cell>
          <cell r="H86"/>
          <cell r="I86"/>
          <cell r="J86"/>
          <cell r="K86"/>
          <cell r="L86"/>
          <cell r="M86"/>
          <cell r="N86"/>
          <cell r="O86"/>
          <cell r="P86"/>
          <cell r="Q86"/>
          <cell r="R86"/>
          <cell r="S86"/>
          <cell r="T86" t="str">
            <v>Enero</v>
          </cell>
          <cell r="U86"/>
          <cell r="V86" t="e">
            <v>#DIV/0!</v>
          </cell>
          <cell r="W86" t="e">
            <v>#DIV/0!</v>
          </cell>
          <cell r="X86"/>
          <cell r="Y86"/>
          <cell r="Z86" t="str">
            <v>Febrero</v>
          </cell>
          <cell r="AA86"/>
          <cell r="AB86" t="e">
            <v>#DIV/0!</v>
          </cell>
          <cell r="AC86" t="e">
            <v>#DIV/0!</v>
          </cell>
          <cell r="AD86"/>
          <cell r="AE86"/>
          <cell r="AF86" t="str">
            <v>Marzo</v>
          </cell>
          <cell r="AG86"/>
          <cell r="AH86" t="e">
            <v>#DIV/0!</v>
          </cell>
          <cell r="AI86" t="e">
            <v>#DIV/0!</v>
          </cell>
          <cell r="AJ86"/>
          <cell r="AK86"/>
          <cell r="AL86" t="str">
            <v>Abril</v>
          </cell>
          <cell r="AM86"/>
          <cell r="AN86" t="e">
            <v>#DIV/0!</v>
          </cell>
          <cell r="AO86" t="e">
            <v>#DIV/0!</v>
          </cell>
          <cell r="AP86"/>
          <cell r="AQ86"/>
          <cell r="AR86" t="str">
            <v>Mayo</v>
          </cell>
          <cell r="AS86"/>
          <cell r="AT86" t="e">
            <v>#DIV/0!</v>
          </cell>
          <cell r="AU86" t="e">
            <v>#DIV/0!</v>
          </cell>
          <cell r="AV86"/>
          <cell r="AW86"/>
          <cell r="AX86" t="str">
            <v>Junio</v>
          </cell>
          <cell r="AY86"/>
          <cell r="AZ86" t="e">
            <v>#DIV/0!</v>
          </cell>
          <cell r="BA86" t="e">
            <v>#DIV/0!</v>
          </cell>
          <cell r="BB86"/>
          <cell r="BC86"/>
          <cell r="BD86" t="str">
            <v>Julio</v>
          </cell>
          <cell r="BE86"/>
          <cell r="BF86" t="e">
            <v>#DIV/0!</v>
          </cell>
          <cell r="BG86" t="e">
            <v>#DIV/0!</v>
          </cell>
          <cell r="BH86"/>
          <cell r="BI86"/>
          <cell r="BJ86" t="str">
            <v>Agosto</v>
          </cell>
          <cell r="BK86"/>
          <cell r="BL86" t="e">
            <v>#DIV/0!</v>
          </cell>
          <cell r="BM86" t="e">
            <v>#DIV/0!</v>
          </cell>
          <cell r="BN86"/>
          <cell r="BO86"/>
          <cell r="BP86" t="str">
            <v>Septiembre</v>
          </cell>
          <cell r="BQ86"/>
          <cell r="BR86" t="e">
            <v>#DIV/0!</v>
          </cell>
          <cell r="BS86" t="e">
            <v>#DIV/0!</v>
          </cell>
          <cell r="BT86"/>
          <cell r="BU86"/>
          <cell r="BV86" t="str">
            <v>Octubre</v>
          </cell>
          <cell r="BW86"/>
          <cell r="BX86" t="e">
            <v>#DIV/0!</v>
          </cell>
          <cell r="BY86" t="e">
            <v>#DIV/0!</v>
          </cell>
          <cell r="BZ86"/>
          <cell r="CA86"/>
          <cell r="CB86" t="str">
            <v>Noviembre</v>
          </cell>
          <cell r="CC86"/>
          <cell r="CD86" t="e">
            <v>#DIV/0!</v>
          </cell>
          <cell r="CE86" t="e">
            <v>#DIV/0!</v>
          </cell>
          <cell r="CF86"/>
          <cell r="CG86"/>
          <cell r="CH86" t="str">
            <v>Diciembre</v>
          </cell>
          <cell r="CI86"/>
          <cell r="CJ86" t="e">
            <v>#DIV/0!</v>
          </cell>
          <cell r="CK86" t="e">
            <v>#DIV/0!</v>
          </cell>
          <cell r="CL86"/>
          <cell r="CM86"/>
          <cell r="CN86"/>
          <cell r="CO86"/>
          <cell r="CP86"/>
          <cell r="CQ86"/>
          <cell r="CR86"/>
          <cell r="CS86"/>
          <cell r="CT86"/>
          <cell r="CU86"/>
          <cell r="CV86"/>
          <cell r="CW86"/>
          <cell r="CX86"/>
          <cell r="CY86"/>
        </row>
        <row r="87">
          <cell r="C87" t="str">
            <v>POSPR 21 Acción preventiva 1</v>
          </cell>
          <cell r="D87" t="str">
            <v>SUBDIRECCIÓN DE PLANEACIÓN OPERATIVA</v>
          </cell>
          <cell r="E87" t="str">
            <v xml:space="preserve">Realizar monitoreo y asistencia técnica a los avances de los productos derivados de la implementación de POSPR tales como:  levantamiento de información en el barrido predial, validación física - jurídica y de gestión documental </v>
          </cell>
          <cell r="F87" t="str">
            <v>Matrices de seguimiento de barrido predial y validación físico-jurídica y de gestión documental.
Listas de asistencia, presentaciones y/o enlaces de reuniones.</v>
          </cell>
          <cell r="G87">
            <v>10</v>
          </cell>
          <cell r="H87"/>
          <cell r="I87">
            <v>1</v>
          </cell>
          <cell r="J87">
            <v>1</v>
          </cell>
          <cell r="K87">
            <v>1</v>
          </cell>
          <cell r="L87">
            <v>1</v>
          </cell>
          <cell r="M87">
            <v>1</v>
          </cell>
          <cell r="N87">
            <v>1</v>
          </cell>
          <cell r="O87">
            <v>1</v>
          </cell>
          <cell r="P87">
            <v>1</v>
          </cell>
          <cell r="Q87">
            <v>1</v>
          </cell>
          <cell r="R87">
            <v>1</v>
          </cell>
          <cell r="S87"/>
          <cell r="T87" t="str">
            <v>Enero</v>
          </cell>
          <cell r="U87">
            <v>0</v>
          </cell>
          <cell r="V87" t="e">
            <v>#DIV/0!</v>
          </cell>
          <cell r="W87">
            <v>0</v>
          </cell>
          <cell r="X87" t="str">
            <v>Se realiza desde Marzo</v>
          </cell>
          <cell r="Y87"/>
          <cell r="Z87" t="str">
            <v>Febrero</v>
          </cell>
          <cell r="AA87">
            <v>0</v>
          </cell>
          <cell r="AB87">
            <v>0</v>
          </cell>
          <cell r="AC87">
            <v>0</v>
          </cell>
          <cell r="AD87" t="str">
            <v>Se realiza desde Marzo</v>
          </cell>
          <cell r="AE87"/>
          <cell r="AF87" t="str">
            <v>Marzo</v>
          </cell>
          <cell r="AG87">
            <v>1</v>
          </cell>
          <cell r="AH87">
            <v>1</v>
          </cell>
          <cell r="AI87">
            <v>0.1</v>
          </cell>
          <cell r="AJ87" t="str">
            <v>Se adjunta matrices</v>
          </cell>
          <cell r="AK87" t="str">
            <v>Reporte_Levantamientos_Marzo.xlsx</v>
          </cell>
          <cell r="AL87" t="str">
            <v>Abril</v>
          </cell>
          <cell r="AM87">
            <v>1</v>
          </cell>
          <cell r="AN87">
            <v>1</v>
          </cell>
          <cell r="AO87">
            <v>0.2</v>
          </cell>
          <cell r="AP87" t="str">
            <v>Se adjunta matrices y soportes</v>
          </cell>
          <cell r="AQ87" t="str">
            <v>POSPR 21.1</v>
          </cell>
          <cell r="AR87" t="str">
            <v>Mayo</v>
          </cell>
          <cell r="AS87"/>
          <cell r="AT87">
            <v>0</v>
          </cell>
          <cell r="AU87">
            <v>0.2</v>
          </cell>
          <cell r="AV87"/>
          <cell r="AW87"/>
          <cell r="AX87" t="str">
            <v>Junio</v>
          </cell>
          <cell r="AY87"/>
          <cell r="AZ87">
            <v>0</v>
          </cell>
          <cell r="BA87">
            <v>0.2</v>
          </cell>
          <cell r="BB87"/>
          <cell r="BC87"/>
          <cell r="BD87" t="str">
            <v>Julio</v>
          </cell>
          <cell r="BE87"/>
          <cell r="BF87">
            <v>0</v>
          </cell>
          <cell r="BG87">
            <v>0.2</v>
          </cell>
          <cell r="BH87"/>
          <cell r="BI87"/>
          <cell r="BJ87" t="str">
            <v>Agosto</v>
          </cell>
          <cell r="BK87"/>
          <cell r="BL87">
            <v>0</v>
          </cell>
          <cell r="BM87">
            <v>0.2</v>
          </cell>
          <cell r="BN87"/>
          <cell r="BO87"/>
          <cell r="BP87" t="str">
            <v>Septiembre</v>
          </cell>
          <cell r="BQ87"/>
          <cell r="BR87">
            <v>0</v>
          </cell>
          <cell r="BS87">
            <v>0.2</v>
          </cell>
          <cell r="BT87"/>
          <cell r="BU87"/>
          <cell r="BV87" t="str">
            <v>Octubre</v>
          </cell>
          <cell r="BW87"/>
          <cell r="BX87">
            <v>0</v>
          </cell>
          <cell r="BY87">
            <v>0.2</v>
          </cell>
          <cell r="BZ87"/>
          <cell r="CA87"/>
          <cell r="CB87" t="str">
            <v>Noviembre</v>
          </cell>
          <cell r="CC87"/>
          <cell r="CD87">
            <v>0</v>
          </cell>
          <cell r="CE87">
            <v>0.2</v>
          </cell>
          <cell r="CF87"/>
          <cell r="CG87"/>
          <cell r="CH87" t="str">
            <v>Diciembre</v>
          </cell>
          <cell r="CI87"/>
          <cell r="CJ87" t="e">
            <v>#DIV/0!</v>
          </cell>
          <cell r="CK87">
            <v>0.2</v>
          </cell>
          <cell r="CL87"/>
          <cell r="CM87"/>
          <cell r="CN87">
            <v>0</v>
          </cell>
          <cell r="CO87">
            <v>0</v>
          </cell>
          <cell r="CP87">
            <v>1</v>
          </cell>
          <cell r="CQ87">
            <v>1</v>
          </cell>
          <cell r="CR87">
            <v>0</v>
          </cell>
          <cell r="CS87">
            <v>0</v>
          </cell>
          <cell r="CT87">
            <v>0</v>
          </cell>
          <cell r="CU87">
            <v>0</v>
          </cell>
          <cell r="CV87">
            <v>0</v>
          </cell>
          <cell r="CW87">
            <v>0</v>
          </cell>
          <cell r="CX87">
            <v>0</v>
          </cell>
          <cell r="CY87">
            <v>0</v>
          </cell>
        </row>
        <row r="88">
          <cell r="C88" t="str">
            <v>POSPR 21 Acción preventiva 2</v>
          </cell>
          <cell r="D88" t="str">
            <v>SUBDIRECCIÓN DE PLANEACIÓN OPERATIVA</v>
          </cell>
          <cell r="E88" t="str">
            <v>Realizar seguimiento a las condiciones de seguridad y/o desastres naturales de los municipios con intervención bajo el modelo de oferta</v>
          </cell>
          <cell r="F88" t="str">
            <v>Matriz de caracterización de asuntos de seguridad</v>
          </cell>
          <cell r="G88">
            <v>10</v>
          </cell>
          <cell r="H88"/>
          <cell r="I88">
            <v>1</v>
          </cell>
          <cell r="J88">
            <v>1</v>
          </cell>
          <cell r="K88">
            <v>1</v>
          </cell>
          <cell r="L88">
            <v>1</v>
          </cell>
          <cell r="M88">
            <v>1</v>
          </cell>
          <cell r="N88">
            <v>1</v>
          </cell>
          <cell r="O88">
            <v>1</v>
          </cell>
          <cell r="P88">
            <v>1</v>
          </cell>
          <cell r="Q88">
            <v>1</v>
          </cell>
          <cell r="R88">
            <v>1</v>
          </cell>
          <cell r="S88"/>
          <cell r="T88" t="str">
            <v>Enero</v>
          </cell>
          <cell r="U88">
            <v>0</v>
          </cell>
          <cell r="V88" t="e">
            <v>#DIV/0!</v>
          </cell>
          <cell r="W88">
            <v>0</v>
          </cell>
          <cell r="X88" t="str">
            <v>Se realiza desde Febrero</v>
          </cell>
          <cell r="Y88"/>
          <cell r="Z88" t="str">
            <v>Febrero</v>
          </cell>
          <cell r="AA88">
            <v>1</v>
          </cell>
          <cell r="AB88">
            <v>1</v>
          </cell>
          <cell r="AC88">
            <v>0.1</v>
          </cell>
          <cell r="AD88" t="str">
            <v>Se adjunta soportes</v>
          </cell>
          <cell r="AE88" t="str">
            <v>02. Reuniones y gestión febrero</v>
          </cell>
          <cell r="AF88" t="str">
            <v>Marzo</v>
          </cell>
          <cell r="AG88">
            <v>1</v>
          </cell>
          <cell r="AH88">
            <v>1</v>
          </cell>
          <cell r="AI88">
            <v>0.2</v>
          </cell>
          <cell r="AJ88" t="str">
            <v>Se adjunta soportes</v>
          </cell>
          <cell r="AK88" t="str">
            <v>03. Reuniones y gestión marzo</v>
          </cell>
          <cell r="AL88" t="str">
            <v>Abril</v>
          </cell>
          <cell r="AM88">
            <v>1</v>
          </cell>
          <cell r="AN88">
            <v>1</v>
          </cell>
          <cell r="AO88">
            <v>0.30000000000000004</v>
          </cell>
          <cell r="AP88" t="str">
            <v>Se adjunta soportes</v>
          </cell>
          <cell r="AQ88" t="str">
            <v>04. Reuniones y gestión abril</v>
          </cell>
          <cell r="AR88" t="str">
            <v>Mayo</v>
          </cell>
          <cell r="AS88"/>
          <cell r="AT88">
            <v>0</v>
          </cell>
          <cell r="AU88">
            <v>0.30000000000000004</v>
          </cell>
          <cell r="AV88"/>
          <cell r="AW88"/>
          <cell r="AX88" t="str">
            <v>Junio</v>
          </cell>
          <cell r="AY88"/>
          <cell r="AZ88">
            <v>0</v>
          </cell>
          <cell r="BA88">
            <v>0.30000000000000004</v>
          </cell>
          <cell r="BB88"/>
          <cell r="BC88"/>
          <cell r="BD88" t="str">
            <v>Julio</v>
          </cell>
          <cell r="BE88"/>
          <cell r="BF88">
            <v>0</v>
          </cell>
          <cell r="BG88">
            <v>0.30000000000000004</v>
          </cell>
          <cell r="BH88"/>
          <cell r="BI88"/>
          <cell r="BJ88" t="str">
            <v>Agosto</v>
          </cell>
          <cell r="BK88"/>
          <cell r="BL88">
            <v>0</v>
          </cell>
          <cell r="BM88">
            <v>0.30000000000000004</v>
          </cell>
          <cell r="BN88"/>
          <cell r="BO88"/>
          <cell r="BP88" t="str">
            <v>Septiembre</v>
          </cell>
          <cell r="BQ88"/>
          <cell r="BR88">
            <v>0</v>
          </cell>
          <cell r="BS88">
            <v>0.30000000000000004</v>
          </cell>
          <cell r="BT88"/>
          <cell r="BU88"/>
          <cell r="BV88" t="str">
            <v>Octubre</v>
          </cell>
          <cell r="BW88"/>
          <cell r="BX88">
            <v>0</v>
          </cell>
          <cell r="BY88">
            <v>0.30000000000000004</v>
          </cell>
          <cell r="BZ88"/>
          <cell r="CA88"/>
          <cell r="CB88" t="str">
            <v>Noviembre</v>
          </cell>
          <cell r="CC88"/>
          <cell r="CD88">
            <v>0</v>
          </cell>
          <cell r="CE88">
            <v>0.30000000000000004</v>
          </cell>
          <cell r="CF88"/>
          <cell r="CG88"/>
          <cell r="CH88" t="str">
            <v>Diciembre</v>
          </cell>
          <cell r="CI88"/>
          <cell r="CJ88" t="e">
            <v>#DIV/0!</v>
          </cell>
          <cell r="CK88">
            <v>0.30000000000000004</v>
          </cell>
          <cell r="CL88"/>
          <cell r="CM88"/>
          <cell r="CN88">
            <v>0</v>
          </cell>
          <cell r="CO88">
            <v>1</v>
          </cell>
          <cell r="CP88">
            <v>1</v>
          </cell>
          <cell r="CQ88">
            <v>1</v>
          </cell>
          <cell r="CR88">
            <v>0</v>
          </cell>
          <cell r="CS88">
            <v>0</v>
          </cell>
          <cell r="CT88">
            <v>0</v>
          </cell>
          <cell r="CU88">
            <v>0</v>
          </cell>
          <cell r="CV88">
            <v>0</v>
          </cell>
          <cell r="CW88">
            <v>0</v>
          </cell>
          <cell r="CX88">
            <v>0</v>
          </cell>
          <cell r="CY88">
            <v>0</v>
          </cell>
        </row>
        <row r="89">
          <cell r="C89" t="str">
            <v>POSPR 21 Acción preventiva 3</v>
          </cell>
          <cell r="D89"/>
          <cell r="E89"/>
          <cell r="F89"/>
          <cell r="G89">
            <v>0</v>
          </cell>
          <cell r="H89"/>
          <cell r="I89"/>
          <cell r="J89"/>
          <cell r="K89"/>
          <cell r="L89"/>
          <cell r="M89"/>
          <cell r="N89"/>
          <cell r="O89"/>
          <cell r="P89"/>
          <cell r="Q89"/>
          <cell r="R89"/>
          <cell r="S89"/>
          <cell r="T89" t="str">
            <v>Enero</v>
          </cell>
          <cell r="U89"/>
          <cell r="V89" t="e">
            <v>#DIV/0!</v>
          </cell>
          <cell r="W89" t="e">
            <v>#DIV/0!</v>
          </cell>
          <cell r="X89"/>
          <cell r="Y89"/>
          <cell r="Z89" t="str">
            <v>Febrero</v>
          </cell>
          <cell r="AA89"/>
          <cell r="AB89" t="e">
            <v>#DIV/0!</v>
          </cell>
          <cell r="AC89" t="e">
            <v>#DIV/0!</v>
          </cell>
          <cell r="AD89"/>
          <cell r="AE89"/>
          <cell r="AF89" t="str">
            <v>Marzo</v>
          </cell>
          <cell r="AG89"/>
          <cell r="AH89" t="e">
            <v>#DIV/0!</v>
          </cell>
          <cell r="AI89" t="e">
            <v>#DIV/0!</v>
          </cell>
          <cell r="AJ89"/>
          <cell r="AK89"/>
          <cell r="AL89" t="str">
            <v>Abril</v>
          </cell>
          <cell r="AM89"/>
          <cell r="AN89" t="e">
            <v>#DIV/0!</v>
          </cell>
          <cell r="AO89" t="e">
            <v>#DIV/0!</v>
          </cell>
          <cell r="AP89"/>
          <cell r="AQ89"/>
          <cell r="AR89" t="str">
            <v>Mayo</v>
          </cell>
          <cell r="AS89"/>
          <cell r="AT89" t="e">
            <v>#DIV/0!</v>
          </cell>
          <cell r="AU89" t="e">
            <v>#DIV/0!</v>
          </cell>
          <cell r="AV89"/>
          <cell r="AW89"/>
          <cell r="AX89" t="str">
            <v>Junio</v>
          </cell>
          <cell r="AY89"/>
          <cell r="AZ89" t="e">
            <v>#DIV/0!</v>
          </cell>
          <cell r="BA89" t="e">
            <v>#DIV/0!</v>
          </cell>
          <cell r="BB89"/>
          <cell r="BC89"/>
          <cell r="BD89" t="str">
            <v>Julio</v>
          </cell>
          <cell r="BE89"/>
          <cell r="BF89" t="e">
            <v>#DIV/0!</v>
          </cell>
          <cell r="BG89" t="e">
            <v>#DIV/0!</v>
          </cell>
          <cell r="BH89"/>
          <cell r="BI89"/>
          <cell r="BJ89" t="str">
            <v>Agosto</v>
          </cell>
          <cell r="BK89"/>
          <cell r="BL89" t="e">
            <v>#DIV/0!</v>
          </cell>
          <cell r="BM89" t="e">
            <v>#DIV/0!</v>
          </cell>
          <cell r="BN89"/>
          <cell r="BO89"/>
          <cell r="BP89" t="str">
            <v>Septiembre</v>
          </cell>
          <cell r="BQ89"/>
          <cell r="BR89" t="e">
            <v>#DIV/0!</v>
          </cell>
          <cell r="BS89" t="e">
            <v>#DIV/0!</v>
          </cell>
          <cell r="BT89"/>
          <cell r="BU89"/>
          <cell r="BV89" t="str">
            <v>Octubre</v>
          </cell>
          <cell r="BW89"/>
          <cell r="BX89" t="e">
            <v>#DIV/0!</v>
          </cell>
          <cell r="BY89" t="e">
            <v>#DIV/0!</v>
          </cell>
          <cell r="BZ89"/>
          <cell r="CA89"/>
          <cell r="CB89" t="str">
            <v>Noviembre</v>
          </cell>
          <cell r="CC89"/>
          <cell r="CD89" t="e">
            <v>#DIV/0!</v>
          </cell>
          <cell r="CE89" t="e">
            <v>#DIV/0!</v>
          </cell>
          <cell r="CF89"/>
          <cell r="CG89"/>
          <cell r="CH89" t="str">
            <v>Diciembre</v>
          </cell>
          <cell r="CI89"/>
          <cell r="CJ89" t="e">
            <v>#DIV/0!</v>
          </cell>
          <cell r="CK89" t="e">
            <v>#DIV/0!</v>
          </cell>
          <cell r="CL89"/>
          <cell r="CM89"/>
          <cell r="CN89"/>
          <cell r="CO89"/>
          <cell r="CP89"/>
          <cell r="CQ89"/>
          <cell r="CR89"/>
          <cell r="CS89"/>
          <cell r="CT89"/>
          <cell r="CU89"/>
          <cell r="CV89"/>
          <cell r="CW89"/>
          <cell r="CX89"/>
          <cell r="CY89"/>
        </row>
        <row r="90">
          <cell r="C90" t="str">
            <v>POSPR 21 Acción preventiva 4</v>
          </cell>
          <cell r="D90"/>
          <cell r="E90"/>
          <cell r="F90"/>
          <cell r="G90">
            <v>0</v>
          </cell>
          <cell r="H90"/>
          <cell r="I90"/>
          <cell r="J90"/>
          <cell r="K90"/>
          <cell r="L90"/>
          <cell r="M90"/>
          <cell r="N90"/>
          <cell r="O90"/>
          <cell r="P90"/>
          <cell r="Q90"/>
          <cell r="R90"/>
          <cell r="S90"/>
          <cell r="T90" t="str">
            <v>Enero</v>
          </cell>
          <cell r="U90"/>
          <cell r="V90" t="e">
            <v>#DIV/0!</v>
          </cell>
          <cell r="W90" t="e">
            <v>#DIV/0!</v>
          </cell>
          <cell r="X90"/>
          <cell r="Y90"/>
          <cell r="Z90" t="str">
            <v>Febrero</v>
          </cell>
          <cell r="AA90"/>
          <cell r="AB90" t="e">
            <v>#DIV/0!</v>
          </cell>
          <cell r="AC90" t="e">
            <v>#DIV/0!</v>
          </cell>
          <cell r="AD90"/>
          <cell r="AE90"/>
          <cell r="AF90" t="str">
            <v>Marzo</v>
          </cell>
          <cell r="AG90"/>
          <cell r="AH90" t="e">
            <v>#DIV/0!</v>
          </cell>
          <cell r="AI90" t="e">
            <v>#DIV/0!</v>
          </cell>
          <cell r="AJ90"/>
          <cell r="AK90"/>
          <cell r="AL90" t="str">
            <v>Abril</v>
          </cell>
          <cell r="AM90"/>
          <cell r="AN90" t="e">
            <v>#DIV/0!</v>
          </cell>
          <cell r="AO90" t="e">
            <v>#DIV/0!</v>
          </cell>
          <cell r="AP90"/>
          <cell r="AQ90"/>
          <cell r="AR90" t="str">
            <v>Mayo</v>
          </cell>
          <cell r="AS90"/>
          <cell r="AT90" t="e">
            <v>#DIV/0!</v>
          </cell>
          <cell r="AU90" t="e">
            <v>#DIV/0!</v>
          </cell>
          <cell r="AV90"/>
          <cell r="AW90"/>
          <cell r="AX90" t="str">
            <v>Junio</v>
          </cell>
          <cell r="AY90"/>
          <cell r="AZ90" t="e">
            <v>#DIV/0!</v>
          </cell>
          <cell r="BA90" t="e">
            <v>#DIV/0!</v>
          </cell>
          <cell r="BB90"/>
          <cell r="BC90"/>
          <cell r="BD90" t="str">
            <v>Julio</v>
          </cell>
          <cell r="BE90"/>
          <cell r="BF90" t="e">
            <v>#DIV/0!</v>
          </cell>
          <cell r="BG90" t="e">
            <v>#DIV/0!</v>
          </cell>
          <cell r="BH90"/>
          <cell r="BI90"/>
          <cell r="BJ90" t="str">
            <v>Agosto</v>
          </cell>
          <cell r="BK90"/>
          <cell r="BL90" t="e">
            <v>#DIV/0!</v>
          </cell>
          <cell r="BM90" t="e">
            <v>#DIV/0!</v>
          </cell>
          <cell r="BN90"/>
          <cell r="BO90"/>
          <cell r="BP90" t="str">
            <v>Septiembre</v>
          </cell>
          <cell r="BQ90"/>
          <cell r="BR90" t="e">
            <v>#DIV/0!</v>
          </cell>
          <cell r="BS90" t="e">
            <v>#DIV/0!</v>
          </cell>
          <cell r="BT90"/>
          <cell r="BU90"/>
          <cell r="BV90" t="str">
            <v>Octubre</v>
          </cell>
          <cell r="BW90"/>
          <cell r="BX90" t="e">
            <v>#DIV/0!</v>
          </cell>
          <cell r="BY90" t="e">
            <v>#DIV/0!</v>
          </cell>
          <cell r="BZ90"/>
          <cell r="CA90"/>
          <cell r="CB90" t="str">
            <v>Noviembre</v>
          </cell>
          <cell r="CC90"/>
          <cell r="CD90" t="e">
            <v>#DIV/0!</v>
          </cell>
          <cell r="CE90" t="e">
            <v>#DIV/0!</v>
          </cell>
          <cell r="CF90"/>
          <cell r="CG90"/>
          <cell r="CH90" t="str">
            <v>Diciembre</v>
          </cell>
          <cell r="CI90"/>
          <cell r="CJ90" t="e">
            <v>#DIV/0!</v>
          </cell>
          <cell r="CK90" t="e">
            <v>#DIV/0!</v>
          </cell>
          <cell r="CL90"/>
          <cell r="CM90"/>
          <cell r="CN90"/>
          <cell r="CO90"/>
          <cell r="CP90"/>
          <cell r="CQ90"/>
          <cell r="CR90"/>
          <cell r="CS90"/>
          <cell r="CT90"/>
          <cell r="CU90"/>
          <cell r="CV90"/>
          <cell r="CW90"/>
          <cell r="CX90"/>
          <cell r="CY90"/>
        </row>
        <row r="91">
          <cell r="C91" t="str">
            <v>POSPR 22 Acción preventiva 1</v>
          </cell>
          <cell r="D91" t="str">
            <v>SUBDIRECCIÓN DE SISTEMAS DE INFORMACIÓN DE TIERRAS</v>
          </cell>
          <cell r="E91" t="str">
            <v>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v>
          </cell>
          <cell r="F91" t="str">
            <v>Actas de asistencia o enlaces de las reuniones de Microsoft Teams</v>
          </cell>
          <cell r="G91">
            <v>4</v>
          </cell>
          <cell r="H91"/>
          <cell r="I91"/>
          <cell r="J91">
            <v>1</v>
          </cell>
          <cell r="K91"/>
          <cell r="L91"/>
          <cell r="M91">
            <v>1</v>
          </cell>
          <cell r="N91"/>
          <cell r="O91"/>
          <cell r="P91">
            <v>1</v>
          </cell>
          <cell r="Q91"/>
          <cell r="R91"/>
          <cell r="S91">
            <v>1</v>
          </cell>
          <cell r="T91" t="str">
            <v>Enero</v>
          </cell>
          <cell r="U91"/>
          <cell r="V91" t="e">
            <v>#DIV/0!</v>
          </cell>
          <cell r="W91">
            <v>0</v>
          </cell>
          <cell r="X91"/>
          <cell r="Y91"/>
          <cell r="Z91" t="str">
            <v>Febrero</v>
          </cell>
          <cell r="AA91"/>
          <cell r="AB91" t="e">
            <v>#DIV/0!</v>
          </cell>
          <cell r="AC91">
            <v>0</v>
          </cell>
          <cell r="AD91"/>
          <cell r="AE91"/>
          <cell r="AF91" t="str">
            <v>Marzo</v>
          </cell>
          <cell r="AG91"/>
          <cell r="AH91">
            <v>0</v>
          </cell>
          <cell r="AI91">
            <v>0</v>
          </cell>
          <cell r="AJ91"/>
          <cell r="AK91"/>
          <cell r="AL91" t="str">
            <v>Abril</v>
          </cell>
          <cell r="AM91"/>
          <cell r="AN91" t="e">
            <v>#DIV/0!</v>
          </cell>
          <cell r="AO91">
            <v>0</v>
          </cell>
          <cell r="AP91"/>
          <cell r="AQ91"/>
          <cell r="AR91" t="str">
            <v>Mayo</v>
          </cell>
          <cell r="AS91"/>
          <cell r="AT91" t="e">
            <v>#DIV/0!</v>
          </cell>
          <cell r="AU91">
            <v>0</v>
          </cell>
          <cell r="AV91"/>
          <cell r="AW91"/>
          <cell r="AX91" t="str">
            <v>Junio</v>
          </cell>
          <cell r="AY91"/>
          <cell r="AZ91">
            <v>0</v>
          </cell>
          <cell r="BA91">
            <v>0</v>
          </cell>
          <cell r="BB91"/>
          <cell r="BC91"/>
          <cell r="BD91" t="str">
            <v>Julio</v>
          </cell>
          <cell r="BE91"/>
          <cell r="BF91" t="e">
            <v>#DIV/0!</v>
          </cell>
          <cell r="BG91">
            <v>0</v>
          </cell>
          <cell r="BH91"/>
          <cell r="BI91"/>
          <cell r="BJ91" t="str">
            <v>Agosto</v>
          </cell>
          <cell r="BK91"/>
          <cell r="BL91" t="e">
            <v>#DIV/0!</v>
          </cell>
          <cell r="BM91">
            <v>0</v>
          </cell>
          <cell r="BN91"/>
          <cell r="BO91"/>
          <cell r="BP91" t="str">
            <v>Septiembre</v>
          </cell>
          <cell r="BQ91"/>
          <cell r="BR91">
            <v>0</v>
          </cell>
          <cell r="BS91">
            <v>0</v>
          </cell>
          <cell r="BT91"/>
          <cell r="BU91"/>
          <cell r="BV91" t="str">
            <v>Octubre</v>
          </cell>
          <cell r="BW91"/>
          <cell r="BX91" t="e">
            <v>#DIV/0!</v>
          </cell>
          <cell r="BY91">
            <v>0</v>
          </cell>
          <cell r="BZ91"/>
          <cell r="CA91"/>
          <cell r="CB91" t="str">
            <v>Noviembre</v>
          </cell>
          <cell r="CC91"/>
          <cell r="CD91" t="e">
            <v>#DIV/0!</v>
          </cell>
          <cell r="CE91">
            <v>0</v>
          </cell>
          <cell r="CF91"/>
          <cell r="CG91"/>
          <cell r="CH91" t="str">
            <v>Diciembre</v>
          </cell>
          <cell r="CI91"/>
          <cell r="CJ91">
            <v>0</v>
          </cell>
          <cell r="CK91">
            <v>0</v>
          </cell>
          <cell r="CL91"/>
          <cell r="CM91"/>
          <cell r="CN91">
            <v>0</v>
          </cell>
          <cell r="CO91">
            <v>0</v>
          </cell>
          <cell r="CP91">
            <v>0</v>
          </cell>
          <cell r="CQ91">
            <v>0</v>
          </cell>
          <cell r="CR91">
            <v>0</v>
          </cell>
          <cell r="CS91">
            <v>0</v>
          </cell>
          <cell r="CT91">
            <v>0</v>
          </cell>
          <cell r="CU91">
            <v>0</v>
          </cell>
          <cell r="CV91">
            <v>0</v>
          </cell>
          <cell r="CW91">
            <v>0</v>
          </cell>
          <cell r="CX91">
            <v>0</v>
          </cell>
          <cell r="CY91">
            <v>0</v>
          </cell>
        </row>
        <row r="92">
          <cell r="C92" t="str">
            <v>POSPR 22 Acción preventiva 2</v>
          </cell>
          <cell r="D92"/>
          <cell r="E92"/>
          <cell r="F92"/>
          <cell r="G92">
            <v>0</v>
          </cell>
          <cell r="H92"/>
          <cell r="I92"/>
          <cell r="J92"/>
          <cell r="K92"/>
          <cell r="L92"/>
          <cell r="M92"/>
          <cell r="N92"/>
          <cell r="O92"/>
          <cell r="P92"/>
          <cell r="Q92"/>
          <cell r="R92"/>
          <cell r="S92"/>
          <cell r="T92" t="str">
            <v>Enero</v>
          </cell>
          <cell r="U92"/>
          <cell r="V92" t="e">
            <v>#DIV/0!</v>
          </cell>
          <cell r="W92" t="e">
            <v>#DIV/0!</v>
          </cell>
          <cell r="X92"/>
          <cell r="Y92"/>
          <cell r="Z92" t="str">
            <v>Febrero</v>
          </cell>
          <cell r="AA92"/>
          <cell r="AB92" t="e">
            <v>#DIV/0!</v>
          </cell>
          <cell r="AC92" t="e">
            <v>#DIV/0!</v>
          </cell>
          <cell r="AD92"/>
          <cell r="AE92"/>
          <cell r="AF92" t="str">
            <v>Marzo</v>
          </cell>
          <cell r="AG92"/>
          <cell r="AH92" t="e">
            <v>#DIV/0!</v>
          </cell>
          <cell r="AI92" t="e">
            <v>#DIV/0!</v>
          </cell>
          <cell r="AJ92"/>
          <cell r="AK92"/>
          <cell r="AL92" t="str">
            <v>Abril</v>
          </cell>
          <cell r="AM92"/>
          <cell r="AN92" t="e">
            <v>#DIV/0!</v>
          </cell>
          <cell r="AO92" t="e">
            <v>#DIV/0!</v>
          </cell>
          <cell r="AP92"/>
          <cell r="AQ92"/>
          <cell r="AR92" t="str">
            <v>Mayo</v>
          </cell>
          <cell r="AS92"/>
          <cell r="AT92" t="e">
            <v>#DIV/0!</v>
          </cell>
          <cell r="AU92" t="e">
            <v>#DIV/0!</v>
          </cell>
          <cell r="AV92"/>
          <cell r="AW92"/>
          <cell r="AX92" t="str">
            <v>Junio</v>
          </cell>
          <cell r="AY92"/>
          <cell r="AZ92" t="e">
            <v>#DIV/0!</v>
          </cell>
          <cell r="BA92" t="e">
            <v>#DIV/0!</v>
          </cell>
          <cell r="BB92"/>
          <cell r="BC92"/>
          <cell r="BD92" t="str">
            <v>Julio</v>
          </cell>
          <cell r="BE92"/>
          <cell r="BF92" t="e">
            <v>#DIV/0!</v>
          </cell>
          <cell r="BG92" t="e">
            <v>#DIV/0!</v>
          </cell>
          <cell r="BH92"/>
          <cell r="BI92"/>
          <cell r="BJ92" t="str">
            <v>Agosto</v>
          </cell>
          <cell r="BK92"/>
          <cell r="BL92" t="e">
            <v>#DIV/0!</v>
          </cell>
          <cell r="BM92" t="e">
            <v>#DIV/0!</v>
          </cell>
          <cell r="BN92"/>
          <cell r="BO92"/>
          <cell r="BP92" t="str">
            <v>Septiembre</v>
          </cell>
          <cell r="BQ92"/>
          <cell r="BR92" t="e">
            <v>#DIV/0!</v>
          </cell>
          <cell r="BS92" t="e">
            <v>#DIV/0!</v>
          </cell>
          <cell r="BT92"/>
          <cell r="BU92"/>
          <cell r="BV92" t="str">
            <v>Octubre</v>
          </cell>
          <cell r="BW92"/>
          <cell r="BX92" t="e">
            <v>#DIV/0!</v>
          </cell>
          <cell r="BY92" t="e">
            <v>#DIV/0!</v>
          </cell>
          <cell r="BZ92"/>
          <cell r="CA92"/>
          <cell r="CB92" t="str">
            <v>Noviembre</v>
          </cell>
          <cell r="CC92"/>
          <cell r="CD92" t="e">
            <v>#DIV/0!</v>
          </cell>
          <cell r="CE92" t="e">
            <v>#DIV/0!</v>
          </cell>
          <cell r="CF92"/>
          <cell r="CG92"/>
          <cell r="CH92" t="str">
            <v>Diciembre</v>
          </cell>
          <cell r="CI92"/>
          <cell r="CJ92" t="e">
            <v>#DIV/0!</v>
          </cell>
          <cell r="CK92" t="e">
            <v>#DIV/0!</v>
          </cell>
          <cell r="CL92"/>
          <cell r="CM92"/>
          <cell r="CN92"/>
          <cell r="CO92"/>
          <cell r="CP92"/>
          <cell r="CQ92"/>
          <cell r="CR92"/>
          <cell r="CS92"/>
          <cell r="CT92"/>
          <cell r="CU92"/>
          <cell r="CV92"/>
          <cell r="CW92"/>
          <cell r="CX92"/>
          <cell r="CY92"/>
        </row>
        <row r="93">
          <cell r="C93" t="str">
            <v>POSPR 22 Acción preventiva 3</v>
          </cell>
          <cell r="D93"/>
          <cell r="E93"/>
          <cell r="F93"/>
          <cell r="G93">
            <v>0</v>
          </cell>
          <cell r="H93"/>
          <cell r="I93"/>
          <cell r="J93"/>
          <cell r="K93"/>
          <cell r="L93"/>
          <cell r="M93"/>
          <cell r="N93"/>
          <cell r="O93"/>
          <cell r="P93"/>
          <cell r="Q93"/>
          <cell r="R93"/>
          <cell r="S93"/>
          <cell r="T93" t="str">
            <v>Enero</v>
          </cell>
          <cell r="U93"/>
          <cell r="V93" t="e">
            <v>#DIV/0!</v>
          </cell>
          <cell r="W93" t="e">
            <v>#DIV/0!</v>
          </cell>
          <cell r="X93"/>
          <cell r="Y93"/>
          <cell r="Z93" t="str">
            <v>Febrero</v>
          </cell>
          <cell r="AA93"/>
          <cell r="AB93" t="e">
            <v>#DIV/0!</v>
          </cell>
          <cell r="AC93" t="e">
            <v>#DIV/0!</v>
          </cell>
          <cell r="AD93"/>
          <cell r="AE93"/>
          <cell r="AF93" t="str">
            <v>Marzo</v>
          </cell>
          <cell r="AG93"/>
          <cell r="AH93" t="e">
            <v>#DIV/0!</v>
          </cell>
          <cell r="AI93" t="e">
            <v>#DIV/0!</v>
          </cell>
          <cell r="AJ93"/>
          <cell r="AK93"/>
          <cell r="AL93" t="str">
            <v>Abril</v>
          </cell>
          <cell r="AM93"/>
          <cell r="AN93" t="e">
            <v>#DIV/0!</v>
          </cell>
          <cell r="AO93" t="e">
            <v>#DIV/0!</v>
          </cell>
          <cell r="AP93"/>
          <cell r="AQ93"/>
          <cell r="AR93" t="str">
            <v>Mayo</v>
          </cell>
          <cell r="AS93"/>
          <cell r="AT93" t="e">
            <v>#DIV/0!</v>
          </cell>
          <cell r="AU93" t="e">
            <v>#DIV/0!</v>
          </cell>
          <cell r="AV93"/>
          <cell r="AW93"/>
          <cell r="AX93" t="str">
            <v>Junio</v>
          </cell>
          <cell r="AY93"/>
          <cell r="AZ93" t="e">
            <v>#DIV/0!</v>
          </cell>
          <cell r="BA93" t="e">
            <v>#DIV/0!</v>
          </cell>
          <cell r="BB93"/>
          <cell r="BC93"/>
          <cell r="BD93" t="str">
            <v>Julio</v>
          </cell>
          <cell r="BE93"/>
          <cell r="BF93" t="e">
            <v>#DIV/0!</v>
          </cell>
          <cell r="BG93" t="e">
            <v>#DIV/0!</v>
          </cell>
          <cell r="BH93"/>
          <cell r="BI93"/>
          <cell r="BJ93" t="str">
            <v>Agosto</v>
          </cell>
          <cell r="BK93"/>
          <cell r="BL93" t="e">
            <v>#DIV/0!</v>
          </cell>
          <cell r="BM93" t="e">
            <v>#DIV/0!</v>
          </cell>
          <cell r="BN93"/>
          <cell r="BO93"/>
          <cell r="BP93" t="str">
            <v>Septiembre</v>
          </cell>
          <cell r="BQ93"/>
          <cell r="BR93" t="e">
            <v>#DIV/0!</v>
          </cell>
          <cell r="BS93" t="e">
            <v>#DIV/0!</v>
          </cell>
          <cell r="BT93"/>
          <cell r="BU93"/>
          <cell r="BV93" t="str">
            <v>Octubre</v>
          </cell>
          <cell r="BW93"/>
          <cell r="BX93" t="e">
            <v>#DIV/0!</v>
          </cell>
          <cell r="BY93" t="e">
            <v>#DIV/0!</v>
          </cell>
          <cell r="BZ93"/>
          <cell r="CA93"/>
          <cell r="CB93" t="str">
            <v>Noviembre</v>
          </cell>
          <cell r="CC93"/>
          <cell r="CD93" t="e">
            <v>#DIV/0!</v>
          </cell>
          <cell r="CE93" t="e">
            <v>#DIV/0!</v>
          </cell>
          <cell r="CF93"/>
          <cell r="CG93"/>
          <cell r="CH93" t="str">
            <v>Diciembre</v>
          </cell>
          <cell r="CI93"/>
          <cell r="CJ93" t="e">
            <v>#DIV/0!</v>
          </cell>
          <cell r="CK93" t="e">
            <v>#DIV/0!</v>
          </cell>
          <cell r="CL93"/>
          <cell r="CM93"/>
          <cell r="CN93"/>
          <cell r="CO93"/>
          <cell r="CP93"/>
          <cell r="CQ93"/>
          <cell r="CR93"/>
          <cell r="CS93"/>
          <cell r="CT93"/>
          <cell r="CU93"/>
          <cell r="CV93"/>
          <cell r="CW93"/>
          <cell r="CX93"/>
          <cell r="CY93"/>
        </row>
        <row r="94">
          <cell r="C94" t="str">
            <v>POSPR 22 Acción preventiva 4</v>
          </cell>
          <cell r="D94"/>
          <cell r="E94"/>
          <cell r="F94"/>
          <cell r="G94">
            <v>0</v>
          </cell>
          <cell r="H94"/>
          <cell r="I94"/>
          <cell r="J94"/>
          <cell r="K94"/>
          <cell r="L94"/>
          <cell r="M94"/>
          <cell r="N94"/>
          <cell r="O94"/>
          <cell r="P94"/>
          <cell r="Q94"/>
          <cell r="R94"/>
          <cell r="S94"/>
          <cell r="T94" t="str">
            <v>Enero</v>
          </cell>
          <cell r="U94"/>
          <cell r="V94" t="e">
            <v>#DIV/0!</v>
          </cell>
          <cell r="W94" t="e">
            <v>#DIV/0!</v>
          </cell>
          <cell r="X94"/>
          <cell r="Y94"/>
          <cell r="Z94" t="str">
            <v>Febrero</v>
          </cell>
          <cell r="AA94"/>
          <cell r="AB94" t="e">
            <v>#DIV/0!</v>
          </cell>
          <cell r="AC94" t="e">
            <v>#DIV/0!</v>
          </cell>
          <cell r="AD94"/>
          <cell r="AE94"/>
          <cell r="AF94" t="str">
            <v>Marzo</v>
          </cell>
          <cell r="AG94"/>
          <cell r="AH94" t="e">
            <v>#DIV/0!</v>
          </cell>
          <cell r="AI94" t="e">
            <v>#DIV/0!</v>
          </cell>
          <cell r="AJ94"/>
          <cell r="AK94"/>
          <cell r="AL94" t="str">
            <v>Abril</v>
          </cell>
          <cell r="AM94"/>
          <cell r="AN94" t="e">
            <v>#DIV/0!</v>
          </cell>
          <cell r="AO94" t="e">
            <v>#DIV/0!</v>
          </cell>
          <cell r="AP94"/>
          <cell r="AQ94"/>
          <cell r="AR94" t="str">
            <v>Mayo</v>
          </cell>
          <cell r="AS94"/>
          <cell r="AT94" t="e">
            <v>#DIV/0!</v>
          </cell>
          <cell r="AU94" t="e">
            <v>#DIV/0!</v>
          </cell>
          <cell r="AV94"/>
          <cell r="AW94"/>
          <cell r="AX94" t="str">
            <v>Junio</v>
          </cell>
          <cell r="AY94"/>
          <cell r="AZ94" t="e">
            <v>#DIV/0!</v>
          </cell>
          <cell r="BA94" t="e">
            <v>#DIV/0!</v>
          </cell>
          <cell r="BB94"/>
          <cell r="BC94"/>
          <cell r="BD94" t="str">
            <v>Julio</v>
          </cell>
          <cell r="BE94"/>
          <cell r="BF94" t="e">
            <v>#DIV/0!</v>
          </cell>
          <cell r="BG94" t="e">
            <v>#DIV/0!</v>
          </cell>
          <cell r="BH94"/>
          <cell r="BI94"/>
          <cell r="BJ94" t="str">
            <v>Agosto</v>
          </cell>
          <cell r="BK94"/>
          <cell r="BL94" t="e">
            <v>#DIV/0!</v>
          </cell>
          <cell r="BM94" t="e">
            <v>#DIV/0!</v>
          </cell>
          <cell r="BN94"/>
          <cell r="BO94"/>
          <cell r="BP94" t="str">
            <v>Septiembre</v>
          </cell>
          <cell r="BQ94"/>
          <cell r="BR94" t="e">
            <v>#DIV/0!</v>
          </cell>
          <cell r="BS94" t="e">
            <v>#DIV/0!</v>
          </cell>
          <cell r="BT94"/>
          <cell r="BU94"/>
          <cell r="BV94" t="str">
            <v>Octubre</v>
          </cell>
          <cell r="BW94"/>
          <cell r="BX94" t="e">
            <v>#DIV/0!</v>
          </cell>
          <cell r="BY94" t="e">
            <v>#DIV/0!</v>
          </cell>
          <cell r="BZ94"/>
          <cell r="CA94"/>
          <cell r="CB94" t="str">
            <v>Noviembre</v>
          </cell>
          <cell r="CC94"/>
          <cell r="CD94" t="e">
            <v>#DIV/0!</v>
          </cell>
          <cell r="CE94" t="e">
            <v>#DIV/0!</v>
          </cell>
          <cell r="CF94"/>
          <cell r="CG94"/>
          <cell r="CH94" t="str">
            <v>Diciembre</v>
          </cell>
          <cell r="CI94"/>
          <cell r="CJ94" t="e">
            <v>#DIV/0!</v>
          </cell>
          <cell r="CK94" t="e">
            <v>#DIV/0!</v>
          </cell>
          <cell r="CL94"/>
          <cell r="CM94"/>
          <cell r="CN94"/>
          <cell r="CO94"/>
          <cell r="CP94"/>
          <cell r="CQ94"/>
          <cell r="CR94"/>
          <cell r="CS94"/>
          <cell r="CT94"/>
          <cell r="CU94"/>
          <cell r="CV94"/>
          <cell r="CW94"/>
          <cell r="CX94"/>
          <cell r="CY94"/>
        </row>
        <row r="95">
          <cell r="C95" t="str">
            <v>POSPR 23 Acción preventiva 1</v>
          </cell>
          <cell r="D95" t="str">
            <v>DIRECCIÓN DE GESTIÓN DEL ORDENAMIENTO SOCIAL DE LA PROPIEDAD</v>
          </cell>
          <cell r="E95" t="str">
            <v>Realizar seguimiento a las actividades y gestión documental para la supervisión de los convenios y contratos a cargo de la DGOSP, relacionados con la formulación e implementación de POSPR</v>
          </cell>
          <cell r="F95" t="str">
            <v xml:space="preserve">Matriz de seguimiento a la supervisión de contratos y convenios de la DGOSP, relacionados con la formulación e implementación de POSPR </v>
          </cell>
          <cell r="G95">
            <v>10</v>
          </cell>
          <cell r="H95"/>
          <cell r="I95">
            <v>1</v>
          </cell>
          <cell r="J95">
            <v>1</v>
          </cell>
          <cell r="K95">
            <v>1</v>
          </cell>
          <cell r="L95">
            <v>1</v>
          </cell>
          <cell r="M95">
            <v>1</v>
          </cell>
          <cell r="N95">
            <v>1</v>
          </cell>
          <cell r="O95">
            <v>1</v>
          </cell>
          <cell r="P95">
            <v>1</v>
          </cell>
          <cell r="Q95">
            <v>1</v>
          </cell>
          <cell r="R95">
            <v>1</v>
          </cell>
          <cell r="S95"/>
          <cell r="T95" t="str">
            <v>Enero</v>
          </cell>
          <cell r="U95"/>
          <cell r="V95" t="e">
            <v>#DIV/0!</v>
          </cell>
          <cell r="W95">
            <v>0</v>
          </cell>
          <cell r="X95"/>
          <cell r="Y95"/>
          <cell r="Z95" t="str">
            <v>Febrero</v>
          </cell>
          <cell r="AA95"/>
          <cell r="AB95">
            <v>0</v>
          </cell>
          <cell r="AC95">
            <v>0</v>
          </cell>
          <cell r="AD95"/>
          <cell r="AE95"/>
          <cell r="AF95" t="str">
            <v>Marzo</v>
          </cell>
          <cell r="AG95"/>
          <cell r="AH95">
            <v>0</v>
          </cell>
          <cell r="AI95">
            <v>0</v>
          </cell>
          <cell r="AJ95"/>
          <cell r="AK95"/>
          <cell r="AL95" t="str">
            <v>Abril</v>
          </cell>
          <cell r="AM95"/>
          <cell r="AN95">
            <v>0</v>
          </cell>
          <cell r="AO95">
            <v>0</v>
          </cell>
          <cell r="AP95"/>
          <cell r="AQ95"/>
          <cell r="AR95" t="str">
            <v>Mayo</v>
          </cell>
          <cell r="AS95"/>
          <cell r="AT95">
            <v>0</v>
          </cell>
          <cell r="AU95">
            <v>0</v>
          </cell>
          <cell r="AV95"/>
          <cell r="AW95"/>
          <cell r="AX95" t="str">
            <v>Junio</v>
          </cell>
          <cell r="AY95"/>
          <cell r="AZ95">
            <v>0</v>
          </cell>
          <cell r="BA95">
            <v>0</v>
          </cell>
          <cell r="BB95"/>
          <cell r="BC95"/>
          <cell r="BD95" t="str">
            <v>Julio</v>
          </cell>
          <cell r="BE95"/>
          <cell r="BF95">
            <v>0</v>
          </cell>
          <cell r="BG95">
            <v>0</v>
          </cell>
          <cell r="BH95"/>
          <cell r="BI95"/>
          <cell r="BJ95" t="str">
            <v>Agosto</v>
          </cell>
          <cell r="BK95"/>
          <cell r="BL95">
            <v>0</v>
          </cell>
          <cell r="BM95">
            <v>0</v>
          </cell>
          <cell r="BN95"/>
          <cell r="BO95"/>
          <cell r="BP95" t="str">
            <v>Septiembre</v>
          </cell>
          <cell r="BQ95"/>
          <cell r="BR95">
            <v>0</v>
          </cell>
          <cell r="BS95">
            <v>0</v>
          </cell>
          <cell r="BT95"/>
          <cell r="BU95"/>
          <cell r="BV95" t="str">
            <v>Octubre</v>
          </cell>
          <cell r="BW95"/>
          <cell r="BX95">
            <v>0</v>
          </cell>
          <cell r="BY95">
            <v>0</v>
          </cell>
          <cell r="BZ95"/>
          <cell r="CA95"/>
          <cell r="CB95" t="str">
            <v>Noviembre</v>
          </cell>
          <cell r="CC95"/>
          <cell r="CD95">
            <v>0</v>
          </cell>
          <cell r="CE95">
            <v>0</v>
          </cell>
          <cell r="CF95"/>
          <cell r="CG95"/>
          <cell r="CH95" t="str">
            <v>Diciembre</v>
          </cell>
          <cell r="CI95"/>
          <cell r="CJ95" t="e">
            <v>#DIV/0!</v>
          </cell>
          <cell r="CK95">
            <v>0</v>
          </cell>
          <cell r="CL95"/>
          <cell r="CM95"/>
          <cell r="CN95">
            <v>0</v>
          </cell>
          <cell r="CO95">
            <v>0</v>
          </cell>
          <cell r="CP95">
            <v>0</v>
          </cell>
          <cell r="CQ95">
            <v>0</v>
          </cell>
          <cell r="CR95">
            <v>0</v>
          </cell>
          <cell r="CS95">
            <v>0</v>
          </cell>
          <cell r="CT95">
            <v>0</v>
          </cell>
          <cell r="CU95">
            <v>0</v>
          </cell>
          <cell r="CV95">
            <v>0</v>
          </cell>
          <cell r="CW95">
            <v>0</v>
          </cell>
          <cell r="CX95">
            <v>0</v>
          </cell>
          <cell r="CY95">
            <v>0</v>
          </cell>
        </row>
        <row r="96">
          <cell r="C96" t="str">
            <v>POSPR 23 Acción preventiva 2</v>
          </cell>
          <cell r="D96"/>
          <cell r="E96"/>
          <cell r="F96"/>
          <cell r="G96">
            <v>0</v>
          </cell>
          <cell r="H96"/>
          <cell r="I96"/>
          <cell r="J96"/>
          <cell r="K96"/>
          <cell r="L96"/>
          <cell r="M96"/>
          <cell r="N96"/>
          <cell r="O96"/>
          <cell r="P96"/>
          <cell r="Q96"/>
          <cell r="R96"/>
          <cell r="S96"/>
          <cell r="T96" t="str">
            <v>Enero</v>
          </cell>
          <cell r="U96"/>
          <cell r="V96" t="e">
            <v>#DIV/0!</v>
          </cell>
          <cell r="W96" t="e">
            <v>#DIV/0!</v>
          </cell>
          <cell r="X96"/>
          <cell r="Y96"/>
          <cell r="Z96" t="str">
            <v>Febrero</v>
          </cell>
          <cell r="AA96"/>
          <cell r="AB96" t="e">
            <v>#DIV/0!</v>
          </cell>
          <cell r="AC96" t="e">
            <v>#DIV/0!</v>
          </cell>
          <cell r="AD96"/>
          <cell r="AE96"/>
          <cell r="AF96" t="str">
            <v>Marzo</v>
          </cell>
          <cell r="AG96"/>
          <cell r="AH96" t="e">
            <v>#DIV/0!</v>
          </cell>
          <cell r="AI96" t="e">
            <v>#DIV/0!</v>
          </cell>
          <cell r="AJ96"/>
          <cell r="AK96"/>
          <cell r="AL96" t="str">
            <v>Abril</v>
          </cell>
          <cell r="AM96"/>
          <cell r="AN96" t="e">
            <v>#DIV/0!</v>
          </cell>
          <cell r="AO96" t="e">
            <v>#DIV/0!</v>
          </cell>
          <cell r="AP96"/>
          <cell r="AQ96"/>
          <cell r="AR96" t="str">
            <v>Mayo</v>
          </cell>
          <cell r="AS96"/>
          <cell r="AT96" t="e">
            <v>#DIV/0!</v>
          </cell>
          <cell r="AU96" t="e">
            <v>#DIV/0!</v>
          </cell>
          <cell r="AV96"/>
          <cell r="AW96"/>
          <cell r="AX96" t="str">
            <v>Junio</v>
          </cell>
          <cell r="AY96"/>
          <cell r="AZ96" t="e">
            <v>#DIV/0!</v>
          </cell>
          <cell r="BA96" t="e">
            <v>#DIV/0!</v>
          </cell>
          <cell r="BB96"/>
          <cell r="BC96"/>
          <cell r="BD96" t="str">
            <v>Julio</v>
          </cell>
          <cell r="BE96"/>
          <cell r="BF96" t="e">
            <v>#DIV/0!</v>
          </cell>
          <cell r="BG96" t="e">
            <v>#DIV/0!</v>
          </cell>
          <cell r="BH96"/>
          <cell r="BI96"/>
          <cell r="BJ96" t="str">
            <v>Agosto</v>
          </cell>
          <cell r="BK96"/>
          <cell r="BL96" t="e">
            <v>#DIV/0!</v>
          </cell>
          <cell r="BM96" t="e">
            <v>#DIV/0!</v>
          </cell>
          <cell r="BN96"/>
          <cell r="BO96"/>
          <cell r="BP96" t="str">
            <v>Septiembre</v>
          </cell>
          <cell r="BQ96"/>
          <cell r="BR96" t="e">
            <v>#DIV/0!</v>
          </cell>
          <cell r="BS96" t="e">
            <v>#DIV/0!</v>
          </cell>
          <cell r="BT96"/>
          <cell r="BU96"/>
          <cell r="BV96" t="str">
            <v>Octubre</v>
          </cell>
          <cell r="BW96"/>
          <cell r="BX96" t="e">
            <v>#DIV/0!</v>
          </cell>
          <cell r="BY96" t="e">
            <v>#DIV/0!</v>
          </cell>
          <cell r="BZ96"/>
          <cell r="CA96"/>
          <cell r="CB96" t="str">
            <v>Noviembre</v>
          </cell>
          <cell r="CC96"/>
          <cell r="CD96" t="e">
            <v>#DIV/0!</v>
          </cell>
          <cell r="CE96" t="e">
            <v>#DIV/0!</v>
          </cell>
          <cell r="CF96"/>
          <cell r="CG96"/>
          <cell r="CH96" t="str">
            <v>Diciembre</v>
          </cell>
          <cell r="CI96"/>
          <cell r="CJ96" t="e">
            <v>#DIV/0!</v>
          </cell>
          <cell r="CK96" t="e">
            <v>#DIV/0!</v>
          </cell>
          <cell r="CL96"/>
          <cell r="CM96"/>
          <cell r="CN96"/>
          <cell r="CO96"/>
          <cell r="CP96"/>
          <cell r="CQ96"/>
          <cell r="CR96"/>
          <cell r="CS96"/>
          <cell r="CT96"/>
          <cell r="CU96"/>
          <cell r="CV96"/>
          <cell r="CW96"/>
          <cell r="CX96"/>
          <cell r="CY96"/>
        </row>
        <row r="97">
          <cell r="C97" t="str">
            <v>POSPR 23 Acción preventiva 3</v>
          </cell>
          <cell r="D97"/>
          <cell r="E97"/>
          <cell r="F97"/>
          <cell r="G97">
            <v>0</v>
          </cell>
          <cell r="H97"/>
          <cell r="I97"/>
          <cell r="J97"/>
          <cell r="K97"/>
          <cell r="L97"/>
          <cell r="M97"/>
          <cell r="N97"/>
          <cell r="O97"/>
          <cell r="P97"/>
          <cell r="Q97"/>
          <cell r="R97"/>
          <cell r="S97"/>
          <cell r="T97" t="str">
            <v>Enero</v>
          </cell>
          <cell r="U97"/>
          <cell r="V97" t="e">
            <v>#DIV/0!</v>
          </cell>
          <cell r="W97" t="e">
            <v>#DIV/0!</v>
          </cell>
          <cell r="X97"/>
          <cell r="Y97"/>
          <cell r="Z97" t="str">
            <v>Febrero</v>
          </cell>
          <cell r="AA97"/>
          <cell r="AB97" t="e">
            <v>#DIV/0!</v>
          </cell>
          <cell r="AC97" t="e">
            <v>#DIV/0!</v>
          </cell>
          <cell r="AD97"/>
          <cell r="AE97"/>
          <cell r="AF97" t="str">
            <v>Marzo</v>
          </cell>
          <cell r="AG97"/>
          <cell r="AH97" t="e">
            <v>#DIV/0!</v>
          </cell>
          <cell r="AI97" t="e">
            <v>#DIV/0!</v>
          </cell>
          <cell r="AJ97"/>
          <cell r="AK97"/>
          <cell r="AL97" t="str">
            <v>Abril</v>
          </cell>
          <cell r="AM97"/>
          <cell r="AN97" t="e">
            <v>#DIV/0!</v>
          </cell>
          <cell r="AO97" t="e">
            <v>#DIV/0!</v>
          </cell>
          <cell r="AP97"/>
          <cell r="AQ97"/>
          <cell r="AR97" t="str">
            <v>Mayo</v>
          </cell>
          <cell r="AS97"/>
          <cell r="AT97" t="e">
            <v>#DIV/0!</v>
          </cell>
          <cell r="AU97" t="e">
            <v>#DIV/0!</v>
          </cell>
          <cell r="AV97"/>
          <cell r="AW97"/>
          <cell r="AX97" t="str">
            <v>Junio</v>
          </cell>
          <cell r="AY97"/>
          <cell r="AZ97" t="e">
            <v>#DIV/0!</v>
          </cell>
          <cell r="BA97" t="e">
            <v>#DIV/0!</v>
          </cell>
          <cell r="BB97"/>
          <cell r="BC97"/>
          <cell r="BD97" t="str">
            <v>Julio</v>
          </cell>
          <cell r="BE97"/>
          <cell r="BF97" t="e">
            <v>#DIV/0!</v>
          </cell>
          <cell r="BG97" t="e">
            <v>#DIV/0!</v>
          </cell>
          <cell r="BH97"/>
          <cell r="BI97"/>
          <cell r="BJ97" t="str">
            <v>Agosto</v>
          </cell>
          <cell r="BK97"/>
          <cell r="BL97" t="e">
            <v>#DIV/0!</v>
          </cell>
          <cell r="BM97" t="e">
            <v>#DIV/0!</v>
          </cell>
          <cell r="BN97"/>
          <cell r="BO97"/>
          <cell r="BP97" t="str">
            <v>Septiembre</v>
          </cell>
          <cell r="BQ97"/>
          <cell r="BR97" t="e">
            <v>#DIV/0!</v>
          </cell>
          <cell r="BS97" t="e">
            <v>#DIV/0!</v>
          </cell>
          <cell r="BT97"/>
          <cell r="BU97"/>
          <cell r="BV97" t="str">
            <v>Octubre</v>
          </cell>
          <cell r="BW97"/>
          <cell r="BX97" t="e">
            <v>#DIV/0!</v>
          </cell>
          <cell r="BY97" t="e">
            <v>#DIV/0!</v>
          </cell>
          <cell r="BZ97"/>
          <cell r="CA97"/>
          <cell r="CB97" t="str">
            <v>Noviembre</v>
          </cell>
          <cell r="CC97"/>
          <cell r="CD97" t="e">
            <v>#DIV/0!</v>
          </cell>
          <cell r="CE97" t="e">
            <v>#DIV/0!</v>
          </cell>
          <cell r="CF97"/>
          <cell r="CG97"/>
          <cell r="CH97" t="str">
            <v>Diciembre</v>
          </cell>
          <cell r="CI97"/>
          <cell r="CJ97" t="e">
            <v>#DIV/0!</v>
          </cell>
          <cell r="CK97" t="e">
            <v>#DIV/0!</v>
          </cell>
          <cell r="CL97"/>
          <cell r="CM97"/>
          <cell r="CN97"/>
          <cell r="CO97"/>
          <cell r="CP97"/>
          <cell r="CQ97"/>
          <cell r="CR97"/>
          <cell r="CS97"/>
          <cell r="CT97"/>
          <cell r="CU97"/>
          <cell r="CV97"/>
          <cell r="CW97"/>
          <cell r="CX97"/>
          <cell r="CY97"/>
        </row>
        <row r="98">
          <cell r="C98" t="str">
            <v>POSPR 23 Acción preventiva 4</v>
          </cell>
          <cell r="D98"/>
          <cell r="E98"/>
          <cell r="F98"/>
          <cell r="G98">
            <v>0</v>
          </cell>
          <cell r="H98"/>
          <cell r="I98"/>
          <cell r="J98"/>
          <cell r="K98"/>
          <cell r="L98"/>
          <cell r="M98"/>
          <cell r="N98"/>
          <cell r="O98"/>
          <cell r="P98"/>
          <cell r="Q98"/>
          <cell r="R98"/>
          <cell r="S98"/>
          <cell r="T98" t="str">
            <v>Enero</v>
          </cell>
          <cell r="U98"/>
          <cell r="V98" t="e">
            <v>#DIV/0!</v>
          </cell>
          <cell r="W98" t="e">
            <v>#DIV/0!</v>
          </cell>
          <cell r="X98"/>
          <cell r="Y98"/>
          <cell r="Z98" t="str">
            <v>Febrero</v>
          </cell>
          <cell r="AA98"/>
          <cell r="AB98" t="e">
            <v>#DIV/0!</v>
          </cell>
          <cell r="AC98" t="e">
            <v>#DIV/0!</v>
          </cell>
          <cell r="AD98"/>
          <cell r="AE98"/>
          <cell r="AF98" t="str">
            <v>Marzo</v>
          </cell>
          <cell r="AG98"/>
          <cell r="AH98" t="e">
            <v>#DIV/0!</v>
          </cell>
          <cell r="AI98" t="e">
            <v>#DIV/0!</v>
          </cell>
          <cell r="AJ98"/>
          <cell r="AK98"/>
          <cell r="AL98" t="str">
            <v>Abril</v>
          </cell>
          <cell r="AM98"/>
          <cell r="AN98" t="e">
            <v>#DIV/0!</v>
          </cell>
          <cell r="AO98" t="e">
            <v>#DIV/0!</v>
          </cell>
          <cell r="AP98"/>
          <cell r="AQ98"/>
          <cell r="AR98" t="str">
            <v>Mayo</v>
          </cell>
          <cell r="AS98"/>
          <cell r="AT98" t="e">
            <v>#DIV/0!</v>
          </cell>
          <cell r="AU98" t="e">
            <v>#DIV/0!</v>
          </cell>
          <cell r="AV98"/>
          <cell r="AW98"/>
          <cell r="AX98" t="str">
            <v>Junio</v>
          </cell>
          <cell r="AY98"/>
          <cell r="AZ98" t="e">
            <v>#DIV/0!</v>
          </cell>
          <cell r="BA98" t="e">
            <v>#DIV/0!</v>
          </cell>
          <cell r="BB98"/>
          <cell r="BC98"/>
          <cell r="BD98" t="str">
            <v>Julio</v>
          </cell>
          <cell r="BE98"/>
          <cell r="BF98" t="e">
            <v>#DIV/0!</v>
          </cell>
          <cell r="BG98" t="e">
            <v>#DIV/0!</v>
          </cell>
          <cell r="BH98"/>
          <cell r="BI98"/>
          <cell r="BJ98" t="str">
            <v>Agosto</v>
          </cell>
          <cell r="BK98"/>
          <cell r="BL98" t="e">
            <v>#DIV/0!</v>
          </cell>
          <cell r="BM98" t="e">
            <v>#DIV/0!</v>
          </cell>
          <cell r="BN98"/>
          <cell r="BO98"/>
          <cell r="BP98" t="str">
            <v>Septiembre</v>
          </cell>
          <cell r="BQ98"/>
          <cell r="BR98" t="e">
            <v>#DIV/0!</v>
          </cell>
          <cell r="BS98" t="e">
            <v>#DIV/0!</v>
          </cell>
          <cell r="BT98"/>
          <cell r="BU98"/>
          <cell r="BV98" t="str">
            <v>Octubre</v>
          </cell>
          <cell r="BW98"/>
          <cell r="BX98" t="e">
            <v>#DIV/0!</v>
          </cell>
          <cell r="BY98" t="e">
            <v>#DIV/0!</v>
          </cell>
          <cell r="BZ98"/>
          <cell r="CA98"/>
          <cell r="CB98" t="str">
            <v>Noviembre</v>
          </cell>
          <cell r="CC98"/>
          <cell r="CD98" t="e">
            <v>#DIV/0!</v>
          </cell>
          <cell r="CE98" t="e">
            <v>#DIV/0!</v>
          </cell>
          <cell r="CF98"/>
          <cell r="CG98"/>
          <cell r="CH98" t="str">
            <v>Diciembre</v>
          </cell>
          <cell r="CI98"/>
          <cell r="CJ98" t="e">
            <v>#DIV/0!</v>
          </cell>
          <cell r="CK98" t="e">
            <v>#DIV/0!</v>
          </cell>
          <cell r="CL98"/>
          <cell r="CM98"/>
          <cell r="CN98"/>
          <cell r="CO98"/>
          <cell r="CP98"/>
          <cell r="CQ98"/>
          <cell r="CR98"/>
          <cell r="CS98"/>
          <cell r="CT98"/>
          <cell r="CU98"/>
          <cell r="CV98"/>
          <cell r="CW98"/>
          <cell r="CX98"/>
          <cell r="CY98"/>
        </row>
        <row r="99">
          <cell r="C99" t="str">
            <v>SEJUT 24 Acción preventiva 1</v>
          </cell>
          <cell r="D99" t="str">
            <v>SUBDIRECCIÓN DE PROCESOS AGRARIOS Y GESTIÓN JURÍDICA</v>
          </cell>
          <cell r="E99" t="str">
            <v>Monitorear los actos administrativos a expedirse por la SPAGJ, que garantice las revisiones calidad del producto previo a la firma y expedición del mismo.</v>
          </cell>
          <cell r="F99" t="str">
            <v>Relación de los actos administrativos revisados previa a la firma y expedición del mismo</v>
          </cell>
          <cell r="G99">
            <v>8</v>
          </cell>
          <cell r="H99"/>
          <cell r="I99"/>
          <cell r="J99"/>
          <cell r="K99">
            <v>1</v>
          </cell>
          <cell r="L99">
            <v>1</v>
          </cell>
          <cell r="M99">
            <v>1</v>
          </cell>
          <cell r="N99">
            <v>1</v>
          </cell>
          <cell r="O99">
            <v>1</v>
          </cell>
          <cell r="P99">
            <v>1</v>
          </cell>
          <cell r="Q99">
            <v>1</v>
          </cell>
          <cell r="R99">
            <v>1</v>
          </cell>
          <cell r="S99"/>
          <cell r="T99" t="str">
            <v>Enero</v>
          </cell>
          <cell r="U99"/>
          <cell r="V99" t="e">
            <v>#DIV/0!</v>
          </cell>
          <cell r="W99">
            <v>0</v>
          </cell>
          <cell r="X99"/>
          <cell r="Y99"/>
          <cell r="Z99" t="str">
            <v>Febrero</v>
          </cell>
          <cell r="AA99"/>
          <cell r="AB99" t="e">
            <v>#DIV/0!</v>
          </cell>
          <cell r="AC99">
            <v>0</v>
          </cell>
          <cell r="AD99"/>
          <cell r="AE99"/>
          <cell r="AF99" t="str">
            <v>Marzo</v>
          </cell>
          <cell r="AG99"/>
          <cell r="AH99" t="e">
            <v>#DIV/0!</v>
          </cell>
          <cell r="AI99">
            <v>0</v>
          </cell>
          <cell r="AJ99"/>
          <cell r="AK99"/>
          <cell r="AL99" t="str">
            <v>Abril</v>
          </cell>
          <cell r="AM99"/>
          <cell r="AN99">
            <v>0</v>
          </cell>
          <cell r="AO99">
            <v>0</v>
          </cell>
          <cell r="AP99"/>
          <cell r="AQ99"/>
          <cell r="AR99" t="str">
            <v>Mayo</v>
          </cell>
          <cell r="AS99"/>
          <cell r="AT99">
            <v>0</v>
          </cell>
          <cell r="AU99">
            <v>0</v>
          </cell>
          <cell r="AV99"/>
          <cell r="AW99"/>
          <cell r="AX99" t="str">
            <v>Junio</v>
          </cell>
          <cell r="AY99"/>
          <cell r="AZ99">
            <v>0</v>
          </cell>
          <cell r="BA99">
            <v>0</v>
          </cell>
          <cell r="BB99"/>
          <cell r="BC99"/>
          <cell r="BD99" t="str">
            <v>Julio</v>
          </cell>
          <cell r="BE99"/>
          <cell r="BF99">
            <v>0</v>
          </cell>
          <cell r="BG99">
            <v>0</v>
          </cell>
          <cell r="BH99"/>
          <cell r="BI99"/>
          <cell r="BJ99" t="str">
            <v>Agosto</v>
          </cell>
          <cell r="BK99"/>
          <cell r="BL99">
            <v>0</v>
          </cell>
          <cell r="BM99">
            <v>0</v>
          </cell>
          <cell r="BN99"/>
          <cell r="BO99"/>
          <cell r="BP99" t="str">
            <v>Septiembre</v>
          </cell>
          <cell r="BQ99"/>
          <cell r="BR99">
            <v>0</v>
          </cell>
          <cell r="BS99">
            <v>0</v>
          </cell>
          <cell r="BT99"/>
          <cell r="BU99"/>
          <cell r="BV99" t="str">
            <v>Octubre</v>
          </cell>
          <cell r="BW99"/>
          <cell r="BX99">
            <v>0</v>
          </cell>
          <cell r="BY99">
            <v>0</v>
          </cell>
          <cell r="BZ99"/>
          <cell r="CA99"/>
          <cell r="CB99" t="str">
            <v>Noviembre</v>
          </cell>
          <cell r="CC99"/>
          <cell r="CD99">
            <v>0</v>
          </cell>
          <cell r="CE99">
            <v>0</v>
          </cell>
          <cell r="CF99"/>
          <cell r="CG99"/>
          <cell r="CH99" t="str">
            <v>Diciembre</v>
          </cell>
          <cell r="CI99"/>
          <cell r="CJ99" t="e">
            <v>#DIV/0!</v>
          </cell>
          <cell r="CK99">
            <v>0</v>
          </cell>
          <cell r="CL99"/>
          <cell r="CM99"/>
          <cell r="CN99">
            <v>0</v>
          </cell>
          <cell r="CO99">
            <v>0</v>
          </cell>
          <cell r="CP99">
            <v>0</v>
          </cell>
          <cell r="CQ99">
            <v>0</v>
          </cell>
          <cell r="CR99">
            <v>0</v>
          </cell>
          <cell r="CS99">
            <v>0</v>
          </cell>
          <cell r="CT99">
            <v>0</v>
          </cell>
          <cell r="CU99">
            <v>0</v>
          </cell>
          <cell r="CV99">
            <v>0</v>
          </cell>
          <cell r="CW99">
            <v>0</v>
          </cell>
          <cell r="CX99">
            <v>0</v>
          </cell>
          <cell r="CY99">
            <v>0</v>
          </cell>
        </row>
        <row r="100">
          <cell r="C100" t="str">
            <v>SEJUT 24 Acción preventiva 2</v>
          </cell>
          <cell r="D100" t="str">
            <v>SUBDIRECCIÓN DE SEGURIDAD JURÍDICA</v>
          </cell>
          <cell r="E100" t="str">
            <v>Monitorear los actos administrativos a expedirse por la SSJ, que garantice las revisiones calidad del producto previo a la firma y expedición del mismo.</v>
          </cell>
          <cell r="F100" t="str">
            <v>Relación de los actos administrativos revisados previa a la firma y expedición del mismo</v>
          </cell>
          <cell r="G100">
            <v>8</v>
          </cell>
          <cell r="H100"/>
          <cell r="I100"/>
          <cell r="J100"/>
          <cell r="K100">
            <v>1</v>
          </cell>
          <cell r="L100">
            <v>1</v>
          </cell>
          <cell r="M100">
            <v>1</v>
          </cell>
          <cell r="N100">
            <v>1</v>
          </cell>
          <cell r="O100">
            <v>1</v>
          </cell>
          <cell r="P100">
            <v>1</v>
          </cell>
          <cell r="Q100">
            <v>1</v>
          </cell>
          <cell r="R100">
            <v>1</v>
          </cell>
          <cell r="S100"/>
          <cell r="T100" t="str">
            <v>Enero</v>
          </cell>
          <cell r="U100">
            <v>0</v>
          </cell>
          <cell r="V100" t="e">
            <v>#DIV/0!</v>
          </cell>
          <cell r="W100">
            <v>0</v>
          </cell>
          <cell r="X100" t="str">
            <v>Se realiza desde Abril</v>
          </cell>
          <cell r="Y100"/>
          <cell r="Z100" t="str">
            <v>Febrero</v>
          </cell>
          <cell r="AA100">
            <v>0</v>
          </cell>
          <cell r="AB100" t="e">
            <v>#DIV/0!</v>
          </cell>
          <cell r="AC100">
            <v>0</v>
          </cell>
          <cell r="AD100" t="str">
            <v>Se realiza desde Abril</v>
          </cell>
          <cell r="AE100"/>
          <cell r="AF100" t="str">
            <v>Marzo</v>
          </cell>
          <cell r="AG100">
            <v>0</v>
          </cell>
          <cell r="AH100" t="e">
            <v>#DIV/0!</v>
          </cell>
          <cell r="AI100">
            <v>0</v>
          </cell>
          <cell r="AJ100" t="str">
            <v>Se realiza desde Abril</v>
          </cell>
          <cell r="AK100"/>
          <cell r="AL100" t="str">
            <v>Abril</v>
          </cell>
          <cell r="AM100">
            <v>1</v>
          </cell>
          <cell r="AN100">
            <v>1</v>
          </cell>
          <cell r="AO100">
            <v>0.125</v>
          </cell>
          <cell r="AP100" t="str">
            <v>Se adjunta matriz</v>
          </cell>
          <cell r="AQ100" t="str">
            <v>SEJUT 24 Acción preventiva 2</v>
          </cell>
          <cell r="AR100" t="str">
            <v>Mayo</v>
          </cell>
          <cell r="AS100"/>
          <cell r="AT100">
            <v>0</v>
          </cell>
          <cell r="AU100">
            <v>0.125</v>
          </cell>
          <cell r="AV100"/>
          <cell r="AW100"/>
          <cell r="AX100" t="str">
            <v>Junio</v>
          </cell>
          <cell r="AY100"/>
          <cell r="AZ100">
            <v>0</v>
          </cell>
          <cell r="BA100">
            <v>0.125</v>
          </cell>
          <cell r="BB100"/>
          <cell r="BC100"/>
          <cell r="BD100" t="str">
            <v>Julio</v>
          </cell>
          <cell r="BE100"/>
          <cell r="BF100">
            <v>0</v>
          </cell>
          <cell r="BG100">
            <v>0.125</v>
          </cell>
          <cell r="BH100"/>
          <cell r="BI100"/>
          <cell r="BJ100" t="str">
            <v>Agosto</v>
          </cell>
          <cell r="BK100"/>
          <cell r="BL100">
            <v>0</v>
          </cell>
          <cell r="BM100">
            <v>0.125</v>
          </cell>
          <cell r="BN100"/>
          <cell r="BO100"/>
          <cell r="BP100" t="str">
            <v>Septiembre</v>
          </cell>
          <cell r="BQ100"/>
          <cell r="BR100">
            <v>0</v>
          </cell>
          <cell r="BS100">
            <v>0.125</v>
          </cell>
          <cell r="BT100"/>
          <cell r="BU100"/>
          <cell r="BV100" t="str">
            <v>Octubre</v>
          </cell>
          <cell r="BW100"/>
          <cell r="BX100">
            <v>0</v>
          </cell>
          <cell r="BY100">
            <v>0.125</v>
          </cell>
          <cell r="BZ100"/>
          <cell r="CA100"/>
          <cell r="CB100" t="str">
            <v>Noviembre</v>
          </cell>
          <cell r="CC100"/>
          <cell r="CD100">
            <v>0</v>
          </cell>
          <cell r="CE100">
            <v>0.125</v>
          </cell>
          <cell r="CF100"/>
          <cell r="CG100"/>
          <cell r="CH100" t="str">
            <v>Diciembre</v>
          </cell>
          <cell r="CI100"/>
          <cell r="CJ100" t="e">
            <v>#DIV/0!</v>
          </cell>
          <cell r="CK100">
            <v>0.125</v>
          </cell>
          <cell r="CL100"/>
          <cell r="CM100"/>
          <cell r="CN100">
            <v>0</v>
          </cell>
          <cell r="CO100">
            <v>0</v>
          </cell>
          <cell r="CP100">
            <v>0</v>
          </cell>
          <cell r="CQ100">
            <v>1</v>
          </cell>
          <cell r="CR100">
            <v>0</v>
          </cell>
          <cell r="CS100">
            <v>0</v>
          </cell>
          <cell r="CT100">
            <v>0</v>
          </cell>
          <cell r="CU100">
            <v>0</v>
          </cell>
          <cell r="CV100">
            <v>0</v>
          </cell>
          <cell r="CW100">
            <v>0</v>
          </cell>
          <cell r="CX100">
            <v>0</v>
          </cell>
          <cell r="CY100">
            <v>0</v>
          </cell>
        </row>
        <row r="101">
          <cell r="C101" t="str">
            <v>SEJUT 24 Acción preventiva 3</v>
          </cell>
          <cell r="D101" t="str">
            <v xml:space="preserve">DIRECCIÓN DE GESTIÓN JURÍDICA DE TIERRAS </v>
          </cell>
          <cell r="E101" t="str">
            <v xml:space="preserve">Socializar los instrumentos del Sistema Integrado de Gestión del proceso de Seguridad Jurídica sobre la Titularidad de la Tierra y los Territorios a los colaboradores de la Dirección de Gestión Jurídica de Tierras y sus Subdirecciones adscrita. Procesos Admistrativos Eespeciales Agrarios. 
</v>
          </cell>
          <cell r="F101" t="str">
            <v xml:space="preserve">Lista de Asistencia y/o memorias </v>
          </cell>
          <cell r="G101">
            <v>2</v>
          </cell>
          <cell r="H101"/>
          <cell r="I101"/>
          <cell r="J101"/>
          <cell r="K101">
            <v>1</v>
          </cell>
          <cell r="L101"/>
          <cell r="M101"/>
          <cell r="N101"/>
          <cell r="O101">
            <v>1</v>
          </cell>
          <cell r="P101"/>
          <cell r="Q101"/>
          <cell r="R101"/>
          <cell r="S101"/>
          <cell r="T101" t="str">
            <v>Enero</v>
          </cell>
          <cell r="U101">
            <v>0</v>
          </cell>
          <cell r="V101" t="e">
            <v>#DIV/0!</v>
          </cell>
          <cell r="W101">
            <v>0</v>
          </cell>
          <cell r="X101" t="str">
            <v>Se realiza desde Abril</v>
          </cell>
          <cell r="Y101"/>
          <cell r="Z101" t="str">
            <v>Febrero</v>
          </cell>
          <cell r="AA101">
            <v>0</v>
          </cell>
          <cell r="AB101" t="e">
            <v>#DIV/0!</v>
          </cell>
          <cell r="AC101">
            <v>0</v>
          </cell>
          <cell r="AD101" t="str">
            <v>Se realiza desde Abril</v>
          </cell>
          <cell r="AE101"/>
          <cell r="AF101" t="str">
            <v>Marzo</v>
          </cell>
          <cell r="AG101">
            <v>0</v>
          </cell>
          <cell r="AH101" t="e">
            <v>#DIV/0!</v>
          </cell>
          <cell r="AI101">
            <v>0</v>
          </cell>
          <cell r="AJ101" t="str">
            <v>Se realiza desde Abril</v>
          </cell>
          <cell r="AK101"/>
          <cell r="AL101" t="str">
            <v>Abril</v>
          </cell>
          <cell r="AM101">
            <v>1</v>
          </cell>
          <cell r="AN101">
            <v>1</v>
          </cell>
          <cell r="AO101">
            <v>0.5</v>
          </cell>
          <cell r="AP101" t="str">
            <v>Se adjunta la presentación y la lista de asisitencia</v>
          </cell>
          <cell r="AQ101" t="str">
            <v>SEJUT 24 Acción preventiva 3</v>
          </cell>
          <cell r="AR101" t="str">
            <v>Mayo</v>
          </cell>
          <cell r="AS101"/>
          <cell r="AT101" t="e">
            <v>#DIV/0!</v>
          </cell>
          <cell r="AU101">
            <v>0.5</v>
          </cell>
          <cell r="AV101"/>
          <cell r="AW101"/>
          <cell r="AX101" t="str">
            <v>Junio</v>
          </cell>
          <cell r="AY101"/>
          <cell r="AZ101" t="e">
            <v>#DIV/0!</v>
          </cell>
          <cell r="BA101">
            <v>0.5</v>
          </cell>
          <cell r="BB101"/>
          <cell r="BC101"/>
          <cell r="BD101" t="str">
            <v>Julio</v>
          </cell>
          <cell r="BE101"/>
          <cell r="BF101" t="e">
            <v>#DIV/0!</v>
          </cell>
          <cell r="BG101">
            <v>0.5</v>
          </cell>
          <cell r="BH101"/>
          <cell r="BI101"/>
          <cell r="BJ101" t="str">
            <v>Agosto</v>
          </cell>
          <cell r="BK101"/>
          <cell r="BL101">
            <v>0</v>
          </cell>
          <cell r="BM101">
            <v>0.5</v>
          </cell>
          <cell r="BN101"/>
          <cell r="BO101"/>
          <cell r="BP101" t="str">
            <v>Septiembre</v>
          </cell>
          <cell r="BQ101"/>
          <cell r="BR101" t="e">
            <v>#DIV/0!</v>
          </cell>
          <cell r="BS101">
            <v>0.5</v>
          </cell>
          <cell r="BT101"/>
          <cell r="BU101"/>
          <cell r="BV101" t="str">
            <v>Octubre</v>
          </cell>
          <cell r="BW101"/>
          <cell r="BX101" t="e">
            <v>#DIV/0!</v>
          </cell>
          <cell r="BY101">
            <v>0.5</v>
          </cell>
          <cell r="BZ101"/>
          <cell r="CA101"/>
          <cell r="CB101" t="str">
            <v>Noviembre</v>
          </cell>
          <cell r="CC101"/>
          <cell r="CD101" t="e">
            <v>#DIV/0!</v>
          </cell>
          <cell r="CE101">
            <v>0.5</v>
          </cell>
          <cell r="CF101"/>
          <cell r="CG101"/>
          <cell r="CH101" t="str">
            <v>Diciembre</v>
          </cell>
          <cell r="CI101"/>
          <cell r="CJ101" t="e">
            <v>#DIV/0!</v>
          </cell>
          <cell r="CK101">
            <v>0.5</v>
          </cell>
          <cell r="CL101"/>
          <cell r="CM101"/>
          <cell r="CN101">
            <v>0</v>
          </cell>
          <cell r="CO101">
            <v>0</v>
          </cell>
          <cell r="CP101">
            <v>0</v>
          </cell>
          <cell r="CQ101">
            <v>1</v>
          </cell>
          <cell r="CR101">
            <v>0</v>
          </cell>
          <cell r="CS101">
            <v>0</v>
          </cell>
          <cell r="CT101">
            <v>0</v>
          </cell>
          <cell r="CU101">
            <v>0</v>
          </cell>
          <cell r="CV101">
            <v>0</v>
          </cell>
          <cell r="CW101">
            <v>0</v>
          </cell>
          <cell r="CX101">
            <v>0</v>
          </cell>
          <cell r="CY101">
            <v>0</v>
          </cell>
        </row>
        <row r="102">
          <cell r="C102" t="str">
            <v>SEJUT 24 Acción preventiva 4</v>
          </cell>
          <cell r="D102"/>
          <cell r="E102"/>
          <cell r="F102"/>
          <cell r="G102">
            <v>0</v>
          </cell>
          <cell r="H102"/>
          <cell r="I102"/>
          <cell r="J102"/>
          <cell r="K102"/>
          <cell r="L102"/>
          <cell r="M102"/>
          <cell r="N102"/>
          <cell r="O102"/>
          <cell r="P102"/>
          <cell r="Q102"/>
          <cell r="R102"/>
          <cell r="S102"/>
          <cell r="T102" t="str">
            <v>Enero</v>
          </cell>
          <cell r="U102"/>
          <cell r="V102" t="e">
            <v>#DIV/0!</v>
          </cell>
          <cell r="W102" t="e">
            <v>#DIV/0!</v>
          </cell>
          <cell r="X102"/>
          <cell r="Y102"/>
          <cell r="Z102" t="str">
            <v>Febrero</v>
          </cell>
          <cell r="AA102"/>
          <cell r="AB102" t="e">
            <v>#DIV/0!</v>
          </cell>
          <cell r="AC102" t="e">
            <v>#DIV/0!</v>
          </cell>
          <cell r="AD102"/>
          <cell r="AE102"/>
          <cell r="AF102" t="str">
            <v>Marzo</v>
          </cell>
          <cell r="AG102"/>
          <cell r="AH102" t="e">
            <v>#DIV/0!</v>
          </cell>
          <cell r="AI102" t="e">
            <v>#DIV/0!</v>
          </cell>
          <cell r="AJ102"/>
          <cell r="AK102"/>
          <cell r="AL102" t="str">
            <v>Abril</v>
          </cell>
          <cell r="AM102"/>
          <cell r="AN102" t="e">
            <v>#DIV/0!</v>
          </cell>
          <cell r="AO102" t="e">
            <v>#DIV/0!</v>
          </cell>
          <cell r="AP102"/>
          <cell r="AQ102"/>
          <cell r="AR102" t="str">
            <v>Mayo</v>
          </cell>
          <cell r="AS102"/>
          <cell r="AT102" t="e">
            <v>#DIV/0!</v>
          </cell>
          <cell r="AU102" t="e">
            <v>#DIV/0!</v>
          </cell>
          <cell r="AV102"/>
          <cell r="AW102"/>
          <cell r="AX102" t="str">
            <v>Junio</v>
          </cell>
          <cell r="AY102"/>
          <cell r="AZ102" t="e">
            <v>#DIV/0!</v>
          </cell>
          <cell r="BA102" t="e">
            <v>#DIV/0!</v>
          </cell>
          <cell r="BB102"/>
          <cell r="BC102"/>
          <cell r="BD102" t="str">
            <v>Julio</v>
          </cell>
          <cell r="BE102"/>
          <cell r="BF102" t="e">
            <v>#DIV/0!</v>
          </cell>
          <cell r="BG102" t="e">
            <v>#DIV/0!</v>
          </cell>
          <cell r="BH102"/>
          <cell r="BI102"/>
          <cell r="BJ102" t="str">
            <v>Agosto</v>
          </cell>
          <cell r="BK102"/>
          <cell r="BL102" t="e">
            <v>#DIV/0!</v>
          </cell>
          <cell r="BM102" t="e">
            <v>#DIV/0!</v>
          </cell>
          <cell r="BN102"/>
          <cell r="BO102"/>
          <cell r="BP102" t="str">
            <v>Septiembre</v>
          </cell>
          <cell r="BQ102"/>
          <cell r="BR102" t="e">
            <v>#DIV/0!</v>
          </cell>
          <cell r="BS102" t="e">
            <v>#DIV/0!</v>
          </cell>
          <cell r="BT102"/>
          <cell r="BU102"/>
          <cell r="BV102" t="str">
            <v>Octubre</v>
          </cell>
          <cell r="BW102"/>
          <cell r="BX102" t="e">
            <v>#DIV/0!</v>
          </cell>
          <cell r="BY102" t="e">
            <v>#DIV/0!</v>
          </cell>
          <cell r="BZ102"/>
          <cell r="CA102"/>
          <cell r="CB102" t="str">
            <v>Noviembre</v>
          </cell>
          <cell r="CC102"/>
          <cell r="CD102" t="e">
            <v>#DIV/0!</v>
          </cell>
          <cell r="CE102" t="e">
            <v>#DIV/0!</v>
          </cell>
          <cell r="CF102"/>
          <cell r="CG102"/>
          <cell r="CH102" t="str">
            <v>Diciembre</v>
          </cell>
          <cell r="CI102"/>
          <cell r="CJ102" t="e">
            <v>#DIV/0!</v>
          </cell>
          <cell r="CK102" t="e">
            <v>#DIV/0!</v>
          </cell>
          <cell r="CL102"/>
          <cell r="CM102"/>
          <cell r="CN102"/>
          <cell r="CO102"/>
          <cell r="CP102"/>
          <cell r="CQ102"/>
          <cell r="CR102"/>
          <cell r="CS102"/>
          <cell r="CT102"/>
          <cell r="CU102"/>
          <cell r="CV102"/>
          <cell r="CW102"/>
          <cell r="CX102"/>
          <cell r="CY102"/>
        </row>
        <row r="103">
          <cell r="C103" t="str">
            <v>SEJUT 25 Acción preventiva 1</v>
          </cell>
          <cell r="D103" t="str">
            <v>SUBDIRECCIÓN DE PROCESOS AGRARIOS Y GESTIÓN JURÍDICA</v>
          </cell>
          <cell r="E103" t="str">
            <v>Monitorear que se resuelvan en términos los recursos de reposición interpuestos contra las decisiones de procesos agrarios</v>
          </cell>
          <cell r="F103" t="str">
            <v>Relación de los actos administrativos de resolución de recursos de reposición</v>
          </cell>
          <cell r="G103">
            <v>8</v>
          </cell>
          <cell r="H103"/>
          <cell r="I103"/>
          <cell r="J103"/>
          <cell r="K103">
            <v>1</v>
          </cell>
          <cell r="L103">
            <v>1</v>
          </cell>
          <cell r="M103">
            <v>1</v>
          </cell>
          <cell r="N103">
            <v>1</v>
          </cell>
          <cell r="O103">
            <v>1</v>
          </cell>
          <cell r="P103">
            <v>1</v>
          </cell>
          <cell r="Q103">
            <v>1</v>
          </cell>
          <cell r="R103">
            <v>1</v>
          </cell>
          <cell r="S103"/>
          <cell r="T103" t="str">
            <v>Enero</v>
          </cell>
          <cell r="U103"/>
          <cell r="V103" t="e">
            <v>#DIV/0!</v>
          </cell>
          <cell r="W103">
            <v>0</v>
          </cell>
          <cell r="X103"/>
          <cell r="Y103"/>
          <cell r="Z103" t="str">
            <v>Febrero</v>
          </cell>
          <cell r="AA103"/>
          <cell r="AB103" t="e">
            <v>#DIV/0!</v>
          </cell>
          <cell r="AC103">
            <v>0</v>
          </cell>
          <cell r="AD103"/>
          <cell r="AE103"/>
          <cell r="AF103" t="str">
            <v>Marzo</v>
          </cell>
          <cell r="AG103"/>
          <cell r="AH103" t="e">
            <v>#DIV/0!</v>
          </cell>
          <cell r="AI103">
            <v>0</v>
          </cell>
          <cell r="AJ103"/>
          <cell r="AK103"/>
          <cell r="AL103" t="str">
            <v>Abril</v>
          </cell>
          <cell r="AM103"/>
          <cell r="AN103">
            <v>0</v>
          </cell>
          <cell r="AO103">
            <v>0</v>
          </cell>
          <cell r="AP103"/>
          <cell r="AQ103"/>
          <cell r="AR103" t="str">
            <v>Mayo</v>
          </cell>
          <cell r="AS103"/>
          <cell r="AT103">
            <v>0</v>
          </cell>
          <cell r="AU103">
            <v>0</v>
          </cell>
          <cell r="AV103"/>
          <cell r="AW103"/>
          <cell r="AX103" t="str">
            <v>Junio</v>
          </cell>
          <cell r="AY103"/>
          <cell r="AZ103">
            <v>0</v>
          </cell>
          <cell r="BA103">
            <v>0</v>
          </cell>
          <cell r="BB103"/>
          <cell r="BC103"/>
          <cell r="BD103" t="str">
            <v>Julio</v>
          </cell>
          <cell r="BE103"/>
          <cell r="BF103">
            <v>0</v>
          </cell>
          <cell r="BG103">
            <v>0</v>
          </cell>
          <cell r="BH103"/>
          <cell r="BI103"/>
          <cell r="BJ103" t="str">
            <v>Agosto</v>
          </cell>
          <cell r="BK103"/>
          <cell r="BL103">
            <v>0</v>
          </cell>
          <cell r="BM103">
            <v>0</v>
          </cell>
          <cell r="BN103"/>
          <cell r="BO103"/>
          <cell r="BP103" t="str">
            <v>Septiembre</v>
          </cell>
          <cell r="BQ103"/>
          <cell r="BR103">
            <v>0</v>
          </cell>
          <cell r="BS103">
            <v>0</v>
          </cell>
          <cell r="BT103"/>
          <cell r="BU103"/>
          <cell r="BV103" t="str">
            <v>Octubre</v>
          </cell>
          <cell r="BW103"/>
          <cell r="BX103">
            <v>0</v>
          </cell>
          <cell r="BY103">
            <v>0</v>
          </cell>
          <cell r="BZ103"/>
          <cell r="CA103"/>
          <cell r="CB103" t="str">
            <v>Noviembre</v>
          </cell>
          <cell r="CC103"/>
          <cell r="CD103">
            <v>0</v>
          </cell>
          <cell r="CE103">
            <v>0</v>
          </cell>
          <cell r="CF103"/>
          <cell r="CG103"/>
          <cell r="CH103" t="str">
            <v>Diciembre</v>
          </cell>
          <cell r="CI103"/>
          <cell r="CJ103" t="e">
            <v>#DIV/0!</v>
          </cell>
          <cell r="CK103">
            <v>0</v>
          </cell>
          <cell r="CL103"/>
          <cell r="CM103"/>
          <cell r="CN103">
            <v>0</v>
          </cell>
          <cell r="CO103">
            <v>0</v>
          </cell>
          <cell r="CP103">
            <v>0</v>
          </cell>
          <cell r="CQ103">
            <v>0</v>
          </cell>
          <cell r="CR103">
            <v>0</v>
          </cell>
          <cell r="CS103">
            <v>0</v>
          </cell>
          <cell r="CT103">
            <v>0</v>
          </cell>
          <cell r="CU103">
            <v>0</v>
          </cell>
          <cell r="CV103">
            <v>0</v>
          </cell>
          <cell r="CW103">
            <v>0</v>
          </cell>
          <cell r="CX103">
            <v>0</v>
          </cell>
          <cell r="CY103">
            <v>0</v>
          </cell>
        </row>
        <row r="104">
          <cell r="C104" t="str">
            <v>SEJUT 25 Acción preventiva 2</v>
          </cell>
          <cell r="D104" t="str">
            <v>SUBDIRECCIÓN DE SEGURIDAD JURÍDICA</v>
          </cell>
          <cell r="E104" t="str">
            <v>Monitorear que se resuelvan en términos los recursos de reposición interpuestos contra las decisiones de procesos agrarios</v>
          </cell>
          <cell r="F104" t="str">
            <v>Relación de los actos administrativos de resolución de recursos de reposición</v>
          </cell>
          <cell r="G104">
            <v>8</v>
          </cell>
          <cell r="H104"/>
          <cell r="I104"/>
          <cell r="J104"/>
          <cell r="K104">
            <v>1</v>
          </cell>
          <cell r="L104">
            <v>1</v>
          </cell>
          <cell r="M104">
            <v>1</v>
          </cell>
          <cell r="N104">
            <v>1</v>
          </cell>
          <cell r="O104">
            <v>1</v>
          </cell>
          <cell r="P104">
            <v>1</v>
          </cell>
          <cell r="Q104">
            <v>1</v>
          </cell>
          <cell r="R104">
            <v>1</v>
          </cell>
          <cell r="S104"/>
          <cell r="T104" t="str">
            <v>Enero</v>
          </cell>
          <cell r="U104">
            <v>0</v>
          </cell>
          <cell r="V104" t="e">
            <v>#DIV/0!</v>
          </cell>
          <cell r="W104">
            <v>0</v>
          </cell>
          <cell r="X104" t="str">
            <v>Se realiza desde Abril</v>
          </cell>
          <cell r="Y104"/>
          <cell r="Z104" t="str">
            <v>Febrero</v>
          </cell>
          <cell r="AA104">
            <v>0</v>
          </cell>
          <cell r="AB104" t="e">
            <v>#DIV/0!</v>
          </cell>
          <cell r="AC104">
            <v>0</v>
          </cell>
          <cell r="AD104" t="str">
            <v>Se realiza desde Abril</v>
          </cell>
          <cell r="AE104"/>
          <cell r="AF104" t="str">
            <v>Marzo</v>
          </cell>
          <cell r="AG104">
            <v>0</v>
          </cell>
          <cell r="AH104" t="e">
            <v>#DIV/0!</v>
          </cell>
          <cell r="AI104">
            <v>0</v>
          </cell>
          <cell r="AJ104" t="str">
            <v>Se realiza desde Abril</v>
          </cell>
          <cell r="AK104"/>
          <cell r="AL104" t="str">
            <v>Abril</v>
          </cell>
          <cell r="AM104">
            <v>1</v>
          </cell>
          <cell r="AN104">
            <v>1</v>
          </cell>
          <cell r="AO104">
            <v>0.125</v>
          </cell>
          <cell r="AP104" t="str">
            <v>Se adjunta matriz</v>
          </cell>
          <cell r="AQ104" t="str">
            <v>SEJUT 24 Acción preventiva 3</v>
          </cell>
          <cell r="AR104" t="str">
            <v>Mayo</v>
          </cell>
          <cell r="AS104"/>
          <cell r="AT104">
            <v>0</v>
          </cell>
          <cell r="AU104">
            <v>0.125</v>
          </cell>
          <cell r="AV104"/>
          <cell r="AW104"/>
          <cell r="AX104" t="str">
            <v>Junio</v>
          </cell>
          <cell r="AY104"/>
          <cell r="AZ104">
            <v>0</v>
          </cell>
          <cell r="BA104">
            <v>0.125</v>
          </cell>
          <cell r="BB104"/>
          <cell r="BC104"/>
          <cell r="BD104" t="str">
            <v>Julio</v>
          </cell>
          <cell r="BE104"/>
          <cell r="BF104">
            <v>0</v>
          </cell>
          <cell r="BG104">
            <v>0.125</v>
          </cell>
          <cell r="BH104"/>
          <cell r="BI104"/>
          <cell r="BJ104" t="str">
            <v>Agosto</v>
          </cell>
          <cell r="BK104"/>
          <cell r="BL104">
            <v>0</v>
          </cell>
          <cell r="BM104">
            <v>0.125</v>
          </cell>
          <cell r="BN104"/>
          <cell r="BO104"/>
          <cell r="BP104" t="str">
            <v>Septiembre</v>
          </cell>
          <cell r="BQ104"/>
          <cell r="BR104">
            <v>0</v>
          </cell>
          <cell r="BS104">
            <v>0.125</v>
          </cell>
          <cell r="BT104"/>
          <cell r="BU104"/>
          <cell r="BV104" t="str">
            <v>Octubre</v>
          </cell>
          <cell r="BW104"/>
          <cell r="BX104">
            <v>0</v>
          </cell>
          <cell r="BY104">
            <v>0.125</v>
          </cell>
          <cell r="BZ104"/>
          <cell r="CA104"/>
          <cell r="CB104" t="str">
            <v>Noviembre</v>
          </cell>
          <cell r="CC104"/>
          <cell r="CD104">
            <v>0</v>
          </cell>
          <cell r="CE104">
            <v>0.125</v>
          </cell>
          <cell r="CF104"/>
          <cell r="CG104"/>
          <cell r="CH104" t="str">
            <v>Diciembre</v>
          </cell>
          <cell r="CI104"/>
          <cell r="CJ104" t="e">
            <v>#DIV/0!</v>
          </cell>
          <cell r="CK104">
            <v>0.125</v>
          </cell>
          <cell r="CL104"/>
          <cell r="CM104"/>
          <cell r="CN104">
            <v>0</v>
          </cell>
          <cell r="CO104">
            <v>0</v>
          </cell>
          <cell r="CP104">
            <v>0</v>
          </cell>
          <cell r="CQ104">
            <v>1</v>
          </cell>
          <cell r="CR104">
            <v>0</v>
          </cell>
          <cell r="CS104">
            <v>0</v>
          </cell>
          <cell r="CT104">
            <v>0</v>
          </cell>
          <cell r="CU104">
            <v>0</v>
          </cell>
          <cell r="CV104">
            <v>0</v>
          </cell>
          <cell r="CW104">
            <v>0</v>
          </cell>
          <cell r="CX104">
            <v>0</v>
          </cell>
          <cell r="CY104">
            <v>0</v>
          </cell>
        </row>
        <row r="105">
          <cell r="C105" t="str">
            <v>SEJUT 25 Acción preventiva 3</v>
          </cell>
          <cell r="D105"/>
          <cell r="E105"/>
          <cell r="F105"/>
          <cell r="G105">
            <v>0</v>
          </cell>
          <cell r="H105"/>
          <cell r="I105"/>
          <cell r="J105"/>
          <cell r="K105"/>
          <cell r="L105"/>
          <cell r="M105"/>
          <cell r="N105"/>
          <cell r="O105"/>
          <cell r="P105"/>
          <cell r="Q105"/>
          <cell r="R105"/>
          <cell r="S105"/>
          <cell r="T105" t="str">
            <v>Enero</v>
          </cell>
          <cell r="U105"/>
          <cell r="V105" t="e">
            <v>#DIV/0!</v>
          </cell>
          <cell r="W105" t="e">
            <v>#DIV/0!</v>
          </cell>
          <cell r="X105"/>
          <cell r="Y105"/>
          <cell r="Z105" t="str">
            <v>Febrero</v>
          </cell>
          <cell r="AA105"/>
          <cell r="AB105" t="e">
            <v>#DIV/0!</v>
          </cell>
          <cell r="AC105" t="e">
            <v>#DIV/0!</v>
          </cell>
          <cell r="AD105"/>
          <cell r="AE105"/>
          <cell r="AF105" t="str">
            <v>Marzo</v>
          </cell>
          <cell r="AG105"/>
          <cell r="AH105" t="e">
            <v>#DIV/0!</v>
          </cell>
          <cell r="AI105" t="e">
            <v>#DIV/0!</v>
          </cell>
          <cell r="AJ105"/>
          <cell r="AK105"/>
          <cell r="AL105" t="str">
            <v>Abril</v>
          </cell>
          <cell r="AM105"/>
          <cell r="AN105" t="e">
            <v>#DIV/0!</v>
          </cell>
          <cell r="AO105" t="e">
            <v>#DIV/0!</v>
          </cell>
          <cell r="AP105"/>
          <cell r="AQ105"/>
          <cell r="AR105" t="str">
            <v>Mayo</v>
          </cell>
          <cell r="AS105"/>
          <cell r="AT105" t="e">
            <v>#DIV/0!</v>
          </cell>
          <cell r="AU105" t="e">
            <v>#DIV/0!</v>
          </cell>
          <cell r="AV105"/>
          <cell r="AW105"/>
          <cell r="AX105" t="str">
            <v>Junio</v>
          </cell>
          <cell r="AY105"/>
          <cell r="AZ105" t="e">
            <v>#DIV/0!</v>
          </cell>
          <cell r="BA105" t="e">
            <v>#DIV/0!</v>
          </cell>
          <cell r="BB105"/>
          <cell r="BC105"/>
          <cell r="BD105" t="str">
            <v>Julio</v>
          </cell>
          <cell r="BE105"/>
          <cell r="BF105" t="e">
            <v>#DIV/0!</v>
          </cell>
          <cell r="BG105" t="e">
            <v>#DIV/0!</v>
          </cell>
          <cell r="BH105"/>
          <cell r="BI105"/>
          <cell r="BJ105" t="str">
            <v>Agosto</v>
          </cell>
          <cell r="BK105"/>
          <cell r="BL105" t="e">
            <v>#DIV/0!</v>
          </cell>
          <cell r="BM105" t="e">
            <v>#DIV/0!</v>
          </cell>
          <cell r="BN105"/>
          <cell r="BO105"/>
          <cell r="BP105" t="str">
            <v>Septiembre</v>
          </cell>
          <cell r="BQ105"/>
          <cell r="BR105" t="e">
            <v>#DIV/0!</v>
          </cell>
          <cell r="BS105" t="e">
            <v>#DIV/0!</v>
          </cell>
          <cell r="BT105"/>
          <cell r="BU105"/>
          <cell r="BV105" t="str">
            <v>Octubre</v>
          </cell>
          <cell r="BW105"/>
          <cell r="BX105" t="e">
            <v>#DIV/0!</v>
          </cell>
          <cell r="BY105" t="e">
            <v>#DIV/0!</v>
          </cell>
          <cell r="BZ105"/>
          <cell r="CA105"/>
          <cell r="CB105" t="str">
            <v>Noviembre</v>
          </cell>
          <cell r="CC105"/>
          <cell r="CD105" t="e">
            <v>#DIV/0!</v>
          </cell>
          <cell r="CE105" t="e">
            <v>#DIV/0!</v>
          </cell>
          <cell r="CF105"/>
          <cell r="CG105"/>
          <cell r="CH105" t="str">
            <v>Diciembre</v>
          </cell>
          <cell r="CI105"/>
          <cell r="CJ105" t="e">
            <v>#DIV/0!</v>
          </cell>
          <cell r="CK105" t="e">
            <v>#DIV/0!</v>
          </cell>
          <cell r="CL105"/>
          <cell r="CM105"/>
          <cell r="CN105"/>
          <cell r="CO105"/>
          <cell r="CP105"/>
          <cell r="CQ105"/>
          <cell r="CR105"/>
          <cell r="CS105"/>
          <cell r="CT105"/>
          <cell r="CU105"/>
          <cell r="CV105"/>
          <cell r="CW105"/>
          <cell r="CX105"/>
          <cell r="CY105"/>
        </row>
        <row r="106">
          <cell r="C106" t="str">
            <v>SEJUT 25 Acción preventiva 4</v>
          </cell>
          <cell r="D106"/>
          <cell r="E106"/>
          <cell r="F106"/>
          <cell r="G106">
            <v>0</v>
          </cell>
          <cell r="H106"/>
          <cell r="I106"/>
          <cell r="J106"/>
          <cell r="K106"/>
          <cell r="L106"/>
          <cell r="M106"/>
          <cell r="N106"/>
          <cell r="O106"/>
          <cell r="P106"/>
          <cell r="Q106"/>
          <cell r="R106"/>
          <cell r="S106"/>
          <cell r="T106" t="str">
            <v>Enero</v>
          </cell>
          <cell r="U106"/>
          <cell r="V106" t="e">
            <v>#DIV/0!</v>
          </cell>
          <cell r="W106" t="e">
            <v>#DIV/0!</v>
          </cell>
          <cell r="X106"/>
          <cell r="Y106"/>
          <cell r="Z106" t="str">
            <v>Febrero</v>
          </cell>
          <cell r="AA106"/>
          <cell r="AB106" t="e">
            <v>#DIV/0!</v>
          </cell>
          <cell r="AC106" t="e">
            <v>#DIV/0!</v>
          </cell>
          <cell r="AD106"/>
          <cell r="AE106"/>
          <cell r="AF106" t="str">
            <v>Marzo</v>
          </cell>
          <cell r="AG106"/>
          <cell r="AH106" t="e">
            <v>#DIV/0!</v>
          </cell>
          <cell r="AI106" t="e">
            <v>#DIV/0!</v>
          </cell>
          <cell r="AJ106"/>
          <cell r="AK106"/>
          <cell r="AL106" t="str">
            <v>Abril</v>
          </cell>
          <cell r="AM106"/>
          <cell r="AN106" t="e">
            <v>#DIV/0!</v>
          </cell>
          <cell r="AO106" t="e">
            <v>#DIV/0!</v>
          </cell>
          <cell r="AP106"/>
          <cell r="AQ106"/>
          <cell r="AR106" t="str">
            <v>Mayo</v>
          </cell>
          <cell r="AS106"/>
          <cell r="AT106" t="e">
            <v>#DIV/0!</v>
          </cell>
          <cell r="AU106" t="e">
            <v>#DIV/0!</v>
          </cell>
          <cell r="AV106"/>
          <cell r="AW106"/>
          <cell r="AX106" t="str">
            <v>Junio</v>
          </cell>
          <cell r="AY106"/>
          <cell r="AZ106" t="e">
            <v>#DIV/0!</v>
          </cell>
          <cell r="BA106" t="e">
            <v>#DIV/0!</v>
          </cell>
          <cell r="BB106"/>
          <cell r="BC106"/>
          <cell r="BD106" t="str">
            <v>Julio</v>
          </cell>
          <cell r="BE106"/>
          <cell r="BF106" t="e">
            <v>#DIV/0!</v>
          </cell>
          <cell r="BG106" t="e">
            <v>#DIV/0!</v>
          </cell>
          <cell r="BH106"/>
          <cell r="BI106"/>
          <cell r="BJ106" t="str">
            <v>Agosto</v>
          </cell>
          <cell r="BK106"/>
          <cell r="BL106" t="e">
            <v>#DIV/0!</v>
          </cell>
          <cell r="BM106" t="e">
            <v>#DIV/0!</v>
          </cell>
          <cell r="BN106"/>
          <cell r="BO106"/>
          <cell r="BP106" t="str">
            <v>Septiembre</v>
          </cell>
          <cell r="BQ106"/>
          <cell r="BR106" t="e">
            <v>#DIV/0!</v>
          </cell>
          <cell r="BS106" t="e">
            <v>#DIV/0!</v>
          </cell>
          <cell r="BT106"/>
          <cell r="BU106"/>
          <cell r="BV106" t="str">
            <v>Octubre</v>
          </cell>
          <cell r="BW106"/>
          <cell r="BX106" t="e">
            <v>#DIV/0!</v>
          </cell>
          <cell r="BY106" t="e">
            <v>#DIV/0!</v>
          </cell>
          <cell r="BZ106"/>
          <cell r="CA106"/>
          <cell r="CB106" t="str">
            <v>Noviembre</v>
          </cell>
          <cell r="CC106"/>
          <cell r="CD106" t="e">
            <v>#DIV/0!</v>
          </cell>
          <cell r="CE106" t="e">
            <v>#DIV/0!</v>
          </cell>
          <cell r="CF106"/>
          <cell r="CG106"/>
          <cell r="CH106" t="str">
            <v>Diciembre</v>
          </cell>
          <cell r="CI106"/>
          <cell r="CJ106" t="e">
            <v>#DIV/0!</v>
          </cell>
          <cell r="CK106" t="e">
            <v>#DIV/0!</v>
          </cell>
          <cell r="CL106"/>
          <cell r="CM106"/>
          <cell r="CN106"/>
          <cell r="CO106"/>
          <cell r="CP106"/>
          <cell r="CQ106"/>
          <cell r="CR106"/>
          <cell r="CS106"/>
          <cell r="CT106"/>
          <cell r="CU106"/>
          <cell r="CV106"/>
          <cell r="CW106"/>
          <cell r="CX106"/>
          <cell r="CY106"/>
        </row>
        <row r="107">
          <cell r="C107" t="str">
            <v>SEJUT 26 Acción preventiva 1</v>
          </cell>
          <cell r="D107" t="str">
            <v>SUBDIRECCIÓN ASUNTOS ÉTNICOS</v>
          </cell>
          <cell r="E107" t="str">
            <v>Seguimiento a la carpeta con actos administrativos registrados para el cumplimiento del plan de acción</v>
          </cell>
          <cell r="F107" t="str">
            <v>Informe general de cumplimiento de plan de acción</v>
          </cell>
          <cell r="G107">
            <v>1</v>
          </cell>
          <cell r="H107"/>
          <cell r="I107"/>
          <cell r="J107"/>
          <cell r="K107"/>
          <cell r="L107"/>
          <cell r="M107"/>
          <cell r="N107"/>
          <cell r="O107"/>
          <cell r="P107"/>
          <cell r="Q107"/>
          <cell r="R107"/>
          <cell r="S107">
            <v>1</v>
          </cell>
          <cell r="T107" t="str">
            <v>Enero</v>
          </cell>
          <cell r="U107"/>
          <cell r="V107" t="e">
            <v>#DIV/0!</v>
          </cell>
          <cell r="W107">
            <v>0</v>
          </cell>
          <cell r="X107"/>
          <cell r="Y107"/>
          <cell r="Z107" t="str">
            <v>Febrero</v>
          </cell>
          <cell r="AA107"/>
          <cell r="AB107" t="e">
            <v>#DIV/0!</v>
          </cell>
          <cell r="AC107">
            <v>0</v>
          </cell>
          <cell r="AD107"/>
          <cell r="AE107"/>
          <cell r="AF107" t="str">
            <v>Marzo</v>
          </cell>
          <cell r="AG107"/>
          <cell r="AH107" t="e">
            <v>#DIV/0!</v>
          </cell>
          <cell r="AI107">
            <v>0</v>
          </cell>
          <cell r="AJ107"/>
          <cell r="AK107"/>
          <cell r="AL107" t="str">
            <v>Abril</v>
          </cell>
          <cell r="AM107"/>
          <cell r="AN107" t="e">
            <v>#DIV/0!</v>
          </cell>
          <cell r="AO107">
            <v>0</v>
          </cell>
          <cell r="AP107"/>
          <cell r="AQ107"/>
          <cell r="AR107" t="str">
            <v>Mayo</v>
          </cell>
          <cell r="AS107"/>
          <cell r="AT107" t="e">
            <v>#DIV/0!</v>
          </cell>
          <cell r="AU107">
            <v>0</v>
          </cell>
          <cell r="AV107"/>
          <cell r="AW107"/>
          <cell r="AX107" t="str">
            <v>Junio</v>
          </cell>
          <cell r="AY107"/>
          <cell r="AZ107" t="e">
            <v>#DIV/0!</v>
          </cell>
          <cell r="BA107">
            <v>0</v>
          </cell>
          <cell r="BB107"/>
          <cell r="BC107"/>
          <cell r="BD107" t="str">
            <v>Julio</v>
          </cell>
          <cell r="BE107"/>
          <cell r="BF107" t="e">
            <v>#DIV/0!</v>
          </cell>
          <cell r="BG107">
            <v>0</v>
          </cell>
          <cell r="BH107"/>
          <cell r="BI107"/>
          <cell r="BJ107" t="str">
            <v>Agosto</v>
          </cell>
          <cell r="BK107"/>
          <cell r="BL107" t="e">
            <v>#DIV/0!</v>
          </cell>
          <cell r="BM107">
            <v>0</v>
          </cell>
          <cell r="BN107"/>
          <cell r="BO107"/>
          <cell r="BP107" t="str">
            <v>Septiembre</v>
          </cell>
          <cell r="BQ107"/>
          <cell r="BR107" t="e">
            <v>#DIV/0!</v>
          </cell>
          <cell r="BS107">
            <v>0</v>
          </cell>
          <cell r="BT107"/>
          <cell r="BU107"/>
          <cell r="BV107" t="str">
            <v>Octubre</v>
          </cell>
          <cell r="BW107"/>
          <cell r="BX107" t="e">
            <v>#DIV/0!</v>
          </cell>
          <cell r="BY107">
            <v>0</v>
          </cell>
          <cell r="BZ107"/>
          <cell r="CA107"/>
          <cell r="CB107" t="str">
            <v>Noviembre</v>
          </cell>
          <cell r="CC107"/>
          <cell r="CD107" t="e">
            <v>#DIV/0!</v>
          </cell>
          <cell r="CE107">
            <v>0</v>
          </cell>
          <cell r="CF107"/>
          <cell r="CG107"/>
          <cell r="CH107" t="str">
            <v>Diciembre</v>
          </cell>
          <cell r="CI107"/>
          <cell r="CJ107">
            <v>0</v>
          </cell>
          <cell r="CK107">
            <v>0</v>
          </cell>
          <cell r="CL107"/>
          <cell r="CM107"/>
          <cell r="CN107">
            <v>0</v>
          </cell>
          <cell r="CO107">
            <v>0</v>
          </cell>
          <cell r="CP107">
            <v>0</v>
          </cell>
          <cell r="CQ107">
            <v>0</v>
          </cell>
          <cell r="CR107">
            <v>0</v>
          </cell>
          <cell r="CS107">
            <v>0</v>
          </cell>
          <cell r="CT107">
            <v>0</v>
          </cell>
          <cell r="CU107">
            <v>0</v>
          </cell>
          <cell r="CV107">
            <v>0</v>
          </cell>
          <cell r="CW107">
            <v>0</v>
          </cell>
          <cell r="CX107">
            <v>0</v>
          </cell>
          <cell r="CY107">
            <v>0</v>
          </cell>
        </row>
        <row r="108">
          <cell r="C108" t="str">
            <v>SEJUT 26 Acción preventiva 2</v>
          </cell>
          <cell r="D108"/>
          <cell r="E108"/>
          <cell r="F108"/>
          <cell r="G108">
            <v>0</v>
          </cell>
          <cell r="H108"/>
          <cell r="I108"/>
          <cell r="J108"/>
          <cell r="K108"/>
          <cell r="L108"/>
          <cell r="M108"/>
          <cell r="N108"/>
          <cell r="O108"/>
          <cell r="P108"/>
          <cell r="Q108"/>
          <cell r="R108"/>
          <cell r="S108"/>
          <cell r="T108" t="str">
            <v>Enero</v>
          </cell>
          <cell r="U108"/>
          <cell r="V108" t="e">
            <v>#DIV/0!</v>
          </cell>
          <cell r="W108" t="e">
            <v>#DIV/0!</v>
          </cell>
          <cell r="X108"/>
          <cell r="Y108"/>
          <cell r="Z108" t="str">
            <v>Febrero</v>
          </cell>
          <cell r="AA108"/>
          <cell r="AB108" t="e">
            <v>#DIV/0!</v>
          </cell>
          <cell r="AC108" t="e">
            <v>#DIV/0!</v>
          </cell>
          <cell r="AD108"/>
          <cell r="AE108"/>
          <cell r="AF108" t="str">
            <v>Marzo</v>
          </cell>
          <cell r="AG108"/>
          <cell r="AH108" t="e">
            <v>#DIV/0!</v>
          </cell>
          <cell r="AI108" t="e">
            <v>#DIV/0!</v>
          </cell>
          <cell r="AJ108"/>
          <cell r="AK108"/>
          <cell r="AL108" t="str">
            <v>Abril</v>
          </cell>
          <cell r="AM108"/>
          <cell r="AN108" t="e">
            <v>#DIV/0!</v>
          </cell>
          <cell r="AO108" t="e">
            <v>#DIV/0!</v>
          </cell>
          <cell r="AP108"/>
          <cell r="AQ108"/>
          <cell r="AR108" t="str">
            <v>Mayo</v>
          </cell>
          <cell r="AS108"/>
          <cell r="AT108" t="e">
            <v>#DIV/0!</v>
          </cell>
          <cell r="AU108" t="e">
            <v>#DIV/0!</v>
          </cell>
          <cell r="AV108"/>
          <cell r="AW108"/>
          <cell r="AX108" t="str">
            <v>Junio</v>
          </cell>
          <cell r="AY108"/>
          <cell r="AZ108" t="e">
            <v>#DIV/0!</v>
          </cell>
          <cell r="BA108" t="e">
            <v>#DIV/0!</v>
          </cell>
          <cell r="BB108"/>
          <cell r="BC108"/>
          <cell r="BD108" t="str">
            <v>Julio</v>
          </cell>
          <cell r="BE108"/>
          <cell r="BF108" t="e">
            <v>#DIV/0!</v>
          </cell>
          <cell r="BG108" t="e">
            <v>#DIV/0!</v>
          </cell>
          <cell r="BH108"/>
          <cell r="BI108"/>
          <cell r="BJ108" t="str">
            <v>Agosto</v>
          </cell>
          <cell r="BK108"/>
          <cell r="BL108" t="e">
            <v>#DIV/0!</v>
          </cell>
          <cell r="BM108" t="e">
            <v>#DIV/0!</v>
          </cell>
          <cell r="BN108"/>
          <cell r="BO108"/>
          <cell r="BP108" t="str">
            <v>Septiembre</v>
          </cell>
          <cell r="BQ108"/>
          <cell r="BR108" t="e">
            <v>#DIV/0!</v>
          </cell>
          <cell r="BS108" t="e">
            <v>#DIV/0!</v>
          </cell>
          <cell r="BT108"/>
          <cell r="BU108"/>
          <cell r="BV108" t="str">
            <v>Octubre</v>
          </cell>
          <cell r="BW108"/>
          <cell r="BX108" t="e">
            <v>#DIV/0!</v>
          </cell>
          <cell r="BY108" t="e">
            <v>#DIV/0!</v>
          </cell>
          <cell r="BZ108"/>
          <cell r="CA108"/>
          <cell r="CB108" t="str">
            <v>Noviembre</v>
          </cell>
          <cell r="CC108"/>
          <cell r="CD108" t="e">
            <v>#DIV/0!</v>
          </cell>
          <cell r="CE108" t="e">
            <v>#DIV/0!</v>
          </cell>
          <cell r="CF108"/>
          <cell r="CG108"/>
          <cell r="CH108" t="str">
            <v>Diciembre</v>
          </cell>
          <cell r="CI108"/>
          <cell r="CJ108" t="e">
            <v>#DIV/0!</v>
          </cell>
          <cell r="CK108" t="e">
            <v>#DIV/0!</v>
          </cell>
          <cell r="CL108"/>
          <cell r="CM108"/>
          <cell r="CN108"/>
          <cell r="CO108"/>
          <cell r="CP108"/>
          <cell r="CQ108"/>
          <cell r="CR108"/>
          <cell r="CS108"/>
          <cell r="CT108"/>
          <cell r="CU108"/>
          <cell r="CV108"/>
          <cell r="CW108"/>
          <cell r="CX108"/>
          <cell r="CY108"/>
        </row>
        <row r="109">
          <cell r="C109" t="str">
            <v>SEJUT 26 Acción preventiva 3</v>
          </cell>
          <cell r="D109"/>
          <cell r="E109"/>
          <cell r="F109"/>
          <cell r="G109">
            <v>0</v>
          </cell>
          <cell r="H109"/>
          <cell r="I109"/>
          <cell r="J109"/>
          <cell r="K109"/>
          <cell r="L109"/>
          <cell r="M109"/>
          <cell r="N109"/>
          <cell r="O109"/>
          <cell r="P109"/>
          <cell r="Q109"/>
          <cell r="R109"/>
          <cell r="S109"/>
          <cell r="T109" t="str">
            <v>Enero</v>
          </cell>
          <cell r="U109"/>
          <cell r="V109" t="e">
            <v>#DIV/0!</v>
          </cell>
          <cell r="W109" t="e">
            <v>#DIV/0!</v>
          </cell>
          <cell r="X109"/>
          <cell r="Y109"/>
          <cell r="Z109" t="str">
            <v>Febrero</v>
          </cell>
          <cell r="AA109"/>
          <cell r="AB109" t="e">
            <v>#DIV/0!</v>
          </cell>
          <cell r="AC109" t="e">
            <v>#DIV/0!</v>
          </cell>
          <cell r="AD109"/>
          <cell r="AE109"/>
          <cell r="AF109" t="str">
            <v>Marzo</v>
          </cell>
          <cell r="AG109"/>
          <cell r="AH109" t="e">
            <v>#DIV/0!</v>
          </cell>
          <cell r="AI109" t="e">
            <v>#DIV/0!</v>
          </cell>
          <cell r="AJ109"/>
          <cell r="AK109"/>
          <cell r="AL109" t="str">
            <v>Abril</v>
          </cell>
          <cell r="AM109"/>
          <cell r="AN109" t="e">
            <v>#DIV/0!</v>
          </cell>
          <cell r="AO109" t="e">
            <v>#DIV/0!</v>
          </cell>
          <cell r="AP109"/>
          <cell r="AQ109"/>
          <cell r="AR109" t="str">
            <v>Mayo</v>
          </cell>
          <cell r="AS109"/>
          <cell r="AT109" t="e">
            <v>#DIV/0!</v>
          </cell>
          <cell r="AU109" t="e">
            <v>#DIV/0!</v>
          </cell>
          <cell r="AV109"/>
          <cell r="AW109"/>
          <cell r="AX109" t="str">
            <v>Junio</v>
          </cell>
          <cell r="AY109"/>
          <cell r="AZ109" t="e">
            <v>#DIV/0!</v>
          </cell>
          <cell r="BA109" t="e">
            <v>#DIV/0!</v>
          </cell>
          <cell r="BB109"/>
          <cell r="BC109"/>
          <cell r="BD109" t="str">
            <v>Julio</v>
          </cell>
          <cell r="BE109"/>
          <cell r="BF109" t="e">
            <v>#DIV/0!</v>
          </cell>
          <cell r="BG109" t="e">
            <v>#DIV/0!</v>
          </cell>
          <cell r="BH109"/>
          <cell r="BI109"/>
          <cell r="BJ109" t="str">
            <v>Agosto</v>
          </cell>
          <cell r="BK109"/>
          <cell r="BL109" t="e">
            <v>#DIV/0!</v>
          </cell>
          <cell r="BM109" t="e">
            <v>#DIV/0!</v>
          </cell>
          <cell r="BN109"/>
          <cell r="BO109"/>
          <cell r="BP109" t="str">
            <v>Septiembre</v>
          </cell>
          <cell r="BQ109"/>
          <cell r="BR109" t="e">
            <v>#DIV/0!</v>
          </cell>
          <cell r="BS109" t="e">
            <v>#DIV/0!</v>
          </cell>
          <cell r="BT109"/>
          <cell r="BU109"/>
          <cell r="BV109" t="str">
            <v>Octubre</v>
          </cell>
          <cell r="BW109"/>
          <cell r="BX109" t="e">
            <v>#DIV/0!</v>
          </cell>
          <cell r="BY109" t="e">
            <v>#DIV/0!</v>
          </cell>
          <cell r="BZ109"/>
          <cell r="CA109"/>
          <cell r="CB109" t="str">
            <v>Noviembre</v>
          </cell>
          <cell r="CC109"/>
          <cell r="CD109" t="e">
            <v>#DIV/0!</v>
          </cell>
          <cell r="CE109" t="e">
            <v>#DIV/0!</v>
          </cell>
          <cell r="CF109"/>
          <cell r="CG109"/>
          <cell r="CH109" t="str">
            <v>Diciembre</v>
          </cell>
          <cell r="CI109"/>
          <cell r="CJ109" t="e">
            <v>#DIV/0!</v>
          </cell>
          <cell r="CK109" t="e">
            <v>#DIV/0!</v>
          </cell>
          <cell r="CL109"/>
          <cell r="CM109"/>
          <cell r="CN109"/>
          <cell r="CO109"/>
          <cell r="CP109"/>
          <cell r="CQ109"/>
          <cell r="CR109"/>
          <cell r="CS109"/>
          <cell r="CT109"/>
          <cell r="CU109"/>
          <cell r="CV109"/>
          <cell r="CW109"/>
          <cell r="CX109"/>
          <cell r="CY109"/>
        </row>
        <row r="110">
          <cell r="C110" t="str">
            <v>SEJUT 26 Acción preventiva 4</v>
          </cell>
          <cell r="D110"/>
          <cell r="E110"/>
          <cell r="F110"/>
          <cell r="G110">
            <v>0</v>
          </cell>
          <cell r="H110"/>
          <cell r="I110"/>
          <cell r="J110"/>
          <cell r="K110"/>
          <cell r="L110"/>
          <cell r="M110"/>
          <cell r="N110"/>
          <cell r="O110"/>
          <cell r="P110"/>
          <cell r="Q110"/>
          <cell r="R110"/>
          <cell r="S110"/>
          <cell r="T110" t="str">
            <v>Enero</v>
          </cell>
          <cell r="U110"/>
          <cell r="V110" t="e">
            <v>#DIV/0!</v>
          </cell>
          <cell r="W110" t="e">
            <v>#DIV/0!</v>
          </cell>
          <cell r="X110"/>
          <cell r="Y110"/>
          <cell r="Z110" t="str">
            <v>Febrero</v>
          </cell>
          <cell r="AA110"/>
          <cell r="AB110" t="e">
            <v>#DIV/0!</v>
          </cell>
          <cell r="AC110" t="e">
            <v>#DIV/0!</v>
          </cell>
          <cell r="AD110"/>
          <cell r="AE110"/>
          <cell r="AF110" t="str">
            <v>Marzo</v>
          </cell>
          <cell r="AG110"/>
          <cell r="AH110" t="e">
            <v>#DIV/0!</v>
          </cell>
          <cell r="AI110" t="e">
            <v>#DIV/0!</v>
          </cell>
          <cell r="AJ110"/>
          <cell r="AK110"/>
          <cell r="AL110" t="str">
            <v>Abril</v>
          </cell>
          <cell r="AM110"/>
          <cell r="AN110" t="e">
            <v>#DIV/0!</v>
          </cell>
          <cell r="AO110" t="e">
            <v>#DIV/0!</v>
          </cell>
          <cell r="AP110"/>
          <cell r="AQ110"/>
          <cell r="AR110" t="str">
            <v>Mayo</v>
          </cell>
          <cell r="AS110"/>
          <cell r="AT110" t="e">
            <v>#DIV/0!</v>
          </cell>
          <cell r="AU110" t="e">
            <v>#DIV/0!</v>
          </cell>
          <cell r="AV110"/>
          <cell r="AW110"/>
          <cell r="AX110" t="str">
            <v>Junio</v>
          </cell>
          <cell r="AY110"/>
          <cell r="AZ110" t="e">
            <v>#DIV/0!</v>
          </cell>
          <cell r="BA110" t="e">
            <v>#DIV/0!</v>
          </cell>
          <cell r="BB110"/>
          <cell r="BC110"/>
          <cell r="BD110" t="str">
            <v>Julio</v>
          </cell>
          <cell r="BE110"/>
          <cell r="BF110" t="e">
            <v>#DIV/0!</v>
          </cell>
          <cell r="BG110" t="e">
            <v>#DIV/0!</v>
          </cell>
          <cell r="BH110"/>
          <cell r="BI110"/>
          <cell r="BJ110" t="str">
            <v>Agosto</v>
          </cell>
          <cell r="BK110"/>
          <cell r="BL110" t="e">
            <v>#DIV/0!</v>
          </cell>
          <cell r="BM110" t="e">
            <v>#DIV/0!</v>
          </cell>
          <cell r="BN110"/>
          <cell r="BO110"/>
          <cell r="BP110" t="str">
            <v>Septiembre</v>
          </cell>
          <cell r="BQ110"/>
          <cell r="BR110" t="e">
            <v>#DIV/0!</v>
          </cell>
          <cell r="BS110" t="e">
            <v>#DIV/0!</v>
          </cell>
          <cell r="BT110"/>
          <cell r="BU110"/>
          <cell r="BV110" t="str">
            <v>Octubre</v>
          </cell>
          <cell r="BW110"/>
          <cell r="BX110" t="e">
            <v>#DIV/0!</v>
          </cell>
          <cell r="BY110" t="e">
            <v>#DIV/0!</v>
          </cell>
          <cell r="BZ110"/>
          <cell r="CA110"/>
          <cell r="CB110" t="str">
            <v>Noviembre</v>
          </cell>
          <cell r="CC110"/>
          <cell r="CD110" t="e">
            <v>#DIV/0!</v>
          </cell>
          <cell r="CE110" t="e">
            <v>#DIV/0!</v>
          </cell>
          <cell r="CF110"/>
          <cell r="CG110"/>
          <cell r="CH110" t="str">
            <v>Diciembre</v>
          </cell>
          <cell r="CI110"/>
          <cell r="CJ110" t="e">
            <v>#DIV/0!</v>
          </cell>
          <cell r="CK110" t="e">
            <v>#DIV/0!</v>
          </cell>
          <cell r="CL110"/>
          <cell r="CM110"/>
          <cell r="CN110"/>
          <cell r="CO110"/>
          <cell r="CP110"/>
          <cell r="CQ110"/>
          <cell r="CR110"/>
          <cell r="CS110"/>
          <cell r="CT110"/>
          <cell r="CU110"/>
          <cell r="CV110"/>
          <cell r="CW110"/>
          <cell r="CX110"/>
          <cell r="CY110"/>
        </row>
        <row r="111">
          <cell r="C111" t="str">
            <v>SEJUT 27 Acción preventiva 1</v>
          </cell>
          <cell r="D111" t="str">
            <v>DIRECCION DE ASUNTOS ÉTNICOS</v>
          </cell>
          <cell r="E111" t="str">
            <v>Seguimiento a la carpeta con actos administrativos registrados para el cumplimiento del plan de acción</v>
          </cell>
          <cell r="F111" t="str">
            <v>Informe general de cumplimiento de plan de acción - Resoluciones</v>
          </cell>
          <cell r="G111">
            <v>1</v>
          </cell>
          <cell r="H111"/>
          <cell r="I111"/>
          <cell r="J111"/>
          <cell r="K111"/>
          <cell r="L111"/>
          <cell r="M111"/>
          <cell r="N111"/>
          <cell r="O111"/>
          <cell r="P111"/>
          <cell r="Q111"/>
          <cell r="R111"/>
          <cell r="S111">
            <v>1</v>
          </cell>
          <cell r="T111" t="str">
            <v>Enero</v>
          </cell>
          <cell r="U111"/>
          <cell r="V111" t="e">
            <v>#DIV/0!</v>
          </cell>
          <cell r="W111">
            <v>0</v>
          </cell>
          <cell r="X111"/>
          <cell r="Y111"/>
          <cell r="Z111" t="str">
            <v>Febrero</v>
          </cell>
          <cell r="AA111"/>
          <cell r="AB111" t="e">
            <v>#DIV/0!</v>
          </cell>
          <cell r="AC111">
            <v>0</v>
          </cell>
          <cell r="AD111"/>
          <cell r="AE111"/>
          <cell r="AF111" t="str">
            <v>Marzo</v>
          </cell>
          <cell r="AG111"/>
          <cell r="AH111" t="e">
            <v>#DIV/0!</v>
          </cell>
          <cell r="AI111">
            <v>0</v>
          </cell>
          <cell r="AJ111"/>
          <cell r="AK111"/>
          <cell r="AL111" t="str">
            <v>Abril</v>
          </cell>
          <cell r="AM111"/>
          <cell r="AN111" t="e">
            <v>#DIV/0!</v>
          </cell>
          <cell r="AO111">
            <v>0</v>
          </cell>
          <cell r="AP111"/>
          <cell r="AQ111"/>
          <cell r="AR111" t="str">
            <v>Mayo</v>
          </cell>
          <cell r="AS111"/>
          <cell r="AT111" t="e">
            <v>#DIV/0!</v>
          </cell>
          <cell r="AU111">
            <v>0</v>
          </cell>
          <cell r="AV111"/>
          <cell r="AW111"/>
          <cell r="AX111" t="str">
            <v>Junio</v>
          </cell>
          <cell r="AY111"/>
          <cell r="AZ111" t="e">
            <v>#DIV/0!</v>
          </cell>
          <cell r="BA111">
            <v>0</v>
          </cell>
          <cell r="BB111"/>
          <cell r="BC111"/>
          <cell r="BD111" t="str">
            <v>Julio</v>
          </cell>
          <cell r="BE111"/>
          <cell r="BF111" t="e">
            <v>#DIV/0!</v>
          </cell>
          <cell r="BG111">
            <v>0</v>
          </cell>
          <cell r="BH111"/>
          <cell r="BI111"/>
          <cell r="BJ111" t="str">
            <v>Agosto</v>
          </cell>
          <cell r="BK111"/>
          <cell r="BL111" t="e">
            <v>#DIV/0!</v>
          </cell>
          <cell r="BM111">
            <v>0</v>
          </cell>
          <cell r="BN111"/>
          <cell r="BO111"/>
          <cell r="BP111" t="str">
            <v>Septiembre</v>
          </cell>
          <cell r="BQ111"/>
          <cell r="BR111" t="e">
            <v>#DIV/0!</v>
          </cell>
          <cell r="BS111">
            <v>0</v>
          </cell>
          <cell r="BT111"/>
          <cell r="BU111"/>
          <cell r="BV111" t="str">
            <v>Octubre</v>
          </cell>
          <cell r="BW111"/>
          <cell r="BX111" t="e">
            <v>#DIV/0!</v>
          </cell>
          <cell r="BY111">
            <v>0</v>
          </cell>
          <cell r="BZ111"/>
          <cell r="CA111"/>
          <cell r="CB111" t="str">
            <v>Noviembre</v>
          </cell>
          <cell r="CC111"/>
          <cell r="CD111" t="e">
            <v>#DIV/0!</v>
          </cell>
          <cell r="CE111">
            <v>0</v>
          </cell>
          <cell r="CF111"/>
          <cell r="CG111"/>
          <cell r="CH111" t="str">
            <v>Diciembre</v>
          </cell>
          <cell r="CI111"/>
          <cell r="CJ111">
            <v>0</v>
          </cell>
          <cell r="CK111">
            <v>0</v>
          </cell>
          <cell r="CL111"/>
          <cell r="CM111"/>
          <cell r="CN111">
            <v>0</v>
          </cell>
          <cell r="CO111">
            <v>0</v>
          </cell>
          <cell r="CP111">
            <v>0</v>
          </cell>
          <cell r="CQ111">
            <v>0</v>
          </cell>
          <cell r="CR111">
            <v>0</v>
          </cell>
          <cell r="CS111">
            <v>0</v>
          </cell>
          <cell r="CT111">
            <v>0</v>
          </cell>
          <cell r="CU111">
            <v>0</v>
          </cell>
          <cell r="CV111">
            <v>0</v>
          </cell>
          <cell r="CW111">
            <v>0</v>
          </cell>
          <cell r="CX111">
            <v>0</v>
          </cell>
          <cell r="CY111">
            <v>0</v>
          </cell>
        </row>
        <row r="112">
          <cell r="C112" t="str">
            <v>SEJUT 27 Acción preventiva 2</v>
          </cell>
          <cell r="D112"/>
          <cell r="E112"/>
          <cell r="F112"/>
          <cell r="G112">
            <v>0</v>
          </cell>
          <cell r="H112"/>
          <cell r="I112"/>
          <cell r="J112"/>
          <cell r="K112"/>
          <cell r="L112"/>
          <cell r="M112"/>
          <cell r="N112"/>
          <cell r="O112"/>
          <cell r="P112"/>
          <cell r="Q112"/>
          <cell r="R112"/>
          <cell r="S112"/>
          <cell r="T112" t="str">
            <v>Enero</v>
          </cell>
          <cell r="U112"/>
          <cell r="V112" t="e">
            <v>#DIV/0!</v>
          </cell>
          <cell r="W112" t="e">
            <v>#DIV/0!</v>
          </cell>
          <cell r="X112"/>
          <cell r="Y112"/>
          <cell r="Z112" t="str">
            <v>Febrero</v>
          </cell>
          <cell r="AA112"/>
          <cell r="AB112" t="e">
            <v>#DIV/0!</v>
          </cell>
          <cell r="AC112" t="e">
            <v>#DIV/0!</v>
          </cell>
          <cell r="AD112"/>
          <cell r="AE112"/>
          <cell r="AF112" t="str">
            <v>Marzo</v>
          </cell>
          <cell r="AG112"/>
          <cell r="AH112" t="e">
            <v>#DIV/0!</v>
          </cell>
          <cell r="AI112" t="e">
            <v>#DIV/0!</v>
          </cell>
          <cell r="AJ112"/>
          <cell r="AK112"/>
          <cell r="AL112" t="str">
            <v>Abril</v>
          </cell>
          <cell r="AM112"/>
          <cell r="AN112" t="e">
            <v>#DIV/0!</v>
          </cell>
          <cell r="AO112" t="e">
            <v>#DIV/0!</v>
          </cell>
          <cell r="AP112"/>
          <cell r="AQ112"/>
          <cell r="AR112" t="str">
            <v>Mayo</v>
          </cell>
          <cell r="AS112"/>
          <cell r="AT112" t="e">
            <v>#DIV/0!</v>
          </cell>
          <cell r="AU112" t="e">
            <v>#DIV/0!</v>
          </cell>
          <cell r="AV112"/>
          <cell r="AW112"/>
          <cell r="AX112" t="str">
            <v>Junio</v>
          </cell>
          <cell r="AY112"/>
          <cell r="AZ112" t="e">
            <v>#DIV/0!</v>
          </cell>
          <cell r="BA112" t="e">
            <v>#DIV/0!</v>
          </cell>
          <cell r="BB112"/>
          <cell r="BC112"/>
          <cell r="BD112" t="str">
            <v>Julio</v>
          </cell>
          <cell r="BE112"/>
          <cell r="BF112" t="e">
            <v>#DIV/0!</v>
          </cell>
          <cell r="BG112" t="e">
            <v>#DIV/0!</v>
          </cell>
          <cell r="BH112"/>
          <cell r="BI112"/>
          <cell r="BJ112" t="str">
            <v>Agosto</v>
          </cell>
          <cell r="BK112"/>
          <cell r="BL112" t="e">
            <v>#DIV/0!</v>
          </cell>
          <cell r="BM112" t="e">
            <v>#DIV/0!</v>
          </cell>
          <cell r="BN112"/>
          <cell r="BO112"/>
          <cell r="BP112" t="str">
            <v>Septiembre</v>
          </cell>
          <cell r="BQ112"/>
          <cell r="BR112" t="e">
            <v>#DIV/0!</v>
          </cell>
          <cell r="BS112" t="e">
            <v>#DIV/0!</v>
          </cell>
          <cell r="BT112"/>
          <cell r="BU112"/>
          <cell r="BV112" t="str">
            <v>Octubre</v>
          </cell>
          <cell r="BW112"/>
          <cell r="BX112" t="e">
            <v>#DIV/0!</v>
          </cell>
          <cell r="BY112" t="e">
            <v>#DIV/0!</v>
          </cell>
          <cell r="BZ112"/>
          <cell r="CA112"/>
          <cell r="CB112" t="str">
            <v>Noviembre</v>
          </cell>
          <cell r="CC112"/>
          <cell r="CD112" t="e">
            <v>#DIV/0!</v>
          </cell>
          <cell r="CE112" t="e">
            <v>#DIV/0!</v>
          </cell>
          <cell r="CF112"/>
          <cell r="CG112"/>
          <cell r="CH112" t="str">
            <v>Diciembre</v>
          </cell>
          <cell r="CI112"/>
          <cell r="CJ112" t="e">
            <v>#DIV/0!</v>
          </cell>
          <cell r="CK112" t="e">
            <v>#DIV/0!</v>
          </cell>
          <cell r="CL112"/>
          <cell r="CM112"/>
          <cell r="CN112"/>
          <cell r="CO112"/>
          <cell r="CP112"/>
          <cell r="CQ112"/>
          <cell r="CR112"/>
          <cell r="CS112"/>
          <cell r="CT112"/>
          <cell r="CU112"/>
          <cell r="CV112"/>
          <cell r="CW112"/>
          <cell r="CX112"/>
          <cell r="CY112"/>
        </row>
        <row r="113">
          <cell r="C113" t="str">
            <v>SEJUT 27 Acción preventiva 3</v>
          </cell>
          <cell r="D113"/>
          <cell r="E113"/>
          <cell r="F113"/>
          <cell r="G113">
            <v>0</v>
          </cell>
          <cell r="H113"/>
          <cell r="I113"/>
          <cell r="J113"/>
          <cell r="K113"/>
          <cell r="L113"/>
          <cell r="M113"/>
          <cell r="N113"/>
          <cell r="O113"/>
          <cell r="P113"/>
          <cell r="Q113"/>
          <cell r="R113"/>
          <cell r="S113"/>
          <cell r="T113" t="str">
            <v>Enero</v>
          </cell>
          <cell r="U113"/>
          <cell r="V113" t="e">
            <v>#DIV/0!</v>
          </cell>
          <cell r="W113" t="e">
            <v>#DIV/0!</v>
          </cell>
          <cell r="X113"/>
          <cell r="Y113"/>
          <cell r="Z113" t="str">
            <v>Febrero</v>
          </cell>
          <cell r="AA113"/>
          <cell r="AB113" t="e">
            <v>#DIV/0!</v>
          </cell>
          <cell r="AC113" t="e">
            <v>#DIV/0!</v>
          </cell>
          <cell r="AD113"/>
          <cell r="AE113"/>
          <cell r="AF113" t="str">
            <v>Marzo</v>
          </cell>
          <cell r="AG113"/>
          <cell r="AH113" t="e">
            <v>#DIV/0!</v>
          </cell>
          <cell r="AI113" t="e">
            <v>#DIV/0!</v>
          </cell>
          <cell r="AJ113"/>
          <cell r="AK113"/>
          <cell r="AL113" t="str">
            <v>Abril</v>
          </cell>
          <cell r="AM113"/>
          <cell r="AN113" t="e">
            <v>#DIV/0!</v>
          </cell>
          <cell r="AO113" t="e">
            <v>#DIV/0!</v>
          </cell>
          <cell r="AP113"/>
          <cell r="AQ113"/>
          <cell r="AR113" t="str">
            <v>Mayo</v>
          </cell>
          <cell r="AS113"/>
          <cell r="AT113" t="e">
            <v>#DIV/0!</v>
          </cell>
          <cell r="AU113" t="e">
            <v>#DIV/0!</v>
          </cell>
          <cell r="AV113"/>
          <cell r="AW113"/>
          <cell r="AX113" t="str">
            <v>Junio</v>
          </cell>
          <cell r="AY113"/>
          <cell r="AZ113" t="e">
            <v>#DIV/0!</v>
          </cell>
          <cell r="BA113" t="e">
            <v>#DIV/0!</v>
          </cell>
          <cell r="BB113"/>
          <cell r="BC113"/>
          <cell r="BD113" t="str">
            <v>Julio</v>
          </cell>
          <cell r="BE113"/>
          <cell r="BF113" t="e">
            <v>#DIV/0!</v>
          </cell>
          <cell r="BG113" t="e">
            <v>#DIV/0!</v>
          </cell>
          <cell r="BH113"/>
          <cell r="BI113"/>
          <cell r="BJ113" t="str">
            <v>Agosto</v>
          </cell>
          <cell r="BK113"/>
          <cell r="BL113" t="e">
            <v>#DIV/0!</v>
          </cell>
          <cell r="BM113" t="e">
            <v>#DIV/0!</v>
          </cell>
          <cell r="BN113"/>
          <cell r="BO113"/>
          <cell r="BP113" t="str">
            <v>Septiembre</v>
          </cell>
          <cell r="BQ113"/>
          <cell r="BR113" t="e">
            <v>#DIV/0!</v>
          </cell>
          <cell r="BS113" t="e">
            <v>#DIV/0!</v>
          </cell>
          <cell r="BT113"/>
          <cell r="BU113"/>
          <cell r="BV113" t="str">
            <v>Octubre</v>
          </cell>
          <cell r="BW113"/>
          <cell r="BX113" t="e">
            <v>#DIV/0!</v>
          </cell>
          <cell r="BY113" t="e">
            <v>#DIV/0!</v>
          </cell>
          <cell r="BZ113"/>
          <cell r="CA113"/>
          <cell r="CB113" t="str">
            <v>Noviembre</v>
          </cell>
          <cell r="CC113"/>
          <cell r="CD113" t="e">
            <v>#DIV/0!</v>
          </cell>
          <cell r="CE113" t="e">
            <v>#DIV/0!</v>
          </cell>
          <cell r="CF113"/>
          <cell r="CG113"/>
          <cell r="CH113" t="str">
            <v>Diciembre</v>
          </cell>
          <cell r="CI113"/>
          <cell r="CJ113" t="e">
            <v>#DIV/0!</v>
          </cell>
          <cell r="CK113" t="e">
            <v>#DIV/0!</v>
          </cell>
          <cell r="CL113"/>
          <cell r="CM113"/>
          <cell r="CN113"/>
          <cell r="CO113"/>
          <cell r="CP113"/>
          <cell r="CQ113"/>
          <cell r="CR113"/>
          <cell r="CS113"/>
          <cell r="CT113"/>
          <cell r="CU113"/>
          <cell r="CV113"/>
          <cell r="CW113"/>
          <cell r="CX113"/>
          <cell r="CY113"/>
        </row>
        <row r="114">
          <cell r="C114" t="str">
            <v>SEJUT 27 Acción preventiva 4</v>
          </cell>
          <cell r="D114"/>
          <cell r="E114"/>
          <cell r="F114"/>
          <cell r="G114">
            <v>0</v>
          </cell>
          <cell r="H114"/>
          <cell r="I114"/>
          <cell r="J114"/>
          <cell r="K114"/>
          <cell r="L114"/>
          <cell r="M114"/>
          <cell r="N114"/>
          <cell r="O114"/>
          <cell r="P114"/>
          <cell r="Q114"/>
          <cell r="R114"/>
          <cell r="S114"/>
          <cell r="T114" t="str">
            <v>Enero</v>
          </cell>
          <cell r="U114"/>
          <cell r="V114" t="e">
            <v>#DIV/0!</v>
          </cell>
          <cell r="W114" t="e">
            <v>#DIV/0!</v>
          </cell>
          <cell r="X114"/>
          <cell r="Y114"/>
          <cell r="Z114" t="str">
            <v>Febrero</v>
          </cell>
          <cell r="AA114"/>
          <cell r="AB114" t="e">
            <v>#DIV/0!</v>
          </cell>
          <cell r="AC114" t="e">
            <v>#DIV/0!</v>
          </cell>
          <cell r="AD114"/>
          <cell r="AE114"/>
          <cell r="AF114" t="str">
            <v>Marzo</v>
          </cell>
          <cell r="AG114"/>
          <cell r="AH114" t="e">
            <v>#DIV/0!</v>
          </cell>
          <cell r="AI114" t="e">
            <v>#DIV/0!</v>
          </cell>
          <cell r="AJ114"/>
          <cell r="AK114"/>
          <cell r="AL114" t="str">
            <v>Abril</v>
          </cell>
          <cell r="AM114"/>
          <cell r="AN114" t="e">
            <v>#DIV/0!</v>
          </cell>
          <cell r="AO114" t="e">
            <v>#DIV/0!</v>
          </cell>
          <cell r="AP114"/>
          <cell r="AQ114"/>
          <cell r="AR114" t="str">
            <v>Mayo</v>
          </cell>
          <cell r="AS114"/>
          <cell r="AT114" t="e">
            <v>#DIV/0!</v>
          </cell>
          <cell r="AU114" t="e">
            <v>#DIV/0!</v>
          </cell>
          <cell r="AV114"/>
          <cell r="AW114"/>
          <cell r="AX114" t="str">
            <v>Junio</v>
          </cell>
          <cell r="AY114"/>
          <cell r="AZ114" t="e">
            <v>#DIV/0!</v>
          </cell>
          <cell r="BA114" t="e">
            <v>#DIV/0!</v>
          </cell>
          <cell r="BB114"/>
          <cell r="BC114"/>
          <cell r="BD114" t="str">
            <v>Julio</v>
          </cell>
          <cell r="BE114"/>
          <cell r="BF114" t="e">
            <v>#DIV/0!</v>
          </cell>
          <cell r="BG114" t="e">
            <v>#DIV/0!</v>
          </cell>
          <cell r="BH114"/>
          <cell r="BI114"/>
          <cell r="BJ114" t="str">
            <v>Agosto</v>
          </cell>
          <cell r="BK114"/>
          <cell r="BL114" t="e">
            <v>#DIV/0!</v>
          </cell>
          <cell r="BM114" t="e">
            <v>#DIV/0!</v>
          </cell>
          <cell r="BN114"/>
          <cell r="BO114"/>
          <cell r="BP114" t="str">
            <v>Septiembre</v>
          </cell>
          <cell r="BQ114"/>
          <cell r="BR114" t="e">
            <v>#DIV/0!</v>
          </cell>
          <cell r="BS114" t="e">
            <v>#DIV/0!</v>
          </cell>
          <cell r="BT114"/>
          <cell r="BU114"/>
          <cell r="BV114" t="str">
            <v>Octubre</v>
          </cell>
          <cell r="BW114"/>
          <cell r="BX114" t="e">
            <v>#DIV/0!</v>
          </cell>
          <cell r="BY114" t="e">
            <v>#DIV/0!</v>
          </cell>
          <cell r="BZ114"/>
          <cell r="CA114"/>
          <cell r="CB114" t="str">
            <v>Noviembre</v>
          </cell>
          <cell r="CC114"/>
          <cell r="CD114" t="e">
            <v>#DIV/0!</v>
          </cell>
          <cell r="CE114" t="e">
            <v>#DIV/0!</v>
          </cell>
          <cell r="CF114"/>
          <cell r="CG114"/>
          <cell r="CH114" t="str">
            <v>Diciembre</v>
          </cell>
          <cell r="CI114"/>
          <cell r="CJ114" t="e">
            <v>#DIV/0!</v>
          </cell>
          <cell r="CK114" t="e">
            <v>#DIV/0!</v>
          </cell>
          <cell r="CL114"/>
          <cell r="CM114"/>
          <cell r="CN114"/>
          <cell r="CO114"/>
          <cell r="CP114"/>
          <cell r="CQ114"/>
          <cell r="CR114"/>
          <cell r="CS114"/>
          <cell r="CT114"/>
          <cell r="CU114"/>
          <cell r="CV114"/>
          <cell r="CW114"/>
          <cell r="CX114"/>
          <cell r="CY114"/>
        </row>
        <row r="115">
          <cell r="C115" t="str">
            <v>SEJUT 28 Acción preventiva 1</v>
          </cell>
          <cell r="D115" t="str">
            <v>SUBDIRECCIÓN DE PROCESOS AGRARIOS Y GESTIÓN JURÍDICA</v>
          </cell>
          <cell r="E115" t="str">
            <v>cruza información de expedientes de procesos agrarios en base de datos y Orfeo, previo a la creación de un nuevo expediente</v>
          </cell>
          <cell r="F115" t="str">
            <v>Relación de expedientes conformados de procesos agrarios</v>
          </cell>
          <cell r="G115">
            <v>8</v>
          </cell>
          <cell r="H115"/>
          <cell r="I115"/>
          <cell r="J115"/>
          <cell r="K115">
            <v>1</v>
          </cell>
          <cell r="L115">
            <v>1</v>
          </cell>
          <cell r="M115">
            <v>1</v>
          </cell>
          <cell r="N115">
            <v>1</v>
          </cell>
          <cell r="O115">
            <v>1</v>
          </cell>
          <cell r="P115">
            <v>1</v>
          </cell>
          <cell r="Q115">
            <v>1</v>
          </cell>
          <cell r="R115">
            <v>1</v>
          </cell>
          <cell r="S115"/>
          <cell r="T115" t="str">
            <v>Enero</v>
          </cell>
          <cell r="U115"/>
          <cell r="V115" t="e">
            <v>#DIV/0!</v>
          </cell>
          <cell r="W115">
            <v>0</v>
          </cell>
          <cell r="X115"/>
          <cell r="Y115"/>
          <cell r="Z115" t="str">
            <v>Febrero</v>
          </cell>
          <cell r="AA115"/>
          <cell r="AB115" t="e">
            <v>#DIV/0!</v>
          </cell>
          <cell r="AC115">
            <v>0</v>
          </cell>
          <cell r="AD115"/>
          <cell r="AE115"/>
          <cell r="AF115" t="str">
            <v>Marzo</v>
          </cell>
          <cell r="AG115"/>
          <cell r="AH115" t="e">
            <v>#DIV/0!</v>
          </cell>
          <cell r="AI115">
            <v>0</v>
          </cell>
          <cell r="AJ115"/>
          <cell r="AK115"/>
          <cell r="AL115" t="str">
            <v>Abril</v>
          </cell>
          <cell r="AM115"/>
          <cell r="AN115">
            <v>0</v>
          </cell>
          <cell r="AO115">
            <v>0</v>
          </cell>
          <cell r="AP115"/>
          <cell r="AQ115"/>
          <cell r="AR115" t="str">
            <v>Mayo</v>
          </cell>
          <cell r="AS115"/>
          <cell r="AT115">
            <v>0</v>
          </cell>
          <cell r="AU115">
            <v>0</v>
          </cell>
          <cell r="AV115"/>
          <cell r="AW115"/>
          <cell r="AX115" t="str">
            <v>Junio</v>
          </cell>
          <cell r="AY115"/>
          <cell r="AZ115">
            <v>0</v>
          </cell>
          <cell r="BA115">
            <v>0</v>
          </cell>
          <cell r="BB115"/>
          <cell r="BC115"/>
          <cell r="BD115" t="str">
            <v>Julio</v>
          </cell>
          <cell r="BE115"/>
          <cell r="BF115">
            <v>0</v>
          </cell>
          <cell r="BG115">
            <v>0</v>
          </cell>
          <cell r="BH115"/>
          <cell r="BI115"/>
          <cell r="BJ115" t="str">
            <v>Agosto</v>
          </cell>
          <cell r="BK115"/>
          <cell r="BL115">
            <v>0</v>
          </cell>
          <cell r="BM115">
            <v>0</v>
          </cell>
          <cell r="BN115"/>
          <cell r="BO115"/>
          <cell r="BP115" t="str">
            <v>Septiembre</v>
          </cell>
          <cell r="BQ115"/>
          <cell r="BR115">
            <v>0</v>
          </cell>
          <cell r="BS115">
            <v>0</v>
          </cell>
          <cell r="BT115"/>
          <cell r="BU115"/>
          <cell r="BV115" t="str">
            <v>Octubre</v>
          </cell>
          <cell r="BW115"/>
          <cell r="BX115">
            <v>0</v>
          </cell>
          <cell r="BY115">
            <v>0</v>
          </cell>
          <cell r="BZ115"/>
          <cell r="CA115"/>
          <cell r="CB115" t="str">
            <v>Noviembre</v>
          </cell>
          <cell r="CC115"/>
          <cell r="CD115">
            <v>0</v>
          </cell>
          <cell r="CE115">
            <v>0</v>
          </cell>
          <cell r="CF115"/>
          <cell r="CG115"/>
          <cell r="CH115" t="str">
            <v>Diciembre</v>
          </cell>
          <cell r="CI115"/>
          <cell r="CJ115" t="e">
            <v>#DIV/0!</v>
          </cell>
          <cell r="CK115">
            <v>0</v>
          </cell>
          <cell r="CL115"/>
          <cell r="CM115"/>
          <cell r="CN115">
            <v>0</v>
          </cell>
          <cell r="CO115">
            <v>0</v>
          </cell>
          <cell r="CP115">
            <v>0</v>
          </cell>
          <cell r="CQ115">
            <v>0</v>
          </cell>
          <cell r="CR115">
            <v>0</v>
          </cell>
          <cell r="CS115">
            <v>0</v>
          </cell>
          <cell r="CT115">
            <v>0</v>
          </cell>
          <cell r="CU115">
            <v>0</v>
          </cell>
          <cell r="CV115">
            <v>0</v>
          </cell>
          <cell r="CW115">
            <v>0</v>
          </cell>
          <cell r="CX115">
            <v>0</v>
          </cell>
          <cell r="CY115">
            <v>0</v>
          </cell>
        </row>
        <row r="116">
          <cell r="C116" t="str">
            <v>SEJUT 28 Acción preventiva 2</v>
          </cell>
          <cell r="D116" t="str">
            <v>SUBDIRECCIÓN DE SEGURIDAD JURÍDICA</v>
          </cell>
          <cell r="E116" t="str">
            <v>cruza información de expedientes de procesos agrarios en base de datos y Orfeo, previo a la creación de un nuevo expediente</v>
          </cell>
          <cell r="F116" t="str">
            <v>Relación de expedientes conformados de procesos agrarios</v>
          </cell>
          <cell r="G116">
            <v>8</v>
          </cell>
          <cell r="H116"/>
          <cell r="I116"/>
          <cell r="J116"/>
          <cell r="K116">
            <v>1</v>
          </cell>
          <cell r="L116">
            <v>1</v>
          </cell>
          <cell r="M116">
            <v>1</v>
          </cell>
          <cell r="N116">
            <v>1</v>
          </cell>
          <cell r="O116">
            <v>1</v>
          </cell>
          <cell r="P116">
            <v>1</v>
          </cell>
          <cell r="Q116">
            <v>1</v>
          </cell>
          <cell r="R116">
            <v>1</v>
          </cell>
          <cell r="S116"/>
          <cell r="T116" t="str">
            <v>Enero</v>
          </cell>
          <cell r="U116">
            <v>0</v>
          </cell>
          <cell r="V116" t="e">
            <v>#DIV/0!</v>
          </cell>
          <cell r="W116">
            <v>0</v>
          </cell>
          <cell r="X116" t="str">
            <v>Se realiza desde Abril</v>
          </cell>
          <cell r="Y116"/>
          <cell r="Z116" t="str">
            <v>Febrero</v>
          </cell>
          <cell r="AA116">
            <v>0</v>
          </cell>
          <cell r="AB116" t="e">
            <v>#DIV/0!</v>
          </cell>
          <cell r="AC116">
            <v>0</v>
          </cell>
          <cell r="AD116" t="str">
            <v>Se realiza desde Abril</v>
          </cell>
          <cell r="AE116"/>
          <cell r="AF116" t="str">
            <v>Marzo</v>
          </cell>
          <cell r="AG116">
            <v>0</v>
          </cell>
          <cell r="AH116" t="e">
            <v>#DIV/0!</v>
          </cell>
          <cell r="AI116">
            <v>0</v>
          </cell>
          <cell r="AJ116" t="str">
            <v>Se realiza desde Abril</v>
          </cell>
          <cell r="AK116"/>
          <cell r="AL116" t="str">
            <v>Abril</v>
          </cell>
          <cell r="AM116">
            <v>1</v>
          </cell>
          <cell r="AN116">
            <v>1</v>
          </cell>
          <cell r="AO116">
            <v>0.125</v>
          </cell>
          <cell r="AP116" t="str">
            <v>Se adjunta matriz</v>
          </cell>
          <cell r="AQ116" t="str">
            <v>SEJUT 28 Acción preventiva 2</v>
          </cell>
          <cell r="AR116" t="str">
            <v>Mayo</v>
          </cell>
          <cell r="AS116"/>
          <cell r="AT116">
            <v>0</v>
          </cell>
          <cell r="AU116">
            <v>0.125</v>
          </cell>
          <cell r="AV116"/>
          <cell r="AW116"/>
          <cell r="AX116" t="str">
            <v>Junio</v>
          </cell>
          <cell r="AY116"/>
          <cell r="AZ116">
            <v>0</v>
          </cell>
          <cell r="BA116">
            <v>0.125</v>
          </cell>
          <cell r="BB116"/>
          <cell r="BC116"/>
          <cell r="BD116" t="str">
            <v>Julio</v>
          </cell>
          <cell r="BE116"/>
          <cell r="BF116">
            <v>0</v>
          </cell>
          <cell r="BG116">
            <v>0.125</v>
          </cell>
          <cell r="BH116"/>
          <cell r="BI116"/>
          <cell r="BJ116" t="str">
            <v>Agosto</v>
          </cell>
          <cell r="BK116"/>
          <cell r="BL116">
            <v>0</v>
          </cell>
          <cell r="BM116">
            <v>0.125</v>
          </cell>
          <cell r="BN116"/>
          <cell r="BO116"/>
          <cell r="BP116" t="str">
            <v>Septiembre</v>
          </cell>
          <cell r="BQ116"/>
          <cell r="BR116">
            <v>0</v>
          </cell>
          <cell r="BS116">
            <v>0.125</v>
          </cell>
          <cell r="BT116"/>
          <cell r="BU116"/>
          <cell r="BV116" t="str">
            <v>Octubre</v>
          </cell>
          <cell r="BW116"/>
          <cell r="BX116">
            <v>0</v>
          </cell>
          <cell r="BY116">
            <v>0.125</v>
          </cell>
          <cell r="BZ116"/>
          <cell r="CA116"/>
          <cell r="CB116" t="str">
            <v>Noviembre</v>
          </cell>
          <cell r="CC116"/>
          <cell r="CD116">
            <v>0</v>
          </cell>
          <cell r="CE116">
            <v>0.125</v>
          </cell>
          <cell r="CF116"/>
          <cell r="CG116"/>
          <cell r="CH116" t="str">
            <v>Diciembre</v>
          </cell>
          <cell r="CI116"/>
          <cell r="CJ116" t="e">
            <v>#DIV/0!</v>
          </cell>
          <cell r="CK116">
            <v>0.125</v>
          </cell>
          <cell r="CL116"/>
          <cell r="CM116"/>
          <cell r="CN116">
            <v>0</v>
          </cell>
          <cell r="CO116">
            <v>0</v>
          </cell>
          <cell r="CP116">
            <v>0</v>
          </cell>
          <cell r="CQ116">
            <v>1</v>
          </cell>
          <cell r="CR116">
            <v>0</v>
          </cell>
          <cell r="CS116">
            <v>0</v>
          </cell>
          <cell r="CT116">
            <v>0</v>
          </cell>
          <cell r="CU116">
            <v>0</v>
          </cell>
          <cell r="CV116">
            <v>0</v>
          </cell>
          <cell r="CW116">
            <v>0</v>
          </cell>
          <cell r="CX116">
            <v>0</v>
          </cell>
          <cell r="CY116">
            <v>0</v>
          </cell>
        </row>
        <row r="117">
          <cell r="C117" t="str">
            <v>SEJUT 28 Acción preventiva 3</v>
          </cell>
          <cell r="D117"/>
          <cell r="E117"/>
          <cell r="F117"/>
          <cell r="G117">
            <v>0</v>
          </cell>
          <cell r="H117"/>
          <cell r="I117"/>
          <cell r="J117"/>
          <cell r="K117"/>
          <cell r="L117"/>
          <cell r="M117"/>
          <cell r="N117"/>
          <cell r="O117"/>
          <cell r="P117"/>
          <cell r="Q117"/>
          <cell r="R117"/>
          <cell r="S117"/>
          <cell r="T117" t="str">
            <v>Enero</v>
          </cell>
          <cell r="U117"/>
          <cell r="V117" t="e">
            <v>#DIV/0!</v>
          </cell>
          <cell r="W117" t="e">
            <v>#DIV/0!</v>
          </cell>
          <cell r="X117"/>
          <cell r="Y117"/>
          <cell r="Z117" t="str">
            <v>Febrero</v>
          </cell>
          <cell r="AA117"/>
          <cell r="AB117" t="e">
            <v>#DIV/0!</v>
          </cell>
          <cell r="AC117" t="e">
            <v>#DIV/0!</v>
          </cell>
          <cell r="AD117"/>
          <cell r="AE117"/>
          <cell r="AF117" t="str">
            <v>Marzo</v>
          </cell>
          <cell r="AG117"/>
          <cell r="AH117" t="e">
            <v>#DIV/0!</v>
          </cell>
          <cell r="AI117" t="e">
            <v>#DIV/0!</v>
          </cell>
          <cell r="AJ117"/>
          <cell r="AK117"/>
          <cell r="AL117" t="str">
            <v>Abril</v>
          </cell>
          <cell r="AM117"/>
          <cell r="AN117" t="e">
            <v>#DIV/0!</v>
          </cell>
          <cell r="AO117" t="e">
            <v>#DIV/0!</v>
          </cell>
          <cell r="AP117"/>
          <cell r="AQ117"/>
          <cell r="AR117" t="str">
            <v>Mayo</v>
          </cell>
          <cell r="AS117"/>
          <cell r="AT117" t="e">
            <v>#DIV/0!</v>
          </cell>
          <cell r="AU117" t="e">
            <v>#DIV/0!</v>
          </cell>
          <cell r="AV117"/>
          <cell r="AW117"/>
          <cell r="AX117" t="str">
            <v>Junio</v>
          </cell>
          <cell r="AY117"/>
          <cell r="AZ117" t="e">
            <v>#DIV/0!</v>
          </cell>
          <cell r="BA117" t="e">
            <v>#DIV/0!</v>
          </cell>
          <cell r="BB117"/>
          <cell r="BC117"/>
          <cell r="BD117" t="str">
            <v>Julio</v>
          </cell>
          <cell r="BE117"/>
          <cell r="BF117" t="e">
            <v>#DIV/0!</v>
          </cell>
          <cell r="BG117" t="e">
            <v>#DIV/0!</v>
          </cell>
          <cell r="BH117"/>
          <cell r="BI117"/>
          <cell r="BJ117" t="str">
            <v>Agosto</v>
          </cell>
          <cell r="BK117"/>
          <cell r="BL117" t="e">
            <v>#DIV/0!</v>
          </cell>
          <cell r="BM117" t="e">
            <v>#DIV/0!</v>
          </cell>
          <cell r="BN117"/>
          <cell r="BO117"/>
          <cell r="BP117" t="str">
            <v>Septiembre</v>
          </cell>
          <cell r="BQ117"/>
          <cell r="BR117" t="e">
            <v>#DIV/0!</v>
          </cell>
          <cell r="BS117" t="e">
            <v>#DIV/0!</v>
          </cell>
          <cell r="BT117"/>
          <cell r="BU117"/>
          <cell r="BV117" t="str">
            <v>Octubre</v>
          </cell>
          <cell r="BW117"/>
          <cell r="BX117" t="e">
            <v>#DIV/0!</v>
          </cell>
          <cell r="BY117" t="e">
            <v>#DIV/0!</v>
          </cell>
          <cell r="BZ117"/>
          <cell r="CA117"/>
          <cell r="CB117" t="str">
            <v>Noviembre</v>
          </cell>
          <cell r="CC117"/>
          <cell r="CD117" t="e">
            <v>#DIV/0!</v>
          </cell>
          <cell r="CE117" t="e">
            <v>#DIV/0!</v>
          </cell>
          <cell r="CF117"/>
          <cell r="CG117"/>
          <cell r="CH117" t="str">
            <v>Diciembre</v>
          </cell>
          <cell r="CI117"/>
          <cell r="CJ117" t="e">
            <v>#DIV/0!</v>
          </cell>
          <cell r="CK117" t="e">
            <v>#DIV/0!</v>
          </cell>
          <cell r="CL117"/>
          <cell r="CM117"/>
          <cell r="CN117"/>
          <cell r="CO117"/>
          <cell r="CP117"/>
          <cell r="CQ117"/>
          <cell r="CR117"/>
          <cell r="CS117"/>
          <cell r="CT117"/>
          <cell r="CU117"/>
          <cell r="CV117"/>
          <cell r="CW117"/>
          <cell r="CX117"/>
          <cell r="CY117"/>
        </row>
        <row r="118">
          <cell r="C118" t="str">
            <v>SEJUT 28 Acción preventiva 4</v>
          </cell>
          <cell r="D118"/>
          <cell r="E118"/>
          <cell r="F118"/>
          <cell r="G118">
            <v>0</v>
          </cell>
          <cell r="H118"/>
          <cell r="I118"/>
          <cell r="J118"/>
          <cell r="K118"/>
          <cell r="L118"/>
          <cell r="M118"/>
          <cell r="N118"/>
          <cell r="O118"/>
          <cell r="P118"/>
          <cell r="Q118"/>
          <cell r="R118"/>
          <cell r="S118"/>
          <cell r="T118" t="str">
            <v>Enero</v>
          </cell>
          <cell r="U118"/>
          <cell r="V118" t="e">
            <v>#DIV/0!</v>
          </cell>
          <cell r="W118" t="e">
            <v>#DIV/0!</v>
          </cell>
          <cell r="X118"/>
          <cell r="Y118"/>
          <cell r="Z118" t="str">
            <v>Febrero</v>
          </cell>
          <cell r="AA118"/>
          <cell r="AB118" t="e">
            <v>#DIV/0!</v>
          </cell>
          <cell r="AC118" t="e">
            <v>#DIV/0!</v>
          </cell>
          <cell r="AD118"/>
          <cell r="AE118"/>
          <cell r="AF118" t="str">
            <v>Marzo</v>
          </cell>
          <cell r="AG118"/>
          <cell r="AH118" t="e">
            <v>#DIV/0!</v>
          </cell>
          <cell r="AI118" t="e">
            <v>#DIV/0!</v>
          </cell>
          <cell r="AJ118"/>
          <cell r="AK118"/>
          <cell r="AL118" t="str">
            <v>Abril</v>
          </cell>
          <cell r="AM118"/>
          <cell r="AN118" t="e">
            <v>#DIV/0!</v>
          </cell>
          <cell r="AO118" t="e">
            <v>#DIV/0!</v>
          </cell>
          <cell r="AP118"/>
          <cell r="AQ118"/>
          <cell r="AR118" t="str">
            <v>Mayo</v>
          </cell>
          <cell r="AS118"/>
          <cell r="AT118" t="e">
            <v>#DIV/0!</v>
          </cell>
          <cell r="AU118" t="e">
            <v>#DIV/0!</v>
          </cell>
          <cell r="AV118"/>
          <cell r="AW118"/>
          <cell r="AX118" t="str">
            <v>Junio</v>
          </cell>
          <cell r="AY118"/>
          <cell r="AZ118" t="e">
            <v>#DIV/0!</v>
          </cell>
          <cell r="BA118" t="e">
            <v>#DIV/0!</v>
          </cell>
          <cell r="BB118"/>
          <cell r="BC118"/>
          <cell r="BD118" t="str">
            <v>Julio</v>
          </cell>
          <cell r="BE118"/>
          <cell r="BF118" t="e">
            <v>#DIV/0!</v>
          </cell>
          <cell r="BG118" t="e">
            <v>#DIV/0!</v>
          </cell>
          <cell r="BH118"/>
          <cell r="BI118"/>
          <cell r="BJ118" t="str">
            <v>Agosto</v>
          </cell>
          <cell r="BK118"/>
          <cell r="BL118" t="e">
            <v>#DIV/0!</v>
          </cell>
          <cell r="BM118" t="e">
            <v>#DIV/0!</v>
          </cell>
          <cell r="BN118"/>
          <cell r="BO118"/>
          <cell r="BP118" t="str">
            <v>Septiembre</v>
          </cell>
          <cell r="BQ118"/>
          <cell r="BR118" t="e">
            <v>#DIV/0!</v>
          </cell>
          <cell r="BS118" t="e">
            <v>#DIV/0!</v>
          </cell>
          <cell r="BT118"/>
          <cell r="BU118"/>
          <cell r="BV118" t="str">
            <v>Octubre</v>
          </cell>
          <cell r="BW118"/>
          <cell r="BX118" t="e">
            <v>#DIV/0!</v>
          </cell>
          <cell r="BY118" t="e">
            <v>#DIV/0!</v>
          </cell>
          <cell r="BZ118"/>
          <cell r="CA118"/>
          <cell r="CB118" t="str">
            <v>Noviembre</v>
          </cell>
          <cell r="CC118"/>
          <cell r="CD118" t="e">
            <v>#DIV/0!</v>
          </cell>
          <cell r="CE118" t="e">
            <v>#DIV/0!</v>
          </cell>
          <cell r="CF118"/>
          <cell r="CG118"/>
          <cell r="CH118" t="str">
            <v>Diciembre</v>
          </cell>
          <cell r="CI118"/>
          <cell r="CJ118" t="e">
            <v>#DIV/0!</v>
          </cell>
          <cell r="CK118" t="e">
            <v>#DIV/0!</v>
          </cell>
          <cell r="CL118"/>
          <cell r="CM118"/>
          <cell r="CN118"/>
          <cell r="CO118"/>
          <cell r="CP118"/>
          <cell r="CQ118"/>
          <cell r="CR118"/>
          <cell r="CS118"/>
          <cell r="CT118"/>
          <cell r="CU118"/>
          <cell r="CV118"/>
          <cell r="CW118"/>
          <cell r="CX118"/>
          <cell r="CY118"/>
        </row>
        <row r="119">
          <cell r="C119" t="str">
            <v>SEJUT 29 Acción preventiva 1</v>
          </cell>
          <cell r="D119" t="str">
            <v>SUBDIRECCIÓN DE SEGURIDAD JURÍDICA</v>
          </cell>
          <cell r="E119" t="str">
            <v>Monitorear los actos administrativos a expedirse por la SSJ, que garantice las revisiones calidad del producto previo a la firma y expedición del mismo.</v>
          </cell>
          <cell r="F119" t="str">
            <v>Relación de los actos administrativos revisados previa a la firma y expedición del mismo</v>
          </cell>
          <cell r="G119">
            <v>8</v>
          </cell>
          <cell r="H119"/>
          <cell r="I119"/>
          <cell r="J119"/>
          <cell r="K119">
            <v>1</v>
          </cell>
          <cell r="L119">
            <v>1</v>
          </cell>
          <cell r="M119">
            <v>1</v>
          </cell>
          <cell r="N119">
            <v>1</v>
          </cell>
          <cell r="O119">
            <v>1</v>
          </cell>
          <cell r="P119">
            <v>1</v>
          </cell>
          <cell r="Q119">
            <v>1</v>
          </cell>
          <cell r="R119">
            <v>1</v>
          </cell>
          <cell r="S119"/>
          <cell r="T119" t="str">
            <v>Enero</v>
          </cell>
          <cell r="U119">
            <v>0</v>
          </cell>
          <cell r="V119" t="e">
            <v>#DIV/0!</v>
          </cell>
          <cell r="W119">
            <v>0</v>
          </cell>
          <cell r="X119" t="str">
            <v>Se realiza desde Abril</v>
          </cell>
          <cell r="Y119"/>
          <cell r="Z119" t="str">
            <v>Febrero</v>
          </cell>
          <cell r="AA119">
            <v>0</v>
          </cell>
          <cell r="AB119" t="e">
            <v>#DIV/0!</v>
          </cell>
          <cell r="AC119">
            <v>0</v>
          </cell>
          <cell r="AD119" t="str">
            <v>Se realiza desde Abril</v>
          </cell>
          <cell r="AE119"/>
          <cell r="AF119" t="str">
            <v>Marzo</v>
          </cell>
          <cell r="AG119">
            <v>0</v>
          </cell>
          <cell r="AH119" t="e">
            <v>#DIV/0!</v>
          </cell>
          <cell r="AI119">
            <v>0</v>
          </cell>
          <cell r="AJ119" t="str">
            <v>Se realiza desde Abril</v>
          </cell>
          <cell r="AK119"/>
          <cell r="AL119" t="str">
            <v>Abril</v>
          </cell>
          <cell r="AM119">
            <v>1</v>
          </cell>
          <cell r="AN119">
            <v>1</v>
          </cell>
          <cell r="AO119">
            <v>0.125</v>
          </cell>
          <cell r="AP119" t="str">
            <v>Se adjunta matriz</v>
          </cell>
          <cell r="AQ119" t="str">
            <v>SEJUT 29 Acción preventiva 1</v>
          </cell>
          <cell r="AR119" t="str">
            <v>Mayo</v>
          </cell>
          <cell r="AS119"/>
          <cell r="AT119">
            <v>0</v>
          </cell>
          <cell r="AU119">
            <v>0.125</v>
          </cell>
          <cell r="AV119"/>
          <cell r="AW119"/>
          <cell r="AX119" t="str">
            <v>Junio</v>
          </cell>
          <cell r="AY119"/>
          <cell r="AZ119">
            <v>0</v>
          </cell>
          <cell r="BA119">
            <v>0.125</v>
          </cell>
          <cell r="BB119"/>
          <cell r="BC119"/>
          <cell r="BD119" t="str">
            <v>Julio</v>
          </cell>
          <cell r="BE119"/>
          <cell r="BF119">
            <v>0</v>
          </cell>
          <cell r="BG119">
            <v>0.125</v>
          </cell>
          <cell r="BH119"/>
          <cell r="BI119"/>
          <cell r="BJ119" t="str">
            <v>Agosto</v>
          </cell>
          <cell r="BK119"/>
          <cell r="BL119">
            <v>0</v>
          </cell>
          <cell r="BM119">
            <v>0.125</v>
          </cell>
          <cell r="BN119"/>
          <cell r="BO119"/>
          <cell r="BP119" t="str">
            <v>Septiembre</v>
          </cell>
          <cell r="BQ119"/>
          <cell r="BR119">
            <v>0</v>
          </cell>
          <cell r="BS119">
            <v>0.125</v>
          </cell>
          <cell r="BT119"/>
          <cell r="BU119"/>
          <cell r="BV119" t="str">
            <v>Octubre</v>
          </cell>
          <cell r="BW119"/>
          <cell r="BX119">
            <v>0</v>
          </cell>
          <cell r="BY119">
            <v>0.125</v>
          </cell>
          <cell r="BZ119"/>
          <cell r="CA119"/>
          <cell r="CB119" t="str">
            <v>Noviembre</v>
          </cell>
          <cell r="CC119"/>
          <cell r="CD119">
            <v>0</v>
          </cell>
          <cell r="CE119">
            <v>0.125</v>
          </cell>
          <cell r="CF119"/>
          <cell r="CG119"/>
          <cell r="CH119" t="str">
            <v>Diciembre</v>
          </cell>
          <cell r="CI119"/>
          <cell r="CJ119" t="e">
            <v>#DIV/0!</v>
          </cell>
          <cell r="CK119">
            <v>0.125</v>
          </cell>
          <cell r="CL119"/>
          <cell r="CM119"/>
          <cell r="CN119">
            <v>0</v>
          </cell>
          <cell r="CO119">
            <v>0</v>
          </cell>
          <cell r="CP119">
            <v>0</v>
          </cell>
          <cell r="CQ119">
            <v>1</v>
          </cell>
          <cell r="CR119">
            <v>0</v>
          </cell>
          <cell r="CS119">
            <v>0</v>
          </cell>
          <cell r="CT119">
            <v>0</v>
          </cell>
          <cell r="CU119">
            <v>0</v>
          </cell>
          <cell r="CV119">
            <v>0</v>
          </cell>
          <cell r="CW119">
            <v>0</v>
          </cell>
          <cell r="CX119">
            <v>0</v>
          </cell>
          <cell r="CY119">
            <v>0</v>
          </cell>
        </row>
        <row r="120">
          <cell r="C120" t="str">
            <v>SEJUT 29 Acción preventiva 2</v>
          </cell>
          <cell r="D120" t="str">
            <v xml:space="preserve">DIRECCIÓN DE GESTIÓN JURÍDICA DE TIERRAS </v>
          </cell>
          <cell r="E120" t="str">
            <v xml:space="preserve">Socializar los instrumentos del Sistema Integrado de Gestión del proceso de Seguridad Jurídica sobre la Titularidad de la Tierra y los Territorios a los colaboradores de la Dirección de Gestión Jurídica de Tierras y sus Subdirecciones adscrita. Formalización de la Propiedad Privada Rural. </v>
          </cell>
          <cell r="F120" t="str">
            <v xml:space="preserve">Lista de Asistencia y/o memorias </v>
          </cell>
          <cell r="G120">
            <v>2</v>
          </cell>
          <cell r="H120"/>
          <cell r="I120"/>
          <cell r="J120"/>
          <cell r="K120">
            <v>1</v>
          </cell>
          <cell r="L120"/>
          <cell r="M120"/>
          <cell r="N120"/>
          <cell r="O120">
            <v>1</v>
          </cell>
          <cell r="P120"/>
          <cell r="Q120"/>
          <cell r="R120"/>
          <cell r="S120"/>
          <cell r="T120" t="str">
            <v>Enero</v>
          </cell>
          <cell r="U120">
            <v>0</v>
          </cell>
          <cell r="V120" t="e">
            <v>#DIV/0!</v>
          </cell>
          <cell r="W120">
            <v>0</v>
          </cell>
          <cell r="X120" t="str">
            <v>Se realiza desde Abril</v>
          </cell>
          <cell r="Y120"/>
          <cell r="Z120" t="str">
            <v>Febrero</v>
          </cell>
          <cell r="AA120">
            <v>0</v>
          </cell>
          <cell r="AB120" t="e">
            <v>#DIV/0!</v>
          </cell>
          <cell r="AC120">
            <v>0</v>
          </cell>
          <cell r="AD120" t="str">
            <v>Se realiza desde Abril</v>
          </cell>
          <cell r="AE120"/>
          <cell r="AF120" t="str">
            <v>Marzo</v>
          </cell>
          <cell r="AG120">
            <v>0</v>
          </cell>
          <cell r="AH120" t="e">
            <v>#DIV/0!</v>
          </cell>
          <cell r="AI120">
            <v>0</v>
          </cell>
          <cell r="AJ120" t="str">
            <v>Se realiza desde Abril</v>
          </cell>
          <cell r="AK120"/>
          <cell r="AL120" t="str">
            <v>Abril</v>
          </cell>
          <cell r="AM120">
            <v>1</v>
          </cell>
          <cell r="AN120">
            <v>1</v>
          </cell>
          <cell r="AO120">
            <v>0.5</v>
          </cell>
          <cell r="AP120" t="str">
            <v>Se adjunta listado de assitencia</v>
          </cell>
          <cell r="AQ120" t="str">
            <v>SEJUT 29 Acción preventiva 2</v>
          </cell>
          <cell r="AR120" t="str">
            <v>Mayo</v>
          </cell>
          <cell r="AS120"/>
          <cell r="AT120" t="e">
            <v>#DIV/0!</v>
          </cell>
          <cell r="AU120">
            <v>0.5</v>
          </cell>
          <cell r="AV120"/>
          <cell r="AW120"/>
          <cell r="AX120" t="str">
            <v>Junio</v>
          </cell>
          <cell r="AY120"/>
          <cell r="AZ120" t="e">
            <v>#DIV/0!</v>
          </cell>
          <cell r="BA120">
            <v>0.5</v>
          </cell>
          <cell r="BB120"/>
          <cell r="BC120"/>
          <cell r="BD120" t="str">
            <v>Julio</v>
          </cell>
          <cell r="BE120"/>
          <cell r="BF120" t="e">
            <v>#DIV/0!</v>
          </cell>
          <cell r="BG120">
            <v>0.5</v>
          </cell>
          <cell r="BH120"/>
          <cell r="BI120"/>
          <cell r="BJ120" t="str">
            <v>Agosto</v>
          </cell>
          <cell r="BK120"/>
          <cell r="BL120">
            <v>0</v>
          </cell>
          <cell r="BM120">
            <v>0.5</v>
          </cell>
          <cell r="BN120"/>
          <cell r="BO120"/>
          <cell r="BP120" t="str">
            <v>Septiembre</v>
          </cell>
          <cell r="BQ120"/>
          <cell r="BR120" t="e">
            <v>#DIV/0!</v>
          </cell>
          <cell r="BS120">
            <v>0.5</v>
          </cell>
          <cell r="BT120"/>
          <cell r="BU120"/>
          <cell r="BV120" t="str">
            <v>Octubre</v>
          </cell>
          <cell r="BW120"/>
          <cell r="BX120" t="e">
            <v>#DIV/0!</v>
          </cell>
          <cell r="BY120">
            <v>0.5</v>
          </cell>
          <cell r="BZ120"/>
          <cell r="CA120"/>
          <cell r="CB120" t="str">
            <v>Noviembre</v>
          </cell>
          <cell r="CC120"/>
          <cell r="CD120" t="e">
            <v>#DIV/0!</v>
          </cell>
          <cell r="CE120">
            <v>0.5</v>
          </cell>
          <cell r="CF120"/>
          <cell r="CG120"/>
          <cell r="CH120" t="str">
            <v>Diciembre</v>
          </cell>
          <cell r="CI120"/>
          <cell r="CJ120" t="e">
            <v>#DIV/0!</v>
          </cell>
          <cell r="CK120">
            <v>0.5</v>
          </cell>
          <cell r="CL120"/>
          <cell r="CM120"/>
          <cell r="CN120">
            <v>0</v>
          </cell>
          <cell r="CO120">
            <v>0</v>
          </cell>
          <cell r="CP120">
            <v>0</v>
          </cell>
          <cell r="CQ120">
            <v>1</v>
          </cell>
          <cell r="CR120">
            <v>0</v>
          </cell>
          <cell r="CS120">
            <v>0</v>
          </cell>
          <cell r="CT120">
            <v>0</v>
          </cell>
          <cell r="CU120">
            <v>0</v>
          </cell>
          <cell r="CV120">
            <v>0</v>
          </cell>
          <cell r="CW120">
            <v>0</v>
          </cell>
          <cell r="CX120">
            <v>0</v>
          </cell>
          <cell r="CY120">
            <v>0</v>
          </cell>
        </row>
        <row r="121">
          <cell r="C121" t="str">
            <v>SEJUT 29 Acción preventiva 3</v>
          </cell>
          <cell r="D121"/>
          <cell r="E121"/>
          <cell r="F121"/>
          <cell r="G121">
            <v>0</v>
          </cell>
          <cell r="H121"/>
          <cell r="I121"/>
          <cell r="J121"/>
          <cell r="K121"/>
          <cell r="L121"/>
          <cell r="M121"/>
          <cell r="N121"/>
          <cell r="O121"/>
          <cell r="P121"/>
          <cell r="Q121"/>
          <cell r="R121"/>
          <cell r="S121"/>
          <cell r="T121" t="str">
            <v>Enero</v>
          </cell>
          <cell r="U121"/>
          <cell r="V121" t="e">
            <v>#DIV/0!</v>
          </cell>
          <cell r="W121" t="e">
            <v>#DIV/0!</v>
          </cell>
          <cell r="X121"/>
          <cell r="Y121"/>
          <cell r="Z121" t="str">
            <v>Febrero</v>
          </cell>
          <cell r="AA121"/>
          <cell r="AB121" t="e">
            <v>#DIV/0!</v>
          </cell>
          <cell r="AC121" t="e">
            <v>#DIV/0!</v>
          </cell>
          <cell r="AD121"/>
          <cell r="AE121"/>
          <cell r="AF121" t="str">
            <v>Marzo</v>
          </cell>
          <cell r="AG121"/>
          <cell r="AH121" t="e">
            <v>#DIV/0!</v>
          </cell>
          <cell r="AI121" t="e">
            <v>#DIV/0!</v>
          </cell>
          <cell r="AJ121"/>
          <cell r="AK121"/>
          <cell r="AL121" t="str">
            <v>Abril</v>
          </cell>
          <cell r="AM121"/>
          <cell r="AN121" t="e">
            <v>#DIV/0!</v>
          </cell>
          <cell r="AO121" t="e">
            <v>#DIV/0!</v>
          </cell>
          <cell r="AP121"/>
          <cell r="AQ121"/>
          <cell r="AR121" t="str">
            <v>Mayo</v>
          </cell>
          <cell r="AS121"/>
          <cell r="AT121" t="e">
            <v>#DIV/0!</v>
          </cell>
          <cell r="AU121" t="e">
            <v>#DIV/0!</v>
          </cell>
          <cell r="AV121"/>
          <cell r="AW121"/>
          <cell r="AX121" t="str">
            <v>Junio</v>
          </cell>
          <cell r="AY121"/>
          <cell r="AZ121" t="e">
            <v>#DIV/0!</v>
          </cell>
          <cell r="BA121" t="e">
            <v>#DIV/0!</v>
          </cell>
          <cell r="BB121"/>
          <cell r="BC121"/>
          <cell r="BD121" t="str">
            <v>Julio</v>
          </cell>
          <cell r="BE121"/>
          <cell r="BF121" t="e">
            <v>#DIV/0!</v>
          </cell>
          <cell r="BG121" t="e">
            <v>#DIV/0!</v>
          </cell>
          <cell r="BH121"/>
          <cell r="BI121"/>
          <cell r="BJ121" t="str">
            <v>Agosto</v>
          </cell>
          <cell r="BK121"/>
          <cell r="BL121" t="e">
            <v>#DIV/0!</v>
          </cell>
          <cell r="BM121" t="e">
            <v>#DIV/0!</v>
          </cell>
          <cell r="BN121"/>
          <cell r="BO121"/>
          <cell r="BP121" t="str">
            <v>Septiembre</v>
          </cell>
          <cell r="BQ121"/>
          <cell r="BR121" t="e">
            <v>#DIV/0!</v>
          </cell>
          <cell r="BS121" t="e">
            <v>#DIV/0!</v>
          </cell>
          <cell r="BT121"/>
          <cell r="BU121"/>
          <cell r="BV121" t="str">
            <v>Octubre</v>
          </cell>
          <cell r="BW121"/>
          <cell r="BX121" t="e">
            <v>#DIV/0!</v>
          </cell>
          <cell r="BY121" t="e">
            <v>#DIV/0!</v>
          </cell>
          <cell r="BZ121"/>
          <cell r="CA121"/>
          <cell r="CB121" t="str">
            <v>Noviembre</v>
          </cell>
          <cell r="CC121"/>
          <cell r="CD121" t="e">
            <v>#DIV/0!</v>
          </cell>
          <cell r="CE121" t="e">
            <v>#DIV/0!</v>
          </cell>
          <cell r="CF121"/>
          <cell r="CG121"/>
          <cell r="CH121" t="str">
            <v>Diciembre</v>
          </cell>
          <cell r="CI121"/>
          <cell r="CJ121" t="e">
            <v>#DIV/0!</v>
          </cell>
          <cell r="CK121" t="e">
            <v>#DIV/0!</v>
          </cell>
          <cell r="CL121"/>
          <cell r="CM121"/>
          <cell r="CN121"/>
          <cell r="CO121"/>
          <cell r="CP121"/>
          <cell r="CQ121"/>
          <cell r="CR121"/>
          <cell r="CS121"/>
          <cell r="CT121"/>
          <cell r="CU121"/>
          <cell r="CV121"/>
          <cell r="CW121"/>
          <cell r="CX121"/>
          <cell r="CY121"/>
        </row>
        <row r="122">
          <cell r="C122" t="str">
            <v>SEJUT 29 Acción preventiva 4</v>
          </cell>
          <cell r="D122"/>
          <cell r="E122"/>
          <cell r="F122"/>
          <cell r="G122">
            <v>0</v>
          </cell>
          <cell r="H122"/>
          <cell r="I122"/>
          <cell r="J122"/>
          <cell r="K122"/>
          <cell r="L122"/>
          <cell r="M122"/>
          <cell r="N122"/>
          <cell r="O122"/>
          <cell r="P122"/>
          <cell r="Q122"/>
          <cell r="R122"/>
          <cell r="S122"/>
          <cell r="T122" t="str">
            <v>Enero</v>
          </cell>
          <cell r="U122"/>
          <cell r="V122" t="e">
            <v>#DIV/0!</v>
          </cell>
          <cell r="W122" t="e">
            <v>#DIV/0!</v>
          </cell>
          <cell r="X122"/>
          <cell r="Y122"/>
          <cell r="Z122" t="str">
            <v>Febrero</v>
          </cell>
          <cell r="AA122"/>
          <cell r="AB122" t="e">
            <v>#DIV/0!</v>
          </cell>
          <cell r="AC122" t="e">
            <v>#DIV/0!</v>
          </cell>
          <cell r="AD122"/>
          <cell r="AE122"/>
          <cell r="AF122" t="str">
            <v>Marzo</v>
          </cell>
          <cell r="AG122"/>
          <cell r="AH122" t="e">
            <v>#DIV/0!</v>
          </cell>
          <cell r="AI122" t="e">
            <v>#DIV/0!</v>
          </cell>
          <cell r="AJ122"/>
          <cell r="AK122"/>
          <cell r="AL122" t="str">
            <v>Abril</v>
          </cell>
          <cell r="AM122"/>
          <cell r="AN122" t="e">
            <v>#DIV/0!</v>
          </cell>
          <cell r="AO122" t="e">
            <v>#DIV/0!</v>
          </cell>
          <cell r="AP122"/>
          <cell r="AQ122"/>
          <cell r="AR122" t="str">
            <v>Mayo</v>
          </cell>
          <cell r="AS122"/>
          <cell r="AT122" t="e">
            <v>#DIV/0!</v>
          </cell>
          <cell r="AU122" t="e">
            <v>#DIV/0!</v>
          </cell>
          <cell r="AV122"/>
          <cell r="AW122"/>
          <cell r="AX122" t="str">
            <v>Junio</v>
          </cell>
          <cell r="AY122"/>
          <cell r="AZ122" t="e">
            <v>#DIV/0!</v>
          </cell>
          <cell r="BA122" t="e">
            <v>#DIV/0!</v>
          </cell>
          <cell r="BB122"/>
          <cell r="BC122"/>
          <cell r="BD122" t="str">
            <v>Julio</v>
          </cell>
          <cell r="BE122"/>
          <cell r="BF122" t="e">
            <v>#DIV/0!</v>
          </cell>
          <cell r="BG122" t="e">
            <v>#DIV/0!</v>
          </cell>
          <cell r="BH122"/>
          <cell r="BI122"/>
          <cell r="BJ122" t="str">
            <v>Agosto</v>
          </cell>
          <cell r="BK122"/>
          <cell r="BL122" t="e">
            <v>#DIV/0!</v>
          </cell>
          <cell r="BM122" t="e">
            <v>#DIV/0!</v>
          </cell>
          <cell r="BN122"/>
          <cell r="BO122"/>
          <cell r="BP122" t="str">
            <v>Septiembre</v>
          </cell>
          <cell r="BQ122"/>
          <cell r="BR122" t="e">
            <v>#DIV/0!</v>
          </cell>
          <cell r="BS122" t="e">
            <v>#DIV/0!</v>
          </cell>
          <cell r="BT122"/>
          <cell r="BU122"/>
          <cell r="BV122" t="str">
            <v>Octubre</v>
          </cell>
          <cell r="BW122"/>
          <cell r="BX122" t="e">
            <v>#DIV/0!</v>
          </cell>
          <cell r="BY122" t="e">
            <v>#DIV/0!</v>
          </cell>
          <cell r="BZ122"/>
          <cell r="CA122"/>
          <cell r="CB122" t="str">
            <v>Noviembre</v>
          </cell>
          <cell r="CC122"/>
          <cell r="CD122" t="e">
            <v>#DIV/0!</v>
          </cell>
          <cell r="CE122" t="e">
            <v>#DIV/0!</v>
          </cell>
          <cell r="CF122"/>
          <cell r="CG122"/>
          <cell r="CH122" t="str">
            <v>Diciembre</v>
          </cell>
          <cell r="CI122"/>
          <cell r="CJ122" t="e">
            <v>#DIV/0!</v>
          </cell>
          <cell r="CK122" t="e">
            <v>#DIV/0!</v>
          </cell>
          <cell r="CL122"/>
          <cell r="CM122"/>
          <cell r="CN122"/>
          <cell r="CO122"/>
          <cell r="CP122"/>
          <cell r="CQ122"/>
          <cell r="CR122"/>
          <cell r="CS122"/>
          <cell r="CT122"/>
          <cell r="CU122"/>
          <cell r="CV122"/>
          <cell r="CW122"/>
          <cell r="CX122"/>
          <cell r="CY122"/>
        </row>
        <row r="123">
          <cell r="C123" t="str">
            <v>SEJUT 30 Acción preventiva 1</v>
          </cell>
          <cell r="D123" t="str">
            <v>SUBDIRECCIÓN DE PROCESOS AGRARIOS Y GESTIÓN JURÍDICA</v>
          </cell>
          <cell r="E123" t="str">
            <v>Monitorear los actos administrativos a expedirse por la SPAGJ que garantice las revisiones calidad del producto previo a la firma y expedición del mismo.</v>
          </cell>
          <cell r="F123" t="str">
            <v>Relación de los actos administrativos revisados previa a la firma y expedición del mismo</v>
          </cell>
          <cell r="G123">
            <v>8</v>
          </cell>
          <cell r="H123"/>
          <cell r="I123"/>
          <cell r="J123"/>
          <cell r="K123">
            <v>1</v>
          </cell>
          <cell r="L123">
            <v>1</v>
          </cell>
          <cell r="M123">
            <v>1</v>
          </cell>
          <cell r="N123">
            <v>1</v>
          </cell>
          <cell r="O123">
            <v>1</v>
          </cell>
          <cell r="P123">
            <v>1</v>
          </cell>
          <cell r="Q123">
            <v>1</v>
          </cell>
          <cell r="R123">
            <v>1</v>
          </cell>
          <cell r="S123"/>
          <cell r="T123" t="str">
            <v>Enero</v>
          </cell>
          <cell r="U123"/>
          <cell r="V123" t="e">
            <v>#DIV/0!</v>
          </cell>
          <cell r="W123">
            <v>0</v>
          </cell>
          <cell r="X123"/>
          <cell r="Y123"/>
          <cell r="Z123" t="str">
            <v>Febrero</v>
          </cell>
          <cell r="AA123"/>
          <cell r="AB123" t="e">
            <v>#DIV/0!</v>
          </cell>
          <cell r="AC123">
            <v>0</v>
          </cell>
          <cell r="AD123"/>
          <cell r="AE123"/>
          <cell r="AF123" t="str">
            <v>Marzo</v>
          </cell>
          <cell r="AG123"/>
          <cell r="AH123" t="e">
            <v>#DIV/0!</v>
          </cell>
          <cell r="AI123">
            <v>0</v>
          </cell>
          <cell r="AJ123"/>
          <cell r="AK123"/>
          <cell r="AL123" t="str">
            <v>Abril</v>
          </cell>
          <cell r="AM123"/>
          <cell r="AN123">
            <v>0</v>
          </cell>
          <cell r="AO123">
            <v>0</v>
          </cell>
          <cell r="AP123"/>
          <cell r="AQ123"/>
          <cell r="AR123" t="str">
            <v>Mayo</v>
          </cell>
          <cell r="AS123"/>
          <cell r="AT123">
            <v>0</v>
          </cell>
          <cell r="AU123">
            <v>0</v>
          </cell>
          <cell r="AV123"/>
          <cell r="AW123"/>
          <cell r="AX123" t="str">
            <v>Junio</v>
          </cell>
          <cell r="AY123"/>
          <cell r="AZ123">
            <v>0</v>
          </cell>
          <cell r="BA123">
            <v>0</v>
          </cell>
          <cell r="BB123"/>
          <cell r="BC123"/>
          <cell r="BD123" t="str">
            <v>Julio</v>
          </cell>
          <cell r="BE123"/>
          <cell r="BF123">
            <v>0</v>
          </cell>
          <cell r="BG123">
            <v>0</v>
          </cell>
          <cell r="BH123"/>
          <cell r="BI123"/>
          <cell r="BJ123" t="str">
            <v>Agosto</v>
          </cell>
          <cell r="BK123"/>
          <cell r="BL123">
            <v>0</v>
          </cell>
          <cell r="BM123">
            <v>0</v>
          </cell>
          <cell r="BN123"/>
          <cell r="BO123"/>
          <cell r="BP123" t="str">
            <v>Septiembre</v>
          </cell>
          <cell r="BQ123"/>
          <cell r="BR123">
            <v>0</v>
          </cell>
          <cell r="BS123">
            <v>0</v>
          </cell>
          <cell r="BT123"/>
          <cell r="BU123"/>
          <cell r="BV123" t="str">
            <v>Octubre</v>
          </cell>
          <cell r="BW123"/>
          <cell r="BX123">
            <v>0</v>
          </cell>
          <cell r="BY123">
            <v>0</v>
          </cell>
          <cell r="BZ123"/>
          <cell r="CA123"/>
          <cell r="CB123" t="str">
            <v>Noviembre</v>
          </cell>
          <cell r="CC123"/>
          <cell r="CD123">
            <v>0</v>
          </cell>
          <cell r="CE123">
            <v>0</v>
          </cell>
          <cell r="CF123"/>
          <cell r="CG123"/>
          <cell r="CH123" t="str">
            <v>Diciembre</v>
          </cell>
          <cell r="CI123"/>
          <cell r="CJ123" t="e">
            <v>#DIV/0!</v>
          </cell>
          <cell r="CK123">
            <v>0</v>
          </cell>
          <cell r="CL123"/>
          <cell r="CM123"/>
          <cell r="CN123">
            <v>0</v>
          </cell>
          <cell r="CO123">
            <v>0</v>
          </cell>
          <cell r="CP123">
            <v>0</v>
          </cell>
          <cell r="CQ123">
            <v>0</v>
          </cell>
          <cell r="CR123">
            <v>0</v>
          </cell>
          <cell r="CS123">
            <v>0</v>
          </cell>
          <cell r="CT123">
            <v>0</v>
          </cell>
          <cell r="CU123">
            <v>0</v>
          </cell>
          <cell r="CV123">
            <v>0</v>
          </cell>
          <cell r="CW123">
            <v>0</v>
          </cell>
          <cell r="CX123">
            <v>0</v>
          </cell>
          <cell r="CY123">
            <v>0</v>
          </cell>
        </row>
        <row r="124">
          <cell r="C124" t="str">
            <v>SEJUT 30 Acción preventiva 2</v>
          </cell>
          <cell r="D124" t="str">
            <v>SUBDIRECCIÓN DE SEGURIDAD JURÍDICA</v>
          </cell>
          <cell r="E124" t="str">
            <v>Monitorear los actos administrativos a expedirse por la SSJ, que garantice las revisiones calidad del producto previo a la firma y expedición del mismo.</v>
          </cell>
          <cell r="F124" t="str">
            <v>Relación de los actos administrativos revisados previa a la firma y expedición del mismo</v>
          </cell>
          <cell r="G124">
            <v>8</v>
          </cell>
          <cell r="H124"/>
          <cell r="I124"/>
          <cell r="J124"/>
          <cell r="K124">
            <v>1</v>
          </cell>
          <cell r="L124">
            <v>1</v>
          </cell>
          <cell r="M124">
            <v>1</v>
          </cell>
          <cell r="N124">
            <v>1</v>
          </cell>
          <cell r="O124">
            <v>1</v>
          </cell>
          <cell r="P124">
            <v>1</v>
          </cell>
          <cell r="Q124">
            <v>1</v>
          </cell>
          <cell r="R124">
            <v>1</v>
          </cell>
          <cell r="S124"/>
          <cell r="T124" t="str">
            <v>Enero</v>
          </cell>
          <cell r="U124"/>
          <cell r="V124" t="e">
            <v>#DIV/0!</v>
          </cell>
          <cell r="W124">
            <v>0</v>
          </cell>
          <cell r="X124"/>
          <cell r="Y124"/>
          <cell r="Z124" t="str">
            <v>Febrero</v>
          </cell>
          <cell r="AA124"/>
          <cell r="AB124" t="e">
            <v>#DIV/0!</v>
          </cell>
          <cell r="AC124">
            <v>0</v>
          </cell>
          <cell r="AD124"/>
          <cell r="AE124"/>
          <cell r="AF124" t="str">
            <v>Marzo</v>
          </cell>
          <cell r="AG124"/>
          <cell r="AH124" t="e">
            <v>#DIV/0!</v>
          </cell>
          <cell r="AI124">
            <v>0</v>
          </cell>
          <cell r="AJ124"/>
          <cell r="AK124"/>
          <cell r="AL124" t="str">
            <v>Abril</v>
          </cell>
          <cell r="AM124"/>
          <cell r="AN124">
            <v>0</v>
          </cell>
          <cell r="AO124">
            <v>0</v>
          </cell>
          <cell r="AP124"/>
          <cell r="AQ124"/>
          <cell r="AR124" t="str">
            <v>Mayo</v>
          </cell>
          <cell r="AS124"/>
          <cell r="AT124">
            <v>0</v>
          </cell>
          <cell r="AU124">
            <v>0</v>
          </cell>
          <cell r="AV124"/>
          <cell r="AW124"/>
          <cell r="AX124" t="str">
            <v>Junio</v>
          </cell>
          <cell r="AY124"/>
          <cell r="AZ124">
            <v>0</v>
          </cell>
          <cell r="BA124">
            <v>0</v>
          </cell>
          <cell r="BB124"/>
          <cell r="BC124"/>
          <cell r="BD124" t="str">
            <v>Julio</v>
          </cell>
          <cell r="BE124"/>
          <cell r="BF124">
            <v>0</v>
          </cell>
          <cell r="BG124">
            <v>0</v>
          </cell>
          <cell r="BH124"/>
          <cell r="BI124"/>
          <cell r="BJ124" t="str">
            <v>Agosto</v>
          </cell>
          <cell r="BK124"/>
          <cell r="BL124">
            <v>0</v>
          </cell>
          <cell r="BM124">
            <v>0</v>
          </cell>
          <cell r="BN124"/>
          <cell r="BO124"/>
          <cell r="BP124" t="str">
            <v>Septiembre</v>
          </cell>
          <cell r="BQ124"/>
          <cell r="BR124">
            <v>0</v>
          </cell>
          <cell r="BS124">
            <v>0</v>
          </cell>
          <cell r="BT124"/>
          <cell r="BU124"/>
          <cell r="BV124" t="str">
            <v>Octubre</v>
          </cell>
          <cell r="BW124"/>
          <cell r="BX124">
            <v>0</v>
          </cell>
          <cell r="BY124">
            <v>0</v>
          </cell>
          <cell r="BZ124"/>
          <cell r="CA124"/>
          <cell r="CB124" t="str">
            <v>Noviembre</v>
          </cell>
          <cell r="CC124"/>
          <cell r="CD124">
            <v>0</v>
          </cell>
          <cell r="CE124">
            <v>0</v>
          </cell>
          <cell r="CF124"/>
          <cell r="CG124"/>
          <cell r="CH124" t="str">
            <v>Diciembre</v>
          </cell>
          <cell r="CI124"/>
          <cell r="CJ124" t="e">
            <v>#DIV/0!</v>
          </cell>
          <cell r="CK124">
            <v>0</v>
          </cell>
          <cell r="CL124"/>
          <cell r="CM124"/>
          <cell r="CN124">
            <v>0</v>
          </cell>
          <cell r="CO124">
            <v>0</v>
          </cell>
          <cell r="CP124">
            <v>0</v>
          </cell>
          <cell r="CQ124">
            <v>0</v>
          </cell>
          <cell r="CR124">
            <v>0</v>
          </cell>
          <cell r="CS124">
            <v>0</v>
          </cell>
          <cell r="CT124">
            <v>0</v>
          </cell>
          <cell r="CU124">
            <v>0</v>
          </cell>
          <cell r="CV124">
            <v>0</v>
          </cell>
          <cell r="CW124">
            <v>0</v>
          </cell>
          <cell r="CX124">
            <v>0</v>
          </cell>
          <cell r="CY124">
            <v>0</v>
          </cell>
        </row>
        <row r="125">
          <cell r="C125" t="str">
            <v>SEJUT 30 Acción preventiva 3</v>
          </cell>
          <cell r="D125" t="str">
            <v xml:space="preserve">DIRECCIÓN DE GESTIÓN JURÍDICA DE TIERRAS </v>
          </cell>
          <cell r="E125" t="str">
            <v>Actualizar el procedimiento SEJUT-P-013</v>
          </cell>
          <cell r="F125" t="str">
            <v>Procedimiento SEJT-P-013 publicado</v>
          </cell>
          <cell r="G125">
            <v>1</v>
          </cell>
          <cell r="H125"/>
          <cell r="I125"/>
          <cell r="J125">
            <v>1</v>
          </cell>
          <cell r="K125"/>
          <cell r="L125"/>
          <cell r="M125"/>
          <cell r="N125"/>
          <cell r="O125"/>
          <cell r="P125"/>
          <cell r="Q125"/>
          <cell r="R125"/>
          <cell r="S125"/>
          <cell r="T125" t="str">
            <v>Enero</v>
          </cell>
          <cell r="U125">
            <v>0</v>
          </cell>
          <cell r="V125" t="e">
            <v>#DIV/0!</v>
          </cell>
          <cell r="W125">
            <v>0</v>
          </cell>
          <cell r="X125" t="str">
            <v>Se realiza en Marzo</v>
          </cell>
          <cell r="Y125"/>
          <cell r="Z125" t="str">
            <v>Febrero</v>
          </cell>
          <cell r="AA125">
            <v>0</v>
          </cell>
          <cell r="AB125" t="e">
            <v>#DIV/0!</v>
          </cell>
          <cell r="AC125">
            <v>0</v>
          </cell>
          <cell r="AD125" t="str">
            <v>Se realiza en Marzo</v>
          </cell>
          <cell r="AE125"/>
          <cell r="AF125" t="str">
            <v>Marzo</v>
          </cell>
          <cell r="AG125">
            <v>1</v>
          </cell>
          <cell r="AH125">
            <v>1</v>
          </cell>
          <cell r="AI125">
            <v>1</v>
          </cell>
          <cell r="AJ125" t="str">
            <v>Se adjunta procedimiento publicado en pagina de la ant</v>
          </cell>
          <cell r="AK125" t="str">
            <v>SEJUT 30 Acción preventiva 3</v>
          </cell>
          <cell r="AL125" t="str">
            <v>Abril</v>
          </cell>
          <cell r="AM125">
            <v>0</v>
          </cell>
          <cell r="AN125" t="e">
            <v>#DIV/0!</v>
          </cell>
          <cell r="AO125">
            <v>1</v>
          </cell>
          <cell r="AP125" t="str">
            <v>Se realizó en Marzo</v>
          </cell>
          <cell r="AQ125"/>
          <cell r="AR125" t="str">
            <v>Mayo</v>
          </cell>
          <cell r="AS125"/>
          <cell r="AT125" t="e">
            <v>#DIV/0!</v>
          </cell>
          <cell r="AU125">
            <v>1</v>
          </cell>
          <cell r="AV125"/>
          <cell r="AW125"/>
          <cell r="AX125" t="str">
            <v>Junio</v>
          </cell>
          <cell r="AY125"/>
          <cell r="AZ125" t="e">
            <v>#DIV/0!</v>
          </cell>
          <cell r="BA125">
            <v>1</v>
          </cell>
          <cell r="BB125"/>
          <cell r="BC125"/>
          <cell r="BD125" t="str">
            <v>Julio</v>
          </cell>
          <cell r="BE125"/>
          <cell r="BF125" t="e">
            <v>#DIV/0!</v>
          </cell>
          <cell r="BG125">
            <v>1</v>
          </cell>
          <cell r="BH125"/>
          <cell r="BI125"/>
          <cell r="BJ125" t="str">
            <v>Agosto</v>
          </cell>
          <cell r="BK125"/>
          <cell r="BL125" t="e">
            <v>#DIV/0!</v>
          </cell>
          <cell r="BM125">
            <v>1</v>
          </cell>
          <cell r="BN125"/>
          <cell r="BO125"/>
          <cell r="BP125" t="str">
            <v>Septiembre</v>
          </cell>
          <cell r="BQ125"/>
          <cell r="BR125" t="e">
            <v>#DIV/0!</v>
          </cell>
          <cell r="BS125">
            <v>1</v>
          </cell>
          <cell r="BT125"/>
          <cell r="BU125"/>
          <cell r="BV125" t="str">
            <v>Octubre</v>
          </cell>
          <cell r="BW125"/>
          <cell r="BX125" t="e">
            <v>#DIV/0!</v>
          </cell>
          <cell r="BY125">
            <v>1</v>
          </cell>
          <cell r="BZ125"/>
          <cell r="CA125"/>
          <cell r="CB125" t="str">
            <v>Noviembre</v>
          </cell>
          <cell r="CC125"/>
          <cell r="CD125" t="e">
            <v>#DIV/0!</v>
          </cell>
          <cell r="CE125">
            <v>1</v>
          </cell>
          <cell r="CF125"/>
          <cell r="CG125"/>
          <cell r="CH125" t="str">
            <v>Diciembre</v>
          </cell>
          <cell r="CI125"/>
          <cell r="CJ125" t="e">
            <v>#DIV/0!</v>
          </cell>
          <cell r="CK125">
            <v>1</v>
          </cell>
          <cell r="CL125"/>
          <cell r="CM125"/>
          <cell r="CN125">
            <v>0</v>
          </cell>
          <cell r="CO125">
            <v>0</v>
          </cell>
          <cell r="CP125">
            <v>1</v>
          </cell>
          <cell r="CQ125">
            <v>0</v>
          </cell>
          <cell r="CR125">
            <v>0</v>
          </cell>
          <cell r="CS125">
            <v>0</v>
          </cell>
          <cell r="CT125">
            <v>0</v>
          </cell>
          <cell r="CU125">
            <v>0</v>
          </cell>
          <cell r="CV125">
            <v>0</v>
          </cell>
          <cell r="CW125">
            <v>0</v>
          </cell>
          <cell r="CX125">
            <v>0</v>
          </cell>
          <cell r="CY125">
            <v>0</v>
          </cell>
        </row>
        <row r="126">
          <cell r="C126" t="str">
            <v>SEJUT 30 Acción preventiva 4</v>
          </cell>
          <cell r="D126"/>
          <cell r="E126"/>
          <cell r="F126"/>
          <cell r="G126">
            <v>0</v>
          </cell>
          <cell r="H126"/>
          <cell r="I126"/>
          <cell r="J126"/>
          <cell r="K126"/>
          <cell r="L126"/>
          <cell r="M126"/>
          <cell r="N126"/>
          <cell r="O126"/>
          <cell r="P126"/>
          <cell r="Q126"/>
          <cell r="R126"/>
          <cell r="S126"/>
          <cell r="T126" t="str">
            <v>Enero</v>
          </cell>
          <cell r="U126"/>
          <cell r="V126" t="e">
            <v>#DIV/0!</v>
          </cell>
          <cell r="W126" t="e">
            <v>#DIV/0!</v>
          </cell>
          <cell r="X126"/>
          <cell r="Y126"/>
          <cell r="Z126" t="str">
            <v>Febrero</v>
          </cell>
          <cell r="AA126"/>
          <cell r="AB126" t="e">
            <v>#DIV/0!</v>
          </cell>
          <cell r="AC126" t="e">
            <v>#DIV/0!</v>
          </cell>
          <cell r="AD126"/>
          <cell r="AE126"/>
          <cell r="AF126" t="str">
            <v>Marzo</v>
          </cell>
          <cell r="AG126"/>
          <cell r="AH126" t="e">
            <v>#DIV/0!</v>
          </cell>
          <cell r="AI126" t="e">
            <v>#DIV/0!</v>
          </cell>
          <cell r="AJ126"/>
          <cell r="AK126"/>
          <cell r="AL126" t="str">
            <v>Abril</v>
          </cell>
          <cell r="AM126"/>
          <cell r="AN126" t="e">
            <v>#DIV/0!</v>
          </cell>
          <cell r="AO126" t="e">
            <v>#DIV/0!</v>
          </cell>
          <cell r="AP126"/>
          <cell r="AQ126"/>
          <cell r="AR126" t="str">
            <v>Mayo</v>
          </cell>
          <cell r="AS126"/>
          <cell r="AT126" t="e">
            <v>#DIV/0!</v>
          </cell>
          <cell r="AU126" t="e">
            <v>#DIV/0!</v>
          </cell>
          <cell r="AV126"/>
          <cell r="AW126"/>
          <cell r="AX126" t="str">
            <v>Junio</v>
          </cell>
          <cell r="AY126"/>
          <cell r="AZ126" t="e">
            <v>#DIV/0!</v>
          </cell>
          <cell r="BA126" t="e">
            <v>#DIV/0!</v>
          </cell>
          <cell r="BB126"/>
          <cell r="BC126"/>
          <cell r="BD126" t="str">
            <v>Julio</v>
          </cell>
          <cell r="BE126"/>
          <cell r="BF126" t="e">
            <v>#DIV/0!</v>
          </cell>
          <cell r="BG126" t="e">
            <v>#DIV/0!</v>
          </cell>
          <cell r="BH126"/>
          <cell r="BI126"/>
          <cell r="BJ126" t="str">
            <v>Agosto</v>
          </cell>
          <cell r="BK126"/>
          <cell r="BL126" t="e">
            <v>#DIV/0!</v>
          </cell>
          <cell r="BM126" t="e">
            <v>#DIV/0!</v>
          </cell>
          <cell r="BN126"/>
          <cell r="BO126"/>
          <cell r="BP126" t="str">
            <v>Septiembre</v>
          </cell>
          <cell r="BQ126"/>
          <cell r="BR126" t="e">
            <v>#DIV/0!</v>
          </cell>
          <cell r="BS126" t="e">
            <v>#DIV/0!</v>
          </cell>
          <cell r="BT126"/>
          <cell r="BU126"/>
          <cell r="BV126" t="str">
            <v>Octubre</v>
          </cell>
          <cell r="BW126"/>
          <cell r="BX126" t="e">
            <v>#DIV/0!</v>
          </cell>
          <cell r="BY126" t="e">
            <v>#DIV/0!</v>
          </cell>
          <cell r="BZ126"/>
          <cell r="CA126"/>
          <cell r="CB126" t="str">
            <v>Noviembre</v>
          </cell>
          <cell r="CC126"/>
          <cell r="CD126" t="e">
            <v>#DIV/0!</v>
          </cell>
          <cell r="CE126" t="e">
            <v>#DIV/0!</v>
          </cell>
          <cell r="CF126"/>
          <cell r="CG126"/>
          <cell r="CH126" t="str">
            <v>Diciembre</v>
          </cell>
          <cell r="CI126"/>
          <cell r="CJ126" t="e">
            <v>#DIV/0!</v>
          </cell>
          <cell r="CK126" t="e">
            <v>#DIV/0!</v>
          </cell>
          <cell r="CL126"/>
          <cell r="CM126"/>
          <cell r="CN126"/>
          <cell r="CO126"/>
          <cell r="CP126"/>
          <cell r="CQ126"/>
          <cell r="CR126"/>
          <cell r="CS126"/>
          <cell r="CT126"/>
          <cell r="CU126"/>
          <cell r="CV126"/>
          <cell r="CW126"/>
          <cell r="CX126"/>
          <cell r="CY126"/>
        </row>
        <row r="127">
          <cell r="C127" t="str">
            <v>SEJUT 31 Acción preventiva 1</v>
          </cell>
          <cell r="D127" t="str">
            <v>SUBDIRECCIÓN DE PROCESOS AGRARIOS Y GESTIÓN JURÍDICA</v>
          </cell>
          <cell r="E127" t="str">
            <v>Monitorear los actos administrativos a expedirse por la SPAGJ, que garantice las revisiones calidad del producto previo a la firma y expedición del mismo.</v>
          </cell>
          <cell r="F127" t="str">
            <v>Relación de los actos administrativos revisados previa a la firma y expedición del mismo</v>
          </cell>
          <cell r="G127">
            <v>8</v>
          </cell>
          <cell r="H127"/>
          <cell r="I127"/>
          <cell r="J127"/>
          <cell r="K127">
            <v>1</v>
          </cell>
          <cell r="L127">
            <v>1</v>
          </cell>
          <cell r="M127">
            <v>1</v>
          </cell>
          <cell r="N127">
            <v>1</v>
          </cell>
          <cell r="O127">
            <v>1</v>
          </cell>
          <cell r="P127">
            <v>1</v>
          </cell>
          <cell r="Q127">
            <v>1</v>
          </cell>
          <cell r="R127">
            <v>1</v>
          </cell>
          <cell r="S127"/>
          <cell r="T127" t="str">
            <v>Enero</v>
          </cell>
          <cell r="U127">
            <v>0</v>
          </cell>
          <cell r="V127" t="e">
            <v>#DIV/0!</v>
          </cell>
          <cell r="W127">
            <v>0</v>
          </cell>
          <cell r="X127" t="str">
            <v>Se realiza desde Abril</v>
          </cell>
          <cell r="Y127"/>
          <cell r="Z127" t="str">
            <v>Febrero</v>
          </cell>
          <cell r="AA127">
            <v>0</v>
          </cell>
          <cell r="AB127" t="e">
            <v>#DIV/0!</v>
          </cell>
          <cell r="AC127">
            <v>0</v>
          </cell>
          <cell r="AD127" t="str">
            <v>Se realiza desde Abril</v>
          </cell>
          <cell r="AE127"/>
          <cell r="AF127" t="str">
            <v>Marzo</v>
          </cell>
          <cell r="AG127">
            <v>0</v>
          </cell>
          <cell r="AH127" t="e">
            <v>#DIV/0!</v>
          </cell>
          <cell r="AI127">
            <v>0</v>
          </cell>
          <cell r="AJ127" t="str">
            <v>Se realiza desde Abril</v>
          </cell>
          <cell r="AK127"/>
          <cell r="AL127" t="str">
            <v>Abril</v>
          </cell>
          <cell r="AM127">
            <v>1</v>
          </cell>
          <cell r="AN127">
            <v>1</v>
          </cell>
          <cell r="AO127">
            <v>0.125</v>
          </cell>
          <cell r="AP127" t="str">
            <v>Se adjunta matriz</v>
          </cell>
          <cell r="AQ127" t="str">
            <v>SEJUT 31 Acción preventiva 1</v>
          </cell>
          <cell r="AR127" t="str">
            <v>Mayo</v>
          </cell>
          <cell r="AS127"/>
          <cell r="AT127">
            <v>0</v>
          </cell>
          <cell r="AU127">
            <v>0.125</v>
          </cell>
          <cell r="AV127"/>
          <cell r="AW127"/>
          <cell r="AX127" t="str">
            <v>Junio</v>
          </cell>
          <cell r="AY127"/>
          <cell r="AZ127">
            <v>0</v>
          </cell>
          <cell r="BA127">
            <v>0.125</v>
          </cell>
          <cell r="BB127"/>
          <cell r="BC127"/>
          <cell r="BD127" t="str">
            <v>Julio</v>
          </cell>
          <cell r="BE127"/>
          <cell r="BF127">
            <v>0</v>
          </cell>
          <cell r="BG127">
            <v>0.125</v>
          </cell>
          <cell r="BH127"/>
          <cell r="BI127"/>
          <cell r="BJ127" t="str">
            <v>Agosto</v>
          </cell>
          <cell r="BK127"/>
          <cell r="BL127">
            <v>0</v>
          </cell>
          <cell r="BM127">
            <v>0.125</v>
          </cell>
          <cell r="BN127"/>
          <cell r="BO127"/>
          <cell r="BP127" t="str">
            <v>Septiembre</v>
          </cell>
          <cell r="BQ127"/>
          <cell r="BR127">
            <v>0</v>
          </cell>
          <cell r="BS127">
            <v>0.125</v>
          </cell>
          <cell r="BT127"/>
          <cell r="BU127"/>
          <cell r="BV127" t="str">
            <v>Octubre</v>
          </cell>
          <cell r="BW127"/>
          <cell r="BX127">
            <v>0</v>
          </cell>
          <cell r="BY127">
            <v>0.125</v>
          </cell>
          <cell r="BZ127"/>
          <cell r="CA127"/>
          <cell r="CB127" t="str">
            <v>Noviembre</v>
          </cell>
          <cell r="CC127"/>
          <cell r="CD127">
            <v>0</v>
          </cell>
          <cell r="CE127">
            <v>0.125</v>
          </cell>
          <cell r="CF127"/>
          <cell r="CG127"/>
          <cell r="CH127" t="str">
            <v>Diciembre</v>
          </cell>
          <cell r="CI127"/>
          <cell r="CJ127" t="e">
            <v>#DIV/0!</v>
          </cell>
          <cell r="CK127">
            <v>0.125</v>
          </cell>
          <cell r="CL127"/>
          <cell r="CM127"/>
          <cell r="CN127">
            <v>0</v>
          </cell>
          <cell r="CO127">
            <v>0</v>
          </cell>
          <cell r="CP127">
            <v>0</v>
          </cell>
          <cell r="CQ127">
            <v>1</v>
          </cell>
          <cell r="CR127">
            <v>0</v>
          </cell>
          <cell r="CS127">
            <v>0</v>
          </cell>
          <cell r="CT127">
            <v>0</v>
          </cell>
          <cell r="CU127">
            <v>0</v>
          </cell>
          <cell r="CV127">
            <v>0</v>
          </cell>
          <cell r="CW127">
            <v>0</v>
          </cell>
          <cell r="CX127">
            <v>0</v>
          </cell>
          <cell r="CY127">
            <v>0</v>
          </cell>
        </row>
        <row r="128">
          <cell r="C128" t="str">
            <v>SEJUT 31 Acción preventiva 2</v>
          </cell>
          <cell r="D128" t="str">
            <v xml:space="preserve">DIRECCIÓN DE GESTIÓN JURÍDICA DE TIERRAS </v>
          </cell>
          <cell r="E128" t="str">
            <v>Actualizar el procedimiento SEJUT-P-011</v>
          </cell>
          <cell r="F128" t="str">
            <v>Procedimiento SEJT-P-011 publicado</v>
          </cell>
          <cell r="G128">
            <v>1</v>
          </cell>
          <cell r="H128"/>
          <cell r="I128"/>
          <cell r="J128"/>
          <cell r="K128"/>
          <cell r="L128">
            <v>1</v>
          </cell>
          <cell r="M128"/>
          <cell r="N128"/>
          <cell r="O128"/>
          <cell r="P128"/>
          <cell r="Q128"/>
          <cell r="R128"/>
          <cell r="S128"/>
          <cell r="T128" t="str">
            <v>Enero</v>
          </cell>
          <cell r="U128"/>
          <cell r="V128" t="e">
            <v>#DIV/0!</v>
          </cell>
          <cell r="W128">
            <v>0</v>
          </cell>
          <cell r="X128"/>
          <cell r="Y128"/>
          <cell r="Z128" t="str">
            <v>Febrero</v>
          </cell>
          <cell r="AA128"/>
          <cell r="AB128" t="e">
            <v>#DIV/0!</v>
          </cell>
          <cell r="AC128">
            <v>0</v>
          </cell>
          <cell r="AD128"/>
          <cell r="AE128"/>
          <cell r="AF128" t="str">
            <v>Marzo</v>
          </cell>
          <cell r="AG128"/>
          <cell r="AH128" t="e">
            <v>#DIV/0!</v>
          </cell>
          <cell r="AI128">
            <v>0</v>
          </cell>
          <cell r="AJ128"/>
          <cell r="AK128"/>
          <cell r="AL128" t="str">
            <v>Abril</v>
          </cell>
          <cell r="AM128"/>
          <cell r="AN128" t="e">
            <v>#DIV/0!</v>
          </cell>
          <cell r="AO128">
            <v>0</v>
          </cell>
          <cell r="AP128"/>
          <cell r="AQ128"/>
          <cell r="AR128" t="str">
            <v>Mayo</v>
          </cell>
          <cell r="AS128"/>
          <cell r="AT128">
            <v>0</v>
          </cell>
          <cell r="AU128">
            <v>0</v>
          </cell>
          <cell r="AV128"/>
          <cell r="AW128"/>
          <cell r="AX128" t="str">
            <v>Junio</v>
          </cell>
          <cell r="AY128"/>
          <cell r="AZ128" t="e">
            <v>#DIV/0!</v>
          </cell>
          <cell r="BA128">
            <v>0</v>
          </cell>
          <cell r="BB128"/>
          <cell r="BC128"/>
          <cell r="BD128" t="str">
            <v>Julio</v>
          </cell>
          <cell r="BE128"/>
          <cell r="BF128" t="e">
            <v>#DIV/0!</v>
          </cell>
          <cell r="BG128">
            <v>0</v>
          </cell>
          <cell r="BH128"/>
          <cell r="BI128"/>
          <cell r="BJ128" t="str">
            <v>Agosto</v>
          </cell>
          <cell r="BK128"/>
          <cell r="BL128" t="e">
            <v>#DIV/0!</v>
          </cell>
          <cell r="BM128">
            <v>0</v>
          </cell>
          <cell r="BN128"/>
          <cell r="BO128"/>
          <cell r="BP128" t="str">
            <v>Septiembre</v>
          </cell>
          <cell r="BQ128"/>
          <cell r="BR128" t="e">
            <v>#DIV/0!</v>
          </cell>
          <cell r="BS128">
            <v>0</v>
          </cell>
          <cell r="BT128"/>
          <cell r="BU128"/>
          <cell r="BV128" t="str">
            <v>Octubre</v>
          </cell>
          <cell r="BW128"/>
          <cell r="BX128" t="e">
            <v>#DIV/0!</v>
          </cell>
          <cell r="BY128">
            <v>0</v>
          </cell>
          <cell r="BZ128"/>
          <cell r="CA128"/>
          <cell r="CB128" t="str">
            <v>Noviembre</v>
          </cell>
          <cell r="CC128"/>
          <cell r="CD128" t="e">
            <v>#DIV/0!</v>
          </cell>
          <cell r="CE128">
            <v>0</v>
          </cell>
          <cell r="CF128"/>
          <cell r="CG128"/>
          <cell r="CH128" t="str">
            <v>Diciembre</v>
          </cell>
          <cell r="CI128"/>
          <cell r="CJ128" t="e">
            <v>#DIV/0!</v>
          </cell>
          <cell r="CK128">
            <v>0</v>
          </cell>
          <cell r="CL128"/>
          <cell r="CM128"/>
          <cell r="CN128">
            <v>0</v>
          </cell>
          <cell r="CO128">
            <v>0</v>
          </cell>
          <cell r="CP128">
            <v>0</v>
          </cell>
          <cell r="CQ128">
            <v>0</v>
          </cell>
          <cell r="CR128">
            <v>0</v>
          </cell>
          <cell r="CS128">
            <v>0</v>
          </cell>
          <cell r="CT128">
            <v>0</v>
          </cell>
          <cell r="CU128">
            <v>0</v>
          </cell>
          <cell r="CV128">
            <v>0</v>
          </cell>
          <cell r="CW128">
            <v>0</v>
          </cell>
          <cell r="CX128">
            <v>0</v>
          </cell>
          <cell r="CY128">
            <v>0</v>
          </cell>
        </row>
        <row r="129">
          <cell r="C129" t="str">
            <v>SEJUT 31 Acción preventiva 3</v>
          </cell>
          <cell r="D129"/>
          <cell r="E129"/>
          <cell r="F129"/>
          <cell r="G129">
            <v>0</v>
          </cell>
          <cell r="H129"/>
          <cell r="I129"/>
          <cell r="J129"/>
          <cell r="K129"/>
          <cell r="L129"/>
          <cell r="M129"/>
          <cell r="N129"/>
          <cell r="O129"/>
          <cell r="P129"/>
          <cell r="Q129"/>
          <cell r="R129"/>
          <cell r="S129"/>
          <cell r="T129" t="str">
            <v>Enero</v>
          </cell>
          <cell r="U129"/>
          <cell r="V129" t="e">
            <v>#DIV/0!</v>
          </cell>
          <cell r="W129" t="e">
            <v>#DIV/0!</v>
          </cell>
          <cell r="X129"/>
          <cell r="Y129"/>
          <cell r="Z129" t="str">
            <v>Febrero</v>
          </cell>
          <cell r="AA129"/>
          <cell r="AB129" t="e">
            <v>#DIV/0!</v>
          </cell>
          <cell r="AC129" t="e">
            <v>#DIV/0!</v>
          </cell>
          <cell r="AD129"/>
          <cell r="AE129"/>
          <cell r="AF129" t="str">
            <v>Marzo</v>
          </cell>
          <cell r="AG129"/>
          <cell r="AH129" t="e">
            <v>#DIV/0!</v>
          </cell>
          <cell r="AI129" t="e">
            <v>#DIV/0!</v>
          </cell>
          <cell r="AJ129"/>
          <cell r="AK129"/>
          <cell r="AL129" t="str">
            <v>Abril</v>
          </cell>
          <cell r="AM129"/>
          <cell r="AN129" t="e">
            <v>#DIV/0!</v>
          </cell>
          <cell r="AO129" t="e">
            <v>#DIV/0!</v>
          </cell>
          <cell r="AP129"/>
          <cell r="AQ129"/>
          <cell r="AR129" t="str">
            <v>Mayo</v>
          </cell>
          <cell r="AS129"/>
          <cell r="AT129" t="e">
            <v>#DIV/0!</v>
          </cell>
          <cell r="AU129" t="e">
            <v>#DIV/0!</v>
          </cell>
          <cell r="AV129"/>
          <cell r="AW129"/>
          <cell r="AX129" t="str">
            <v>Junio</v>
          </cell>
          <cell r="AY129"/>
          <cell r="AZ129" t="e">
            <v>#DIV/0!</v>
          </cell>
          <cell r="BA129" t="e">
            <v>#DIV/0!</v>
          </cell>
          <cell r="BB129"/>
          <cell r="BC129"/>
          <cell r="BD129" t="str">
            <v>Julio</v>
          </cell>
          <cell r="BE129"/>
          <cell r="BF129" t="e">
            <v>#DIV/0!</v>
          </cell>
          <cell r="BG129" t="e">
            <v>#DIV/0!</v>
          </cell>
          <cell r="BH129"/>
          <cell r="BI129"/>
          <cell r="BJ129" t="str">
            <v>Agosto</v>
          </cell>
          <cell r="BK129"/>
          <cell r="BL129" t="e">
            <v>#DIV/0!</v>
          </cell>
          <cell r="BM129" t="e">
            <v>#DIV/0!</v>
          </cell>
          <cell r="BN129"/>
          <cell r="BO129"/>
          <cell r="BP129" t="str">
            <v>Septiembre</v>
          </cell>
          <cell r="BQ129"/>
          <cell r="BR129" t="e">
            <v>#DIV/0!</v>
          </cell>
          <cell r="BS129" t="e">
            <v>#DIV/0!</v>
          </cell>
          <cell r="BT129"/>
          <cell r="BU129"/>
          <cell r="BV129" t="str">
            <v>Octubre</v>
          </cell>
          <cell r="BW129"/>
          <cell r="BX129" t="e">
            <v>#DIV/0!</v>
          </cell>
          <cell r="BY129" t="e">
            <v>#DIV/0!</v>
          </cell>
          <cell r="BZ129"/>
          <cell r="CA129"/>
          <cell r="CB129" t="str">
            <v>Noviembre</v>
          </cell>
          <cell r="CC129"/>
          <cell r="CD129" t="e">
            <v>#DIV/0!</v>
          </cell>
          <cell r="CE129" t="e">
            <v>#DIV/0!</v>
          </cell>
          <cell r="CF129"/>
          <cell r="CG129"/>
          <cell r="CH129" t="str">
            <v>Diciembre</v>
          </cell>
          <cell r="CI129"/>
          <cell r="CJ129" t="e">
            <v>#DIV/0!</v>
          </cell>
          <cell r="CK129" t="e">
            <v>#DIV/0!</v>
          </cell>
          <cell r="CL129"/>
          <cell r="CM129"/>
          <cell r="CN129"/>
          <cell r="CO129"/>
          <cell r="CP129"/>
          <cell r="CQ129"/>
          <cell r="CR129"/>
          <cell r="CS129"/>
          <cell r="CT129"/>
          <cell r="CU129"/>
          <cell r="CV129"/>
          <cell r="CW129"/>
          <cell r="CX129"/>
          <cell r="CY129"/>
        </row>
        <row r="130">
          <cell r="C130" t="str">
            <v>SEJUT 31 Acción preventiva 4</v>
          </cell>
          <cell r="D130"/>
          <cell r="E130"/>
          <cell r="F130"/>
          <cell r="G130">
            <v>0</v>
          </cell>
          <cell r="H130"/>
          <cell r="I130"/>
          <cell r="J130"/>
          <cell r="K130"/>
          <cell r="L130"/>
          <cell r="M130"/>
          <cell r="N130"/>
          <cell r="O130"/>
          <cell r="P130"/>
          <cell r="Q130"/>
          <cell r="R130"/>
          <cell r="S130"/>
          <cell r="T130" t="str">
            <v>Enero</v>
          </cell>
          <cell r="U130"/>
          <cell r="V130" t="e">
            <v>#DIV/0!</v>
          </cell>
          <cell r="W130" t="e">
            <v>#DIV/0!</v>
          </cell>
          <cell r="X130"/>
          <cell r="Y130"/>
          <cell r="Z130" t="str">
            <v>Febrero</v>
          </cell>
          <cell r="AA130"/>
          <cell r="AB130" t="e">
            <v>#DIV/0!</v>
          </cell>
          <cell r="AC130" t="e">
            <v>#DIV/0!</v>
          </cell>
          <cell r="AD130"/>
          <cell r="AE130"/>
          <cell r="AF130" t="str">
            <v>Marzo</v>
          </cell>
          <cell r="AG130"/>
          <cell r="AH130" t="e">
            <v>#DIV/0!</v>
          </cell>
          <cell r="AI130" t="e">
            <v>#DIV/0!</v>
          </cell>
          <cell r="AJ130"/>
          <cell r="AK130"/>
          <cell r="AL130" t="str">
            <v>Abril</v>
          </cell>
          <cell r="AM130"/>
          <cell r="AN130" t="e">
            <v>#DIV/0!</v>
          </cell>
          <cell r="AO130" t="e">
            <v>#DIV/0!</v>
          </cell>
          <cell r="AP130"/>
          <cell r="AQ130"/>
          <cell r="AR130" t="str">
            <v>Mayo</v>
          </cell>
          <cell r="AS130"/>
          <cell r="AT130" t="e">
            <v>#DIV/0!</v>
          </cell>
          <cell r="AU130" t="e">
            <v>#DIV/0!</v>
          </cell>
          <cell r="AV130"/>
          <cell r="AW130"/>
          <cell r="AX130" t="str">
            <v>Junio</v>
          </cell>
          <cell r="AY130"/>
          <cell r="AZ130" t="e">
            <v>#DIV/0!</v>
          </cell>
          <cell r="BA130" t="e">
            <v>#DIV/0!</v>
          </cell>
          <cell r="BB130"/>
          <cell r="BC130"/>
          <cell r="BD130" t="str">
            <v>Julio</v>
          </cell>
          <cell r="BE130"/>
          <cell r="BF130" t="e">
            <v>#DIV/0!</v>
          </cell>
          <cell r="BG130" t="e">
            <v>#DIV/0!</v>
          </cell>
          <cell r="BH130"/>
          <cell r="BI130"/>
          <cell r="BJ130" t="str">
            <v>Agosto</v>
          </cell>
          <cell r="BK130"/>
          <cell r="BL130" t="e">
            <v>#DIV/0!</v>
          </cell>
          <cell r="BM130" t="e">
            <v>#DIV/0!</v>
          </cell>
          <cell r="BN130"/>
          <cell r="BO130"/>
          <cell r="BP130" t="str">
            <v>Septiembre</v>
          </cell>
          <cell r="BQ130"/>
          <cell r="BR130" t="e">
            <v>#DIV/0!</v>
          </cell>
          <cell r="BS130" t="e">
            <v>#DIV/0!</v>
          </cell>
          <cell r="BT130"/>
          <cell r="BU130"/>
          <cell r="BV130" t="str">
            <v>Octubre</v>
          </cell>
          <cell r="BW130"/>
          <cell r="BX130" t="e">
            <v>#DIV/0!</v>
          </cell>
          <cell r="BY130" t="e">
            <v>#DIV/0!</v>
          </cell>
          <cell r="BZ130"/>
          <cell r="CA130"/>
          <cell r="CB130" t="str">
            <v>Noviembre</v>
          </cell>
          <cell r="CC130"/>
          <cell r="CD130" t="e">
            <v>#DIV/0!</v>
          </cell>
          <cell r="CE130" t="e">
            <v>#DIV/0!</v>
          </cell>
          <cell r="CF130"/>
          <cell r="CG130"/>
          <cell r="CH130" t="str">
            <v>Diciembre</v>
          </cell>
          <cell r="CI130"/>
          <cell r="CJ130" t="e">
            <v>#DIV/0!</v>
          </cell>
          <cell r="CK130" t="e">
            <v>#DIV/0!</v>
          </cell>
          <cell r="CL130"/>
          <cell r="CM130"/>
          <cell r="CN130"/>
          <cell r="CO130"/>
          <cell r="CP130"/>
          <cell r="CQ130"/>
          <cell r="CR130"/>
          <cell r="CS130"/>
          <cell r="CT130"/>
          <cell r="CU130"/>
          <cell r="CV130"/>
          <cell r="CW130"/>
          <cell r="CX130"/>
          <cell r="CY130"/>
        </row>
        <row r="131">
          <cell r="C131" t="str">
            <v>ACCTI 32 Acción preventiva 1</v>
          </cell>
          <cell r="D131" t="str">
            <v>SUBDIRECCIÓN DE ACCESO A TIERRAS EN ZONAS FOCALIZADAS</v>
          </cell>
          <cell r="E131" t="str">
            <v xml:space="preserve">Socialización de el procedimiento ACCTI- P 020-Adjudicación Baldíos  en los municipios focalizados. </v>
          </cell>
          <cell r="F131" t="str">
            <v>Listado de asistencia de la socialización y presentación</v>
          </cell>
          <cell r="G131">
            <v>1</v>
          </cell>
          <cell r="H131"/>
          <cell r="I131"/>
          <cell r="J131"/>
          <cell r="K131"/>
          <cell r="L131"/>
          <cell r="M131"/>
          <cell r="N131"/>
          <cell r="O131"/>
          <cell r="P131">
            <v>1</v>
          </cell>
          <cell r="Q131"/>
          <cell r="R131"/>
          <cell r="S131"/>
          <cell r="T131" t="str">
            <v>Enero</v>
          </cell>
          <cell r="U131">
            <v>0</v>
          </cell>
          <cell r="V131" t="e">
            <v>#DIV/0!</v>
          </cell>
          <cell r="W131">
            <v>0</v>
          </cell>
          <cell r="X131" t="str">
            <v>Actividad a realiza en Febrero</v>
          </cell>
          <cell r="Y131"/>
          <cell r="Z131" t="str">
            <v>Febrero</v>
          </cell>
          <cell r="AA131">
            <v>1</v>
          </cell>
          <cell r="AB131" t="e">
            <v>#DIV/0!</v>
          </cell>
          <cell r="AC131">
            <v>1</v>
          </cell>
          <cell r="AD131" t="str">
            <v>Anexa listado y presentación</v>
          </cell>
          <cell r="AE131"/>
          <cell r="AF131" t="str">
            <v>Marzo</v>
          </cell>
          <cell r="AG131">
            <v>0</v>
          </cell>
          <cell r="AH131" t="e">
            <v>#DIV/0!</v>
          </cell>
          <cell r="AI131">
            <v>1</v>
          </cell>
          <cell r="AJ131" t="str">
            <v>Se realizó en Febrero</v>
          </cell>
          <cell r="AK131"/>
          <cell r="AL131" t="str">
            <v>Abril</v>
          </cell>
          <cell r="AM131">
            <v>0</v>
          </cell>
          <cell r="AN131" t="e">
            <v>#DIV/0!</v>
          </cell>
          <cell r="AO131">
            <v>1</v>
          </cell>
          <cell r="AP131" t="str">
            <v>Se realizó en Febrero</v>
          </cell>
          <cell r="AQ131"/>
          <cell r="AR131" t="str">
            <v>Mayo</v>
          </cell>
          <cell r="AS131"/>
          <cell r="AT131" t="e">
            <v>#DIV/0!</v>
          </cell>
          <cell r="AU131">
            <v>1</v>
          </cell>
          <cell r="AV131"/>
          <cell r="AW131"/>
          <cell r="AX131" t="str">
            <v>Junio</v>
          </cell>
          <cell r="AY131"/>
          <cell r="AZ131" t="e">
            <v>#DIV/0!</v>
          </cell>
          <cell r="BA131">
            <v>1</v>
          </cell>
          <cell r="BB131"/>
          <cell r="BC131"/>
          <cell r="BD131" t="str">
            <v>Julio</v>
          </cell>
          <cell r="BE131"/>
          <cell r="BF131" t="e">
            <v>#DIV/0!</v>
          </cell>
          <cell r="BG131">
            <v>1</v>
          </cell>
          <cell r="BH131"/>
          <cell r="BI131"/>
          <cell r="BJ131" t="str">
            <v>Agosto</v>
          </cell>
          <cell r="BK131"/>
          <cell r="BL131" t="e">
            <v>#DIV/0!</v>
          </cell>
          <cell r="BM131">
            <v>1</v>
          </cell>
          <cell r="BN131"/>
          <cell r="BO131"/>
          <cell r="BP131" t="str">
            <v>Septiembre</v>
          </cell>
          <cell r="BQ131"/>
          <cell r="BR131">
            <v>0</v>
          </cell>
          <cell r="BS131">
            <v>1</v>
          </cell>
          <cell r="BT131"/>
          <cell r="BU131"/>
          <cell r="BV131" t="str">
            <v>Octubre</v>
          </cell>
          <cell r="BW131"/>
          <cell r="BX131" t="e">
            <v>#DIV/0!</v>
          </cell>
          <cell r="BY131">
            <v>1</v>
          </cell>
          <cell r="BZ131"/>
          <cell r="CA131"/>
          <cell r="CB131" t="str">
            <v>Noviembre</v>
          </cell>
          <cell r="CC131"/>
          <cell r="CD131" t="e">
            <v>#DIV/0!</v>
          </cell>
          <cell r="CE131">
            <v>1</v>
          </cell>
          <cell r="CF131"/>
          <cell r="CG131"/>
          <cell r="CH131" t="str">
            <v>Diciembre</v>
          </cell>
          <cell r="CI131"/>
          <cell r="CJ131" t="e">
            <v>#DIV/0!</v>
          </cell>
          <cell r="CK131">
            <v>1</v>
          </cell>
          <cell r="CL131"/>
          <cell r="CM131"/>
          <cell r="CN131">
            <v>0</v>
          </cell>
          <cell r="CO131">
            <v>1</v>
          </cell>
          <cell r="CP131">
            <v>0</v>
          </cell>
          <cell r="CQ131">
            <v>0</v>
          </cell>
          <cell r="CR131">
            <v>0</v>
          </cell>
          <cell r="CS131">
            <v>0</v>
          </cell>
          <cell r="CT131">
            <v>0</v>
          </cell>
          <cell r="CU131">
            <v>0</v>
          </cell>
          <cell r="CV131">
            <v>0</v>
          </cell>
          <cell r="CW131">
            <v>0</v>
          </cell>
          <cell r="CX131">
            <v>0</v>
          </cell>
          <cell r="CY131">
            <v>0</v>
          </cell>
        </row>
        <row r="132">
          <cell r="C132" t="str">
            <v>ACCTI 32 Acción preventiva 2</v>
          </cell>
          <cell r="D132"/>
          <cell r="E132"/>
          <cell r="F132"/>
          <cell r="G132">
            <v>0</v>
          </cell>
          <cell r="H132"/>
          <cell r="I132"/>
          <cell r="J132"/>
          <cell r="K132"/>
          <cell r="L132"/>
          <cell r="M132"/>
          <cell r="N132"/>
          <cell r="O132"/>
          <cell r="P132"/>
          <cell r="Q132"/>
          <cell r="R132"/>
          <cell r="S132"/>
          <cell r="T132" t="str">
            <v>Enero</v>
          </cell>
          <cell r="U132"/>
          <cell r="V132" t="e">
            <v>#DIV/0!</v>
          </cell>
          <cell r="W132" t="e">
            <v>#DIV/0!</v>
          </cell>
          <cell r="X132"/>
          <cell r="Y132"/>
          <cell r="Z132" t="str">
            <v>Febrero</v>
          </cell>
          <cell r="AA132"/>
          <cell r="AB132" t="e">
            <v>#DIV/0!</v>
          </cell>
          <cell r="AC132" t="e">
            <v>#DIV/0!</v>
          </cell>
          <cell r="AD132"/>
          <cell r="AE132"/>
          <cell r="AF132" t="str">
            <v>Marzo</v>
          </cell>
          <cell r="AG132"/>
          <cell r="AH132" t="e">
            <v>#DIV/0!</v>
          </cell>
          <cell r="AI132" t="e">
            <v>#DIV/0!</v>
          </cell>
          <cell r="AJ132"/>
          <cell r="AK132"/>
          <cell r="AL132" t="str">
            <v>Abril</v>
          </cell>
          <cell r="AM132"/>
          <cell r="AN132" t="e">
            <v>#DIV/0!</v>
          </cell>
          <cell r="AO132" t="e">
            <v>#DIV/0!</v>
          </cell>
          <cell r="AP132"/>
          <cell r="AQ132"/>
          <cell r="AR132" t="str">
            <v>Mayo</v>
          </cell>
          <cell r="AS132"/>
          <cell r="AT132" t="e">
            <v>#DIV/0!</v>
          </cell>
          <cell r="AU132" t="e">
            <v>#DIV/0!</v>
          </cell>
          <cell r="AV132"/>
          <cell r="AW132"/>
          <cell r="AX132" t="str">
            <v>Junio</v>
          </cell>
          <cell r="AY132"/>
          <cell r="AZ132" t="e">
            <v>#DIV/0!</v>
          </cell>
          <cell r="BA132" t="e">
            <v>#DIV/0!</v>
          </cell>
          <cell r="BB132"/>
          <cell r="BC132"/>
          <cell r="BD132" t="str">
            <v>Julio</v>
          </cell>
          <cell r="BE132"/>
          <cell r="BF132" t="e">
            <v>#DIV/0!</v>
          </cell>
          <cell r="BG132" t="e">
            <v>#DIV/0!</v>
          </cell>
          <cell r="BH132"/>
          <cell r="BI132"/>
          <cell r="BJ132" t="str">
            <v>Agosto</v>
          </cell>
          <cell r="BK132"/>
          <cell r="BL132" t="e">
            <v>#DIV/0!</v>
          </cell>
          <cell r="BM132" t="e">
            <v>#DIV/0!</v>
          </cell>
          <cell r="BN132"/>
          <cell r="BO132"/>
          <cell r="BP132" t="str">
            <v>Septiembre</v>
          </cell>
          <cell r="BQ132"/>
          <cell r="BR132" t="e">
            <v>#DIV/0!</v>
          </cell>
          <cell r="BS132" t="e">
            <v>#DIV/0!</v>
          </cell>
          <cell r="BT132"/>
          <cell r="BU132"/>
          <cell r="BV132" t="str">
            <v>Octubre</v>
          </cell>
          <cell r="BW132"/>
          <cell r="BX132" t="e">
            <v>#DIV/0!</v>
          </cell>
          <cell r="BY132" t="e">
            <v>#DIV/0!</v>
          </cell>
          <cell r="BZ132"/>
          <cell r="CA132"/>
          <cell r="CB132" t="str">
            <v>Noviembre</v>
          </cell>
          <cell r="CC132"/>
          <cell r="CD132" t="e">
            <v>#DIV/0!</v>
          </cell>
          <cell r="CE132" t="e">
            <v>#DIV/0!</v>
          </cell>
          <cell r="CF132"/>
          <cell r="CG132"/>
          <cell r="CH132" t="str">
            <v>Diciembre</v>
          </cell>
          <cell r="CI132"/>
          <cell r="CJ132" t="e">
            <v>#DIV/0!</v>
          </cell>
          <cell r="CK132" t="e">
            <v>#DIV/0!</v>
          </cell>
          <cell r="CL132"/>
          <cell r="CM132"/>
          <cell r="CN132"/>
          <cell r="CO132"/>
          <cell r="CP132"/>
          <cell r="CQ132"/>
          <cell r="CR132"/>
          <cell r="CS132"/>
          <cell r="CT132"/>
          <cell r="CU132"/>
          <cell r="CV132"/>
          <cell r="CW132"/>
          <cell r="CX132"/>
          <cell r="CY132"/>
        </row>
        <row r="133">
          <cell r="C133" t="str">
            <v>ACCTI 32 Acción preventiva 3</v>
          </cell>
          <cell r="D133"/>
          <cell r="E133"/>
          <cell r="F133"/>
          <cell r="G133">
            <v>0</v>
          </cell>
          <cell r="H133"/>
          <cell r="I133"/>
          <cell r="J133"/>
          <cell r="K133"/>
          <cell r="L133"/>
          <cell r="M133"/>
          <cell r="N133"/>
          <cell r="O133"/>
          <cell r="P133"/>
          <cell r="Q133"/>
          <cell r="R133"/>
          <cell r="S133"/>
          <cell r="T133" t="str">
            <v>Enero</v>
          </cell>
          <cell r="U133"/>
          <cell r="V133" t="e">
            <v>#DIV/0!</v>
          </cell>
          <cell r="W133" t="e">
            <v>#DIV/0!</v>
          </cell>
          <cell r="X133"/>
          <cell r="Y133"/>
          <cell r="Z133" t="str">
            <v>Febrero</v>
          </cell>
          <cell r="AA133"/>
          <cell r="AB133" t="e">
            <v>#DIV/0!</v>
          </cell>
          <cell r="AC133" t="e">
            <v>#DIV/0!</v>
          </cell>
          <cell r="AD133"/>
          <cell r="AE133"/>
          <cell r="AF133" t="str">
            <v>Marzo</v>
          </cell>
          <cell r="AG133"/>
          <cell r="AH133" t="e">
            <v>#DIV/0!</v>
          </cell>
          <cell r="AI133" t="e">
            <v>#DIV/0!</v>
          </cell>
          <cell r="AJ133"/>
          <cell r="AK133"/>
          <cell r="AL133" t="str">
            <v>Abril</v>
          </cell>
          <cell r="AM133"/>
          <cell r="AN133" t="e">
            <v>#DIV/0!</v>
          </cell>
          <cell r="AO133" t="e">
            <v>#DIV/0!</v>
          </cell>
          <cell r="AP133"/>
          <cell r="AQ133"/>
          <cell r="AR133" t="str">
            <v>Mayo</v>
          </cell>
          <cell r="AS133"/>
          <cell r="AT133" t="e">
            <v>#DIV/0!</v>
          </cell>
          <cell r="AU133" t="e">
            <v>#DIV/0!</v>
          </cell>
          <cell r="AV133"/>
          <cell r="AW133"/>
          <cell r="AX133" t="str">
            <v>Junio</v>
          </cell>
          <cell r="AY133"/>
          <cell r="AZ133" t="e">
            <v>#DIV/0!</v>
          </cell>
          <cell r="BA133" t="e">
            <v>#DIV/0!</v>
          </cell>
          <cell r="BB133"/>
          <cell r="BC133"/>
          <cell r="BD133" t="str">
            <v>Julio</v>
          </cell>
          <cell r="BE133"/>
          <cell r="BF133" t="e">
            <v>#DIV/0!</v>
          </cell>
          <cell r="BG133" t="e">
            <v>#DIV/0!</v>
          </cell>
          <cell r="BH133"/>
          <cell r="BI133"/>
          <cell r="BJ133" t="str">
            <v>Agosto</v>
          </cell>
          <cell r="BK133"/>
          <cell r="BL133" t="e">
            <v>#DIV/0!</v>
          </cell>
          <cell r="BM133" t="e">
            <v>#DIV/0!</v>
          </cell>
          <cell r="BN133"/>
          <cell r="BO133"/>
          <cell r="BP133" t="str">
            <v>Septiembre</v>
          </cell>
          <cell r="BQ133"/>
          <cell r="BR133" t="e">
            <v>#DIV/0!</v>
          </cell>
          <cell r="BS133" t="e">
            <v>#DIV/0!</v>
          </cell>
          <cell r="BT133"/>
          <cell r="BU133"/>
          <cell r="BV133" t="str">
            <v>Octubre</v>
          </cell>
          <cell r="BW133"/>
          <cell r="BX133" t="e">
            <v>#DIV/0!</v>
          </cell>
          <cell r="BY133" t="e">
            <v>#DIV/0!</v>
          </cell>
          <cell r="BZ133"/>
          <cell r="CA133"/>
          <cell r="CB133" t="str">
            <v>Noviembre</v>
          </cell>
          <cell r="CC133"/>
          <cell r="CD133" t="e">
            <v>#DIV/0!</v>
          </cell>
          <cell r="CE133" t="e">
            <v>#DIV/0!</v>
          </cell>
          <cell r="CF133"/>
          <cell r="CG133"/>
          <cell r="CH133" t="str">
            <v>Diciembre</v>
          </cell>
          <cell r="CI133"/>
          <cell r="CJ133" t="e">
            <v>#DIV/0!</v>
          </cell>
          <cell r="CK133" t="e">
            <v>#DIV/0!</v>
          </cell>
          <cell r="CL133"/>
          <cell r="CM133"/>
          <cell r="CN133"/>
          <cell r="CO133"/>
          <cell r="CP133"/>
          <cell r="CQ133"/>
          <cell r="CR133"/>
          <cell r="CS133"/>
          <cell r="CT133"/>
          <cell r="CU133"/>
          <cell r="CV133"/>
          <cell r="CW133"/>
          <cell r="CX133"/>
          <cell r="CY133"/>
        </row>
        <row r="134">
          <cell r="C134" t="str">
            <v>ACCTI 32 Acción preventiva 4</v>
          </cell>
          <cell r="D134"/>
          <cell r="E134"/>
          <cell r="F134"/>
          <cell r="G134">
            <v>0</v>
          </cell>
          <cell r="H134"/>
          <cell r="I134"/>
          <cell r="J134"/>
          <cell r="K134"/>
          <cell r="L134"/>
          <cell r="M134"/>
          <cell r="N134"/>
          <cell r="O134"/>
          <cell r="P134"/>
          <cell r="Q134"/>
          <cell r="R134"/>
          <cell r="S134"/>
          <cell r="T134" t="str">
            <v>Enero</v>
          </cell>
          <cell r="U134"/>
          <cell r="V134" t="e">
            <v>#DIV/0!</v>
          </cell>
          <cell r="W134" t="e">
            <v>#DIV/0!</v>
          </cell>
          <cell r="X134"/>
          <cell r="Y134"/>
          <cell r="Z134" t="str">
            <v>Febrero</v>
          </cell>
          <cell r="AA134"/>
          <cell r="AB134" t="e">
            <v>#DIV/0!</v>
          </cell>
          <cell r="AC134" t="e">
            <v>#DIV/0!</v>
          </cell>
          <cell r="AD134"/>
          <cell r="AE134"/>
          <cell r="AF134" t="str">
            <v>Marzo</v>
          </cell>
          <cell r="AG134"/>
          <cell r="AH134" t="e">
            <v>#DIV/0!</v>
          </cell>
          <cell r="AI134" t="e">
            <v>#DIV/0!</v>
          </cell>
          <cell r="AJ134"/>
          <cell r="AK134"/>
          <cell r="AL134" t="str">
            <v>Abril</v>
          </cell>
          <cell r="AM134"/>
          <cell r="AN134" t="e">
            <v>#DIV/0!</v>
          </cell>
          <cell r="AO134" t="e">
            <v>#DIV/0!</v>
          </cell>
          <cell r="AP134"/>
          <cell r="AQ134"/>
          <cell r="AR134" t="str">
            <v>Mayo</v>
          </cell>
          <cell r="AS134"/>
          <cell r="AT134" t="e">
            <v>#DIV/0!</v>
          </cell>
          <cell r="AU134" t="e">
            <v>#DIV/0!</v>
          </cell>
          <cell r="AV134"/>
          <cell r="AW134"/>
          <cell r="AX134" t="str">
            <v>Junio</v>
          </cell>
          <cell r="AY134"/>
          <cell r="AZ134" t="e">
            <v>#DIV/0!</v>
          </cell>
          <cell r="BA134" t="e">
            <v>#DIV/0!</v>
          </cell>
          <cell r="BB134"/>
          <cell r="BC134"/>
          <cell r="BD134" t="str">
            <v>Julio</v>
          </cell>
          <cell r="BE134"/>
          <cell r="BF134" t="e">
            <v>#DIV/0!</v>
          </cell>
          <cell r="BG134" t="e">
            <v>#DIV/0!</v>
          </cell>
          <cell r="BH134"/>
          <cell r="BI134"/>
          <cell r="BJ134" t="str">
            <v>Agosto</v>
          </cell>
          <cell r="BK134"/>
          <cell r="BL134" t="e">
            <v>#DIV/0!</v>
          </cell>
          <cell r="BM134" t="e">
            <v>#DIV/0!</v>
          </cell>
          <cell r="BN134"/>
          <cell r="BO134"/>
          <cell r="BP134" t="str">
            <v>Septiembre</v>
          </cell>
          <cell r="BQ134"/>
          <cell r="BR134" t="e">
            <v>#DIV/0!</v>
          </cell>
          <cell r="BS134" t="e">
            <v>#DIV/0!</v>
          </cell>
          <cell r="BT134"/>
          <cell r="BU134"/>
          <cell r="BV134" t="str">
            <v>Octubre</v>
          </cell>
          <cell r="BW134"/>
          <cell r="BX134" t="e">
            <v>#DIV/0!</v>
          </cell>
          <cell r="BY134" t="e">
            <v>#DIV/0!</v>
          </cell>
          <cell r="BZ134"/>
          <cell r="CA134"/>
          <cell r="CB134" t="str">
            <v>Noviembre</v>
          </cell>
          <cell r="CC134"/>
          <cell r="CD134" t="e">
            <v>#DIV/0!</v>
          </cell>
          <cell r="CE134" t="e">
            <v>#DIV/0!</v>
          </cell>
          <cell r="CF134"/>
          <cell r="CG134"/>
          <cell r="CH134" t="str">
            <v>Diciembre</v>
          </cell>
          <cell r="CI134"/>
          <cell r="CJ134" t="e">
            <v>#DIV/0!</v>
          </cell>
          <cell r="CK134" t="e">
            <v>#DIV/0!</v>
          </cell>
          <cell r="CL134"/>
          <cell r="CM134"/>
          <cell r="CN134"/>
          <cell r="CO134"/>
          <cell r="CP134"/>
          <cell r="CQ134"/>
          <cell r="CR134"/>
          <cell r="CS134"/>
          <cell r="CT134"/>
          <cell r="CU134"/>
          <cell r="CV134"/>
          <cell r="CW134"/>
          <cell r="CX134"/>
          <cell r="CY134"/>
        </row>
        <row r="135">
          <cell r="C135" t="str">
            <v>ACCTI 33 Acción preventiva 1</v>
          </cell>
          <cell r="D135" t="str">
            <v>SUBDIRECCIÓN DE ACCESO A TIERRAS POR DEMANDA Y DESCONGESTIÓN</v>
          </cell>
          <cell r="E135" t="str">
            <v>Actualizar la información en la forma ACCTI-F-097 - Matriz de Revocatoria Directa</v>
          </cell>
          <cell r="F135" t="str">
            <v>ACCTI-F-097 - Matriz de Revocatoria Directa actualizada para los predios no focalizados  junto con su reporte interno de seguimiento</v>
          </cell>
          <cell r="G135">
            <v>6</v>
          </cell>
          <cell r="H135"/>
          <cell r="I135"/>
          <cell r="J135"/>
          <cell r="K135"/>
          <cell r="L135"/>
          <cell r="M135">
            <v>1</v>
          </cell>
          <cell r="N135">
            <v>1</v>
          </cell>
          <cell r="O135">
            <v>1</v>
          </cell>
          <cell r="P135">
            <v>1</v>
          </cell>
          <cell r="Q135">
            <v>1</v>
          </cell>
          <cell r="R135">
            <v>1</v>
          </cell>
          <cell r="S135"/>
          <cell r="T135" t="str">
            <v>Enero</v>
          </cell>
          <cell r="U135"/>
          <cell r="V135" t="e">
            <v>#DIV/0!</v>
          </cell>
          <cell r="W135">
            <v>0</v>
          </cell>
          <cell r="X135"/>
          <cell r="Y135"/>
          <cell r="Z135" t="str">
            <v>Febrero</v>
          </cell>
          <cell r="AA135"/>
          <cell r="AB135" t="e">
            <v>#DIV/0!</v>
          </cell>
          <cell r="AC135">
            <v>0</v>
          </cell>
          <cell r="AD135"/>
          <cell r="AE135"/>
          <cell r="AF135" t="str">
            <v>Marzo</v>
          </cell>
          <cell r="AG135"/>
          <cell r="AH135" t="e">
            <v>#DIV/0!</v>
          </cell>
          <cell r="AI135">
            <v>0</v>
          </cell>
          <cell r="AJ135"/>
          <cell r="AK135"/>
          <cell r="AL135" t="str">
            <v>Abril</v>
          </cell>
          <cell r="AM135"/>
          <cell r="AN135" t="e">
            <v>#DIV/0!</v>
          </cell>
          <cell r="AO135">
            <v>0</v>
          </cell>
          <cell r="AP135"/>
          <cell r="AQ135"/>
          <cell r="AR135" t="str">
            <v>Mayo</v>
          </cell>
          <cell r="AS135"/>
          <cell r="AT135" t="e">
            <v>#DIV/0!</v>
          </cell>
          <cell r="AU135">
            <v>0</v>
          </cell>
          <cell r="AV135"/>
          <cell r="AW135"/>
          <cell r="AX135" t="str">
            <v>Junio</v>
          </cell>
          <cell r="AY135"/>
          <cell r="AZ135">
            <v>0</v>
          </cell>
          <cell r="BA135">
            <v>0</v>
          </cell>
          <cell r="BB135"/>
          <cell r="BC135"/>
          <cell r="BD135" t="str">
            <v>Julio</v>
          </cell>
          <cell r="BE135"/>
          <cell r="BF135">
            <v>0</v>
          </cell>
          <cell r="BG135">
            <v>0</v>
          </cell>
          <cell r="BH135"/>
          <cell r="BI135"/>
          <cell r="BJ135" t="str">
            <v>Agosto</v>
          </cell>
          <cell r="BK135"/>
          <cell r="BL135">
            <v>0</v>
          </cell>
          <cell r="BM135">
            <v>0</v>
          </cell>
          <cell r="BN135"/>
          <cell r="BO135"/>
          <cell r="BP135" t="str">
            <v>Septiembre</v>
          </cell>
          <cell r="BQ135"/>
          <cell r="BR135">
            <v>0</v>
          </cell>
          <cell r="BS135">
            <v>0</v>
          </cell>
          <cell r="BT135"/>
          <cell r="BU135"/>
          <cell r="BV135" t="str">
            <v>Octubre</v>
          </cell>
          <cell r="BW135"/>
          <cell r="BX135">
            <v>0</v>
          </cell>
          <cell r="BY135">
            <v>0</v>
          </cell>
          <cell r="BZ135"/>
          <cell r="CA135"/>
          <cell r="CB135" t="str">
            <v>Noviembre</v>
          </cell>
          <cell r="CC135"/>
          <cell r="CD135">
            <v>0</v>
          </cell>
          <cell r="CE135">
            <v>0</v>
          </cell>
          <cell r="CF135"/>
          <cell r="CG135"/>
          <cell r="CH135" t="str">
            <v>Diciembre</v>
          </cell>
          <cell r="CI135"/>
          <cell r="CJ135" t="e">
            <v>#DIV/0!</v>
          </cell>
          <cell r="CK135">
            <v>0</v>
          </cell>
          <cell r="CL135"/>
          <cell r="CM135"/>
          <cell r="CN135">
            <v>0</v>
          </cell>
          <cell r="CO135">
            <v>0</v>
          </cell>
          <cell r="CP135">
            <v>0</v>
          </cell>
          <cell r="CQ135">
            <v>0</v>
          </cell>
          <cell r="CR135">
            <v>0</v>
          </cell>
          <cell r="CS135">
            <v>0</v>
          </cell>
          <cell r="CT135">
            <v>0</v>
          </cell>
          <cell r="CU135">
            <v>0</v>
          </cell>
          <cell r="CV135">
            <v>0</v>
          </cell>
          <cell r="CW135">
            <v>0</v>
          </cell>
          <cell r="CX135">
            <v>0</v>
          </cell>
          <cell r="CY135">
            <v>0</v>
          </cell>
        </row>
        <row r="136">
          <cell r="C136" t="str">
            <v>ACCTI 33 Acción preventiva 2</v>
          </cell>
          <cell r="D136"/>
          <cell r="E136"/>
          <cell r="F136"/>
          <cell r="G136">
            <v>0</v>
          </cell>
          <cell r="H136"/>
          <cell r="I136"/>
          <cell r="J136"/>
          <cell r="K136"/>
          <cell r="L136"/>
          <cell r="M136"/>
          <cell r="N136"/>
          <cell r="O136"/>
          <cell r="P136"/>
          <cell r="Q136"/>
          <cell r="R136"/>
          <cell r="S136"/>
          <cell r="T136" t="str">
            <v>Enero</v>
          </cell>
          <cell r="U136"/>
          <cell r="V136" t="e">
            <v>#DIV/0!</v>
          </cell>
          <cell r="W136" t="e">
            <v>#DIV/0!</v>
          </cell>
          <cell r="X136"/>
          <cell r="Y136"/>
          <cell r="Z136" t="str">
            <v>Febrero</v>
          </cell>
          <cell r="AA136"/>
          <cell r="AB136" t="e">
            <v>#DIV/0!</v>
          </cell>
          <cell r="AC136" t="e">
            <v>#DIV/0!</v>
          </cell>
          <cell r="AD136"/>
          <cell r="AE136"/>
          <cell r="AF136" t="str">
            <v>Marzo</v>
          </cell>
          <cell r="AG136"/>
          <cell r="AH136" t="e">
            <v>#DIV/0!</v>
          </cell>
          <cell r="AI136" t="e">
            <v>#DIV/0!</v>
          </cell>
          <cell r="AJ136"/>
          <cell r="AK136"/>
          <cell r="AL136" t="str">
            <v>Abril</v>
          </cell>
          <cell r="AM136"/>
          <cell r="AN136" t="e">
            <v>#DIV/0!</v>
          </cell>
          <cell r="AO136" t="e">
            <v>#DIV/0!</v>
          </cell>
          <cell r="AP136"/>
          <cell r="AQ136"/>
          <cell r="AR136" t="str">
            <v>Mayo</v>
          </cell>
          <cell r="AS136"/>
          <cell r="AT136" t="e">
            <v>#DIV/0!</v>
          </cell>
          <cell r="AU136" t="e">
            <v>#DIV/0!</v>
          </cell>
          <cell r="AV136"/>
          <cell r="AW136"/>
          <cell r="AX136" t="str">
            <v>Junio</v>
          </cell>
          <cell r="AY136"/>
          <cell r="AZ136" t="e">
            <v>#DIV/0!</v>
          </cell>
          <cell r="BA136" t="e">
            <v>#DIV/0!</v>
          </cell>
          <cell r="BB136"/>
          <cell r="BC136"/>
          <cell r="BD136" t="str">
            <v>Julio</v>
          </cell>
          <cell r="BE136"/>
          <cell r="BF136" t="e">
            <v>#DIV/0!</v>
          </cell>
          <cell r="BG136" t="e">
            <v>#DIV/0!</v>
          </cell>
          <cell r="BH136"/>
          <cell r="BI136"/>
          <cell r="BJ136" t="str">
            <v>Agosto</v>
          </cell>
          <cell r="BK136"/>
          <cell r="BL136" t="e">
            <v>#DIV/0!</v>
          </cell>
          <cell r="BM136" t="e">
            <v>#DIV/0!</v>
          </cell>
          <cell r="BN136"/>
          <cell r="BO136"/>
          <cell r="BP136" t="str">
            <v>Septiembre</v>
          </cell>
          <cell r="BQ136"/>
          <cell r="BR136" t="e">
            <v>#DIV/0!</v>
          </cell>
          <cell r="BS136" t="e">
            <v>#DIV/0!</v>
          </cell>
          <cell r="BT136"/>
          <cell r="BU136"/>
          <cell r="BV136" t="str">
            <v>Octubre</v>
          </cell>
          <cell r="BW136"/>
          <cell r="BX136" t="e">
            <v>#DIV/0!</v>
          </cell>
          <cell r="BY136" t="e">
            <v>#DIV/0!</v>
          </cell>
          <cell r="BZ136"/>
          <cell r="CA136"/>
          <cell r="CB136" t="str">
            <v>Noviembre</v>
          </cell>
          <cell r="CC136"/>
          <cell r="CD136" t="e">
            <v>#DIV/0!</v>
          </cell>
          <cell r="CE136" t="e">
            <v>#DIV/0!</v>
          </cell>
          <cell r="CF136"/>
          <cell r="CG136"/>
          <cell r="CH136" t="str">
            <v>Diciembre</v>
          </cell>
          <cell r="CI136"/>
          <cell r="CJ136" t="e">
            <v>#DIV/0!</v>
          </cell>
          <cell r="CK136" t="e">
            <v>#DIV/0!</v>
          </cell>
          <cell r="CL136"/>
          <cell r="CM136"/>
          <cell r="CN136"/>
          <cell r="CO136"/>
          <cell r="CP136"/>
          <cell r="CQ136"/>
          <cell r="CR136"/>
          <cell r="CS136"/>
          <cell r="CT136"/>
          <cell r="CU136"/>
          <cell r="CV136"/>
          <cell r="CW136"/>
          <cell r="CX136"/>
          <cell r="CY136"/>
        </row>
        <row r="137">
          <cell r="C137" t="str">
            <v>ACCTI 33 Acción preventiva 3</v>
          </cell>
          <cell r="D137"/>
          <cell r="E137"/>
          <cell r="F137"/>
          <cell r="G137">
            <v>0</v>
          </cell>
          <cell r="H137"/>
          <cell r="I137"/>
          <cell r="J137"/>
          <cell r="K137"/>
          <cell r="L137"/>
          <cell r="M137"/>
          <cell r="N137"/>
          <cell r="O137"/>
          <cell r="P137"/>
          <cell r="Q137"/>
          <cell r="R137"/>
          <cell r="S137"/>
          <cell r="T137" t="str">
            <v>Enero</v>
          </cell>
          <cell r="U137"/>
          <cell r="V137" t="e">
            <v>#DIV/0!</v>
          </cell>
          <cell r="W137" t="e">
            <v>#DIV/0!</v>
          </cell>
          <cell r="X137"/>
          <cell r="Y137"/>
          <cell r="Z137" t="str">
            <v>Febrero</v>
          </cell>
          <cell r="AA137"/>
          <cell r="AB137" t="e">
            <v>#DIV/0!</v>
          </cell>
          <cell r="AC137" t="e">
            <v>#DIV/0!</v>
          </cell>
          <cell r="AD137"/>
          <cell r="AE137"/>
          <cell r="AF137" t="str">
            <v>Marzo</v>
          </cell>
          <cell r="AG137"/>
          <cell r="AH137" t="e">
            <v>#DIV/0!</v>
          </cell>
          <cell r="AI137" t="e">
            <v>#DIV/0!</v>
          </cell>
          <cell r="AJ137"/>
          <cell r="AK137"/>
          <cell r="AL137" t="str">
            <v>Abril</v>
          </cell>
          <cell r="AM137"/>
          <cell r="AN137" t="e">
            <v>#DIV/0!</v>
          </cell>
          <cell r="AO137" t="e">
            <v>#DIV/0!</v>
          </cell>
          <cell r="AP137"/>
          <cell r="AQ137"/>
          <cell r="AR137" t="str">
            <v>Mayo</v>
          </cell>
          <cell r="AS137"/>
          <cell r="AT137" t="e">
            <v>#DIV/0!</v>
          </cell>
          <cell r="AU137" t="e">
            <v>#DIV/0!</v>
          </cell>
          <cell r="AV137"/>
          <cell r="AW137"/>
          <cell r="AX137" t="str">
            <v>Junio</v>
          </cell>
          <cell r="AY137"/>
          <cell r="AZ137" t="e">
            <v>#DIV/0!</v>
          </cell>
          <cell r="BA137" t="e">
            <v>#DIV/0!</v>
          </cell>
          <cell r="BB137"/>
          <cell r="BC137"/>
          <cell r="BD137" t="str">
            <v>Julio</v>
          </cell>
          <cell r="BE137"/>
          <cell r="BF137" t="e">
            <v>#DIV/0!</v>
          </cell>
          <cell r="BG137" t="e">
            <v>#DIV/0!</v>
          </cell>
          <cell r="BH137"/>
          <cell r="BI137"/>
          <cell r="BJ137" t="str">
            <v>Agosto</v>
          </cell>
          <cell r="BK137"/>
          <cell r="BL137" t="e">
            <v>#DIV/0!</v>
          </cell>
          <cell r="BM137" t="e">
            <v>#DIV/0!</v>
          </cell>
          <cell r="BN137"/>
          <cell r="BO137"/>
          <cell r="BP137" t="str">
            <v>Septiembre</v>
          </cell>
          <cell r="BQ137"/>
          <cell r="BR137" t="e">
            <v>#DIV/0!</v>
          </cell>
          <cell r="BS137" t="e">
            <v>#DIV/0!</v>
          </cell>
          <cell r="BT137"/>
          <cell r="BU137"/>
          <cell r="BV137" t="str">
            <v>Octubre</v>
          </cell>
          <cell r="BW137"/>
          <cell r="BX137" t="e">
            <v>#DIV/0!</v>
          </cell>
          <cell r="BY137" t="e">
            <v>#DIV/0!</v>
          </cell>
          <cell r="BZ137"/>
          <cell r="CA137"/>
          <cell r="CB137" t="str">
            <v>Noviembre</v>
          </cell>
          <cell r="CC137"/>
          <cell r="CD137" t="e">
            <v>#DIV/0!</v>
          </cell>
          <cell r="CE137" t="e">
            <v>#DIV/0!</v>
          </cell>
          <cell r="CF137"/>
          <cell r="CG137"/>
          <cell r="CH137" t="str">
            <v>Diciembre</v>
          </cell>
          <cell r="CI137"/>
          <cell r="CJ137" t="e">
            <v>#DIV/0!</v>
          </cell>
          <cell r="CK137" t="e">
            <v>#DIV/0!</v>
          </cell>
          <cell r="CL137"/>
          <cell r="CM137"/>
          <cell r="CN137"/>
          <cell r="CO137"/>
          <cell r="CP137"/>
          <cell r="CQ137"/>
          <cell r="CR137"/>
          <cell r="CS137"/>
          <cell r="CT137"/>
          <cell r="CU137"/>
          <cell r="CV137"/>
          <cell r="CW137"/>
          <cell r="CX137"/>
          <cell r="CY137"/>
        </row>
        <row r="138">
          <cell r="C138" t="str">
            <v>ACCTI 33 Acción preventiva 4</v>
          </cell>
          <cell r="D138"/>
          <cell r="E138"/>
          <cell r="F138"/>
          <cell r="G138">
            <v>0</v>
          </cell>
          <cell r="H138"/>
          <cell r="I138"/>
          <cell r="J138"/>
          <cell r="K138"/>
          <cell r="L138"/>
          <cell r="M138"/>
          <cell r="N138"/>
          <cell r="O138"/>
          <cell r="P138"/>
          <cell r="Q138"/>
          <cell r="R138"/>
          <cell r="S138"/>
          <cell r="T138" t="str">
            <v>Enero</v>
          </cell>
          <cell r="U138"/>
          <cell r="V138" t="e">
            <v>#DIV/0!</v>
          </cell>
          <cell r="W138" t="e">
            <v>#DIV/0!</v>
          </cell>
          <cell r="X138"/>
          <cell r="Y138"/>
          <cell r="Z138" t="str">
            <v>Febrero</v>
          </cell>
          <cell r="AA138"/>
          <cell r="AB138" t="e">
            <v>#DIV/0!</v>
          </cell>
          <cell r="AC138" t="e">
            <v>#DIV/0!</v>
          </cell>
          <cell r="AD138"/>
          <cell r="AE138"/>
          <cell r="AF138" t="str">
            <v>Marzo</v>
          </cell>
          <cell r="AG138"/>
          <cell r="AH138" t="e">
            <v>#DIV/0!</v>
          </cell>
          <cell r="AI138" t="e">
            <v>#DIV/0!</v>
          </cell>
          <cell r="AJ138"/>
          <cell r="AK138"/>
          <cell r="AL138" t="str">
            <v>Abril</v>
          </cell>
          <cell r="AM138"/>
          <cell r="AN138" t="e">
            <v>#DIV/0!</v>
          </cell>
          <cell r="AO138" t="e">
            <v>#DIV/0!</v>
          </cell>
          <cell r="AP138"/>
          <cell r="AQ138"/>
          <cell r="AR138" t="str">
            <v>Mayo</v>
          </cell>
          <cell r="AS138"/>
          <cell r="AT138" t="e">
            <v>#DIV/0!</v>
          </cell>
          <cell r="AU138" t="e">
            <v>#DIV/0!</v>
          </cell>
          <cell r="AV138"/>
          <cell r="AW138"/>
          <cell r="AX138" t="str">
            <v>Junio</v>
          </cell>
          <cell r="AY138"/>
          <cell r="AZ138" t="e">
            <v>#DIV/0!</v>
          </cell>
          <cell r="BA138" t="e">
            <v>#DIV/0!</v>
          </cell>
          <cell r="BB138"/>
          <cell r="BC138"/>
          <cell r="BD138" t="str">
            <v>Julio</v>
          </cell>
          <cell r="BE138"/>
          <cell r="BF138" t="e">
            <v>#DIV/0!</v>
          </cell>
          <cell r="BG138" t="e">
            <v>#DIV/0!</v>
          </cell>
          <cell r="BH138"/>
          <cell r="BI138"/>
          <cell r="BJ138" t="str">
            <v>Agosto</v>
          </cell>
          <cell r="BK138"/>
          <cell r="BL138" t="e">
            <v>#DIV/0!</v>
          </cell>
          <cell r="BM138" t="e">
            <v>#DIV/0!</v>
          </cell>
          <cell r="BN138"/>
          <cell r="BO138"/>
          <cell r="BP138" t="str">
            <v>Septiembre</v>
          </cell>
          <cell r="BQ138"/>
          <cell r="BR138" t="e">
            <v>#DIV/0!</v>
          </cell>
          <cell r="BS138" t="e">
            <v>#DIV/0!</v>
          </cell>
          <cell r="BT138"/>
          <cell r="BU138"/>
          <cell r="BV138" t="str">
            <v>Octubre</v>
          </cell>
          <cell r="BW138"/>
          <cell r="BX138" t="e">
            <v>#DIV/0!</v>
          </cell>
          <cell r="BY138" t="e">
            <v>#DIV/0!</v>
          </cell>
          <cell r="BZ138"/>
          <cell r="CA138"/>
          <cell r="CB138" t="str">
            <v>Noviembre</v>
          </cell>
          <cell r="CC138"/>
          <cell r="CD138" t="e">
            <v>#DIV/0!</v>
          </cell>
          <cell r="CE138" t="e">
            <v>#DIV/0!</v>
          </cell>
          <cell r="CF138"/>
          <cell r="CG138"/>
          <cell r="CH138" t="str">
            <v>Diciembre</v>
          </cell>
          <cell r="CI138"/>
          <cell r="CJ138" t="e">
            <v>#DIV/0!</v>
          </cell>
          <cell r="CK138" t="e">
            <v>#DIV/0!</v>
          </cell>
          <cell r="CL138"/>
          <cell r="CM138"/>
          <cell r="CN138"/>
          <cell r="CO138"/>
          <cell r="CP138"/>
          <cell r="CQ138"/>
          <cell r="CR138"/>
          <cell r="CS138"/>
          <cell r="CT138"/>
          <cell r="CU138"/>
          <cell r="CV138"/>
          <cell r="CW138"/>
          <cell r="CX138"/>
          <cell r="CY138"/>
        </row>
        <row r="139">
          <cell r="C139" t="str">
            <v>ACCTI 34 Acción preventiva 1</v>
          </cell>
          <cell r="D139" t="str">
            <v>SUBDIRECCIÓN DE ACCESO A TIERRAS POR DEMANDA Y DESCONGESTIÓN</v>
          </cell>
          <cell r="E139" t="str">
            <v>Realizar socialización a los profesionales técnicos que desarrollan los componentes de la forma POSPR-F-015 Viabilidad Técnica y Jurídica</v>
          </cell>
          <cell r="F139" t="str">
            <v>Acta de la socialización y listado de asistencia de la socialización</v>
          </cell>
          <cell r="G139">
            <v>1</v>
          </cell>
          <cell r="H139"/>
          <cell r="I139"/>
          <cell r="J139"/>
          <cell r="K139"/>
          <cell r="L139"/>
          <cell r="M139">
            <v>1</v>
          </cell>
          <cell r="N139"/>
          <cell r="O139"/>
          <cell r="P139"/>
          <cell r="Q139"/>
          <cell r="R139"/>
          <cell r="S139"/>
          <cell r="T139" t="str">
            <v>Enero</v>
          </cell>
          <cell r="U139"/>
          <cell r="V139" t="e">
            <v>#DIV/0!</v>
          </cell>
          <cell r="W139">
            <v>0</v>
          </cell>
          <cell r="X139"/>
          <cell r="Y139"/>
          <cell r="Z139" t="str">
            <v>Febrero</v>
          </cell>
          <cell r="AA139"/>
          <cell r="AB139" t="e">
            <v>#DIV/0!</v>
          </cell>
          <cell r="AC139">
            <v>0</v>
          </cell>
          <cell r="AD139"/>
          <cell r="AE139"/>
          <cell r="AF139" t="str">
            <v>Marzo</v>
          </cell>
          <cell r="AG139"/>
          <cell r="AH139" t="e">
            <v>#DIV/0!</v>
          </cell>
          <cell r="AI139">
            <v>0</v>
          </cell>
          <cell r="AJ139"/>
          <cell r="AK139"/>
          <cell r="AL139" t="str">
            <v>Abril</v>
          </cell>
          <cell r="AM139"/>
          <cell r="AN139" t="e">
            <v>#DIV/0!</v>
          </cell>
          <cell r="AO139">
            <v>0</v>
          </cell>
          <cell r="AP139"/>
          <cell r="AQ139"/>
          <cell r="AR139" t="str">
            <v>Mayo</v>
          </cell>
          <cell r="AS139"/>
          <cell r="AT139" t="e">
            <v>#DIV/0!</v>
          </cell>
          <cell r="AU139">
            <v>0</v>
          </cell>
          <cell r="AV139"/>
          <cell r="AW139"/>
          <cell r="AX139" t="str">
            <v>Junio</v>
          </cell>
          <cell r="AY139"/>
          <cell r="AZ139">
            <v>0</v>
          </cell>
          <cell r="BA139">
            <v>0</v>
          </cell>
          <cell r="BB139"/>
          <cell r="BC139"/>
          <cell r="BD139" t="str">
            <v>Julio</v>
          </cell>
          <cell r="BE139"/>
          <cell r="BF139" t="e">
            <v>#DIV/0!</v>
          </cell>
          <cell r="BG139">
            <v>0</v>
          </cell>
          <cell r="BH139"/>
          <cell r="BI139"/>
          <cell r="BJ139" t="str">
            <v>Agosto</v>
          </cell>
          <cell r="BK139"/>
          <cell r="BL139" t="e">
            <v>#DIV/0!</v>
          </cell>
          <cell r="BM139">
            <v>0</v>
          </cell>
          <cell r="BN139"/>
          <cell r="BO139"/>
          <cell r="BP139" t="str">
            <v>Septiembre</v>
          </cell>
          <cell r="BQ139"/>
          <cell r="BR139" t="e">
            <v>#DIV/0!</v>
          </cell>
          <cell r="BS139">
            <v>0</v>
          </cell>
          <cell r="BT139"/>
          <cell r="BU139"/>
          <cell r="BV139" t="str">
            <v>Octubre</v>
          </cell>
          <cell r="BW139"/>
          <cell r="BX139" t="e">
            <v>#DIV/0!</v>
          </cell>
          <cell r="BY139">
            <v>0</v>
          </cell>
          <cell r="BZ139"/>
          <cell r="CA139"/>
          <cell r="CB139" t="str">
            <v>Noviembre</v>
          </cell>
          <cell r="CC139"/>
          <cell r="CD139" t="e">
            <v>#DIV/0!</v>
          </cell>
          <cell r="CE139">
            <v>0</v>
          </cell>
          <cell r="CF139"/>
          <cell r="CG139"/>
          <cell r="CH139" t="str">
            <v>Diciembre</v>
          </cell>
          <cell r="CI139"/>
          <cell r="CJ139" t="e">
            <v>#DIV/0!</v>
          </cell>
          <cell r="CK139">
            <v>0</v>
          </cell>
          <cell r="CL139"/>
          <cell r="CM139"/>
          <cell r="CN139">
            <v>0</v>
          </cell>
          <cell r="CO139">
            <v>0</v>
          </cell>
          <cell r="CP139">
            <v>0</v>
          </cell>
          <cell r="CQ139">
            <v>0</v>
          </cell>
          <cell r="CR139">
            <v>0</v>
          </cell>
          <cell r="CS139">
            <v>0</v>
          </cell>
          <cell r="CT139">
            <v>0</v>
          </cell>
          <cell r="CU139">
            <v>0</v>
          </cell>
          <cell r="CV139">
            <v>0</v>
          </cell>
          <cell r="CW139">
            <v>0</v>
          </cell>
          <cell r="CX139">
            <v>0</v>
          </cell>
          <cell r="CY139">
            <v>0</v>
          </cell>
        </row>
        <row r="140">
          <cell r="C140" t="str">
            <v>ACCTI 34 Acción preventiva 2</v>
          </cell>
          <cell r="D140" t="str">
            <v>SUBDIRECCIÓN DE ACCESO A TIERRAS POR DEMANDA Y DESCONGESTIÓN</v>
          </cell>
          <cell r="E140" t="str">
            <v>Realizar capacitación al equipo de revocatoria sobre los procedimientos ACCTI-P-005 REVOCATORIA DEL ACTO DE ADJUDICACIÓN DE BALDÍOS A PERSONA NATURAL - LEY 160 DE 1994 y ACCTI-P-014 REVOCATORIA DE TITULACIÓN DE BALDÍOS EN EL MARCO DEL PROCEDIMIENTO ÚNICO DE ORDENAMIENTO SOCIAL DE LA PROPIEDAD RURAL</v>
          </cell>
          <cell r="F140" t="str">
            <v>Acta de la socialización y listado de asistencia de la socialización</v>
          </cell>
          <cell r="G140">
            <v>1</v>
          </cell>
          <cell r="H140"/>
          <cell r="I140"/>
          <cell r="J140">
            <v>1</v>
          </cell>
          <cell r="K140"/>
          <cell r="L140"/>
          <cell r="M140"/>
          <cell r="N140"/>
          <cell r="O140"/>
          <cell r="P140"/>
          <cell r="Q140"/>
          <cell r="R140"/>
          <cell r="S140"/>
          <cell r="T140" t="str">
            <v>Enero</v>
          </cell>
          <cell r="U140"/>
          <cell r="V140" t="e">
            <v>#DIV/0!</v>
          </cell>
          <cell r="W140">
            <v>0</v>
          </cell>
          <cell r="X140"/>
          <cell r="Y140"/>
          <cell r="Z140" t="str">
            <v>Febrero</v>
          </cell>
          <cell r="AA140"/>
          <cell r="AB140" t="e">
            <v>#DIV/0!</v>
          </cell>
          <cell r="AC140">
            <v>0</v>
          </cell>
          <cell r="AD140"/>
          <cell r="AE140"/>
          <cell r="AF140" t="str">
            <v>Marzo</v>
          </cell>
          <cell r="AG140"/>
          <cell r="AH140">
            <v>0</v>
          </cell>
          <cell r="AI140">
            <v>0</v>
          </cell>
          <cell r="AJ140"/>
          <cell r="AK140"/>
          <cell r="AL140" t="str">
            <v>Abril</v>
          </cell>
          <cell r="AM140"/>
          <cell r="AN140" t="e">
            <v>#DIV/0!</v>
          </cell>
          <cell r="AO140">
            <v>0</v>
          </cell>
          <cell r="AP140"/>
          <cell r="AQ140"/>
          <cell r="AR140" t="str">
            <v>Mayo</v>
          </cell>
          <cell r="AS140"/>
          <cell r="AT140" t="e">
            <v>#DIV/0!</v>
          </cell>
          <cell r="AU140">
            <v>0</v>
          </cell>
          <cell r="AV140"/>
          <cell r="AW140"/>
          <cell r="AX140" t="str">
            <v>Junio</v>
          </cell>
          <cell r="AY140"/>
          <cell r="AZ140" t="e">
            <v>#DIV/0!</v>
          </cell>
          <cell r="BA140">
            <v>0</v>
          </cell>
          <cell r="BB140"/>
          <cell r="BC140"/>
          <cell r="BD140" t="str">
            <v>Julio</v>
          </cell>
          <cell r="BE140"/>
          <cell r="BF140" t="e">
            <v>#DIV/0!</v>
          </cell>
          <cell r="BG140">
            <v>0</v>
          </cell>
          <cell r="BH140"/>
          <cell r="BI140"/>
          <cell r="BJ140" t="str">
            <v>Agosto</v>
          </cell>
          <cell r="BK140"/>
          <cell r="BL140" t="e">
            <v>#DIV/0!</v>
          </cell>
          <cell r="BM140">
            <v>0</v>
          </cell>
          <cell r="BN140"/>
          <cell r="BO140"/>
          <cell r="BP140" t="str">
            <v>Septiembre</v>
          </cell>
          <cell r="BQ140"/>
          <cell r="BR140" t="e">
            <v>#DIV/0!</v>
          </cell>
          <cell r="BS140">
            <v>0</v>
          </cell>
          <cell r="BT140"/>
          <cell r="BU140"/>
          <cell r="BV140" t="str">
            <v>Octubre</v>
          </cell>
          <cell r="BW140"/>
          <cell r="BX140" t="e">
            <v>#DIV/0!</v>
          </cell>
          <cell r="BY140">
            <v>0</v>
          </cell>
          <cell r="BZ140"/>
          <cell r="CA140"/>
          <cell r="CB140" t="str">
            <v>Noviembre</v>
          </cell>
          <cell r="CC140"/>
          <cell r="CD140" t="e">
            <v>#DIV/0!</v>
          </cell>
          <cell r="CE140">
            <v>0</v>
          </cell>
          <cell r="CF140"/>
          <cell r="CG140"/>
          <cell r="CH140" t="str">
            <v>Diciembre</v>
          </cell>
          <cell r="CI140"/>
          <cell r="CJ140" t="e">
            <v>#DIV/0!</v>
          </cell>
          <cell r="CK140">
            <v>0</v>
          </cell>
          <cell r="CL140"/>
          <cell r="CM140"/>
          <cell r="CN140">
            <v>0</v>
          </cell>
          <cell r="CO140">
            <v>0</v>
          </cell>
          <cell r="CP140">
            <v>0</v>
          </cell>
          <cell r="CQ140">
            <v>0</v>
          </cell>
          <cell r="CR140">
            <v>0</v>
          </cell>
          <cell r="CS140">
            <v>0</v>
          </cell>
          <cell r="CT140">
            <v>0</v>
          </cell>
          <cell r="CU140">
            <v>0</v>
          </cell>
          <cell r="CV140">
            <v>0</v>
          </cell>
          <cell r="CW140">
            <v>0</v>
          </cell>
          <cell r="CX140">
            <v>0</v>
          </cell>
          <cell r="CY140">
            <v>0</v>
          </cell>
        </row>
        <row r="141">
          <cell r="C141" t="str">
            <v>ACCTI 34 Acción preventiva 3</v>
          </cell>
          <cell r="D141"/>
          <cell r="E141"/>
          <cell r="F141"/>
          <cell r="G141">
            <v>0</v>
          </cell>
          <cell r="H141"/>
          <cell r="I141"/>
          <cell r="J141"/>
          <cell r="K141"/>
          <cell r="L141"/>
          <cell r="M141"/>
          <cell r="N141"/>
          <cell r="O141"/>
          <cell r="P141"/>
          <cell r="Q141"/>
          <cell r="R141"/>
          <cell r="S141"/>
          <cell r="T141" t="str">
            <v>Enero</v>
          </cell>
          <cell r="U141"/>
          <cell r="V141" t="e">
            <v>#DIV/0!</v>
          </cell>
          <cell r="W141" t="e">
            <v>#DIV/0!</v>
          </cell>
          <cell r="X141"/>
          <cell r="Y141"/>
          <cell r="Z141" t="str">
            <v>Febrero</v>
          </cell>
          <cell r="AA141"/>
          <cell r="AB141" t="e">
            <v>#DIV/0!</v>
          </cell>
          <cell r="AC141" t="e">
            <v>#DIV/0!</v>
          </cell>
          <cell r="AD141"/>
          <cell r="AE141"/>
          <cell r="AF141" t="str">
            <v>Marzo</v>
          </cell>
          <cell r="AG141"/>
          <cell r="AH141" t="e">
            <v>#DIV/0!</v>
          </cell>
          <cell r="AI141" t="e">
            <v>#DIV/0!</v>
          </cell>
          <cell r="AJ141"/>
          <cell r="AK141"/>
          <cell r="AL141" t="str">
            <v>Abril</v>
          </cell>
          <cell r="AM141"/>
          <cell r="AN141" t="e">
            <v>#DIV/0!</v>
          </cell>
          <cell r="AO141" t="e">
            <v>#DIV/0!</v>
          </cell>
          <cell r="AP141"/>
          <cell r="AQ141"/>
          <cell r="AR141" t="str">
            <v>Mayo</v>
          </cell>
          <cell r="AS141"/>
          <cell r="AT141" t="e">
            <v>#DIV/0!</v>
          </cell>
          <cell r="AU141" t="e">
            <v>#DIV/0!</v>
          </cell>
          <cell r="AV141"/>
          <cell r="AW141"/>
          <cell r="AX141" t="str">
            <v>Junio</v>
          </cell>
          <cell r="AY141"/>
          <cell r="AZ141" t="e">
            <v>#DIV/0!</v>
          </cell>
          <cell r="BA141" t="e">
            <v>#DIV/0!</v>
          </cell>
          <cell r="BB141"/>
          <cell r="BC141"/>
          <cell r="BD141" t="str">
            <v>Julio</v>
          </cell>
          <cell r="BE141"/>
          <cell r="BF141" t="e">
            <v>#DIV/0!</v>
          </cell>
          <cell r="BG141" t="e">
            <v>#DIV/0!</v>
          </cell>
          <cell r="BH141"/>
          <cell r="BI141"/>
          <cell r="BJ141" t="str">
            <v>Agosto</v>
          </cell>
          <cell r="BK141"/>
          <cell r="BL141" t="e">
            <v>#DIV/0!</v>
          </cell>
          <cell r="BM141" t="e">
            <v>#DIV/0!</v>
          </cell>
          <cell r="BN141"/>
          <cell r="BO141"/>
          <cell r="BP141" t="str">
            <v>Septiembre</v>
          </cell>
          <cell r="BQ141"/>
          <cell r="BR141" t="e">
            <v>#DIV/0!</v>
          </cell>
          <cell r="BS141" t="e">
            <v>#DIV/0!</v>
          </cell>
          <cell r="BT141"/>
          <cell r="BU141"/>
          <cell r="BV141" t="str">
            <v>Octubre</v>
          </cell>
          <cell r="BW141"/>
          <cell r="BX141" t="e">
            <v>#DIV/0!</v>
          </cell>
          <cell r="BY141" t="e">
            <v>#DIV/0!</v>
          </cell>
          <cell r="BZ141"/>
          <cell r="CA141"/>
          <cell r="CB141" t="str">
            <v>Noviembre</v>
          </cell>
          <cell r="CC141"/>
          <cell r="CD141" t="e">
            <v>#DIV/0!</v>
          </cell>
          <cell r="CE141" t="e">
            <v>#DIV/0!</v>
          </cell>
          <cell r="CF141"/>
          <cell r="CG141"/>
          <cell r="CH141" t="str">
            <v>Diciembre</v>
          </cell>
          <cell r="CI141"/>
          <cell r="CJ141" t="e">
            <v>#DIV/0!</v>
          </cell>
          <cell r="CK141" t="e">
            <v>#DIV/0!</v>
          </cell>
          <cell r="CL141"/>
          <cell r="CM141"/>
          <cell r="CN141"/>
          <cell r="CO141"/>
          <cell r="CP141"/>
          <cell r="CQ141"/>
          <cell r="CR141"/>
          <cell r="CS141"/>
          <cell r="CT141"/>
          <cell r="CU141"/>
          <cell r="CV141"/>
          <cell r="CW141"/>
          <cell r="CX141"/>
          <cell r="CY141"/>
        </row>
        <row r="142">
          <cell r="C142" t="str">
            <v>ACCTI 34 Acción preventiva 4</v>
          </cell>
          <cell r="D142"/>
          <cell r="E142"/>
          <cell r="F142"/>
          <cell r="G142">
            <v>0</v>
          </cell>
          <cell r="H142"/>
          <cell r="I142"/>
          <cell r="J142"/>
          <cell r="K142"/>
          <cell r="L142"/>
          <cell r="M142"/>
          <cell r="N142"/>
          <cell r="O142"/>
          <cell r="P142"/>
          <cell r="Q142"/>
          <cell r="R142"/>
          <cell r="S142"/>
          <cell r="T142" t="str">
            <v>Enero</v>
          </cell>
          <cell r="U142"/>
          <cell r="V142" t="e">
            <v>#DIV/0!</v>
          </cell>
          <cell r="W142" t="e">
            <v>#DIV/0!</v>
          </cell>
          <cell r="X142"/>
          <cell r="Y142"/>
          <cell r="Z142" t="str">
            <v>Febrero</v>
          </cell>
          <cell r="AA142"/>
          <cell r="AB142" t="e">
            <v>#DIV/0!</v>
          </cell>
          <cell r="AC142" t="e">
            <v>#DIV/0!</v>
          </cell>
          <cell r="AD142"/>
          <cell r="AE142"/>
          <cell r="AF142" t="str">
            <v>Marzo</v>
          </cell>
          <cell r="AG142"/>
          <cell r="AH142" t="e">
            <v>#DIV/0!</v>
          </cell>
          <cell r="AI142" t="e">
            <v>#DIV/0!</v>
          </cell>
          <cell r="AJ142"/>
          <cell r="AK142"/>
          <cell r="AL142" t="str">
            <v>Abril</v>
          </cell>
          <cell r="AM142"/>
          <cell r="AN142" t="e">
            <v>#DIV/0!</v>
          </cell>
          <cell r="AO142" t="e">
            <v>#DIV/0!</v>
          </cell>
          <cell r="AP142"/>
          <cell r="AQ142"/>
          <cell r="AR142" t="str">
            <v>Mayo</v>
          </cell>
          <cell r="AS142"/>
          <cell r="AT142" t="e">
            <v>#DIV/0!</v>
          </cell>
          <cell r="AU142" t="e">
            <v>#DIV/0!</v>
          </cell>
          <cell r="AV142"/>
          <cell r="AW142"/>
          <cell r="AX142" t="str">
            <v>Junio</v>
          </cell>
          <cell r="AY142"/>
          <cell r="AZ142" t="e">
            <v>#DIV/0!</v>
          </cell>
          <cell r="BA142" t="e">
            <v>#DIV/0!</v>
          </cell>
          <cell r="BB142"/>
          <cell r="BC142"/>
          <cell r="BD142" t="str">
            <v>Julio</v>
          </cell>
          <cell r="BE142"/>
          <cell r="BF142" t="e">
            <v>#DIV/0!</v>
          </cell>
          <cell r="BG142" t="e">
            <v>#DIV/0!</v>
          </cell>
          <cell r="BH142"/>
          <cell r="BI142"/>
          <cell r="BJ142" t="str">
            <v>Agosto</v>
          </cell>
          <cell r="BK142"/>
          <cell r="BL142" t="e">
            <v>#DIV/0!</v>
          </cell>
          <cell r="BM142" t="e">
            <v>#DIV/0!</v>
          </cell>
          <cell r="BN142"/>
          <cell r="BO142"/>
          <cell r="BP142" t="str">
            <v>Septiembre</v>
          </cell>
          <cell r="BQ142"/>
          <cell r="BR142" t="e">
            <v>#DIV/0!</v>
          </cell>
          <cell r="BS142" t="e">
            <v>#DIV/0!</v>
          </cell>
          <cell r="BT142"/>
          <cell r="BU142"/>
          <cell r="BV142" t="str">
            <v>Octubre</v>
          </cell>
          <cell r="BW142"/>
          <cell r="BX142" t="e">
            <v>#DIV/0!</v>
          </cell>
          <cell r="BY142" t="e">
            <v>#DIV/0!</v>
          </cell>
          <cell r="BZ142"/>
          <cell r="CA142"/>
          <cell r="CB142" t="str">
            <v>Noviembre</v>
          </cell>
          <cell r="CC142"/>
          <cell r="CD142" t="e">
            <v>#DIV/0!</v>
          </cell>
          <cell r="CE142" t="e">
            <v>#DIV/0!</v>
          </cell>
          <cell r="CF142"/>
          <cell r="CG142"/>
          <cell r="CH142" t="str">
            <v>Diciembre</v>
          </cell>
          <cell r="CI142"/>
          <cell r="CJ142" t="e">
            <v>#DIV/0!</v>
          </cell>
          <cell r="CK142" t="e">
            <v>#DIV/0!</v>
          </cell>
          <cell r="CL142"/>
          <cell r="CM142"/>
          <cell r="CN142"/>
          <cell r="CO142"/>
          <cell r="CP142"/>
          <cell r="CQ142"/>
          <cell r="CR142"/>
          <cell r="CS142"/>
          <cell r="CT142"/>
          <cell r="CU142"/>
          <cell r="CV142"/>
          <cell r="CW142"/>
          <cell r="CX142"/>
          <cell r="CY142"/>
        </row>
        <row r="143">
          <cell r="C143" t="str">
            <v>ACCTI 35 Acción preventiva 1</v>
          </cell>
          <cell r="D143" t="str">
            <v>SUBDIRECCIÓN DE ACCESO A TIERRAS EN ZONAS FOCALIZADAS</v>
          </cell>
          <cell r="E143" t="str">
            <v>realizar una reunión con los líderes, coordinador de UGT y subdirector de la dependencia, con el fin de reiterar los tiempos establecidos en el procedimiento ACCTI-P-029 para la publicación de los listados de elegibles y definir los soportes a entregar.</v>
          </cell>
          <cell r="F143" t="str">
            <v>Lista de asistencia y acta de la reunión</v>
          </cell>
          <cell r="G143">
            <v>1</v>
          </cell>
          <cell r="H143"/>
          <cell r="I143"/>
          <cell r="J143"/>
          <cell r="K143"/>
          <cell r="L143"/>
          <cell r="M143">
            <v>1</v>
          </cell>
          <cell r="N143"/>
          <cell r="O143"/>
          <cell r="P143"/>
          <cell r="Q143"/>
          <cell r="R143"/>
          <cell r="S143"/>
          <cell r="T143" t="str">
            <v>Enero</v>
          </cell>
          <cell r="U143"/>
          <cell r="V143" t="e">
            <v>#DIV/0!</v>
          </cell>
          <cell r="W143">
            <v>0</v>
          </cell>
          <cell r="X143"/>
          <cell r="Y143"/>
          <cell r="Z143" t="str">
            <v>Febrero</v>
          </cell>
          <cell r="AA143"/>
          <cell r="AB143" t="e">
            <v>#DIV/0!</v>
          </cell>
          <cell r="AC143">
            <v>0</v>
          </cell>
          <cell r="AD143"/>
          <cell r="AE143"/>
          <cell r="AF143" t="str">
            <v>Marzo</v>
          </cell>
          <cell r="AG143"/>
          <cell r="AH143" t="e">
            <v>#DIV/0!</v>
          </cell>
          <cell r="AI143">
            <v>0</v>
          </cell>
          <cell r="AJ143"/>
          <cell r="AK143"/>
          <cell r="AL143" t="str">
            <v>Abril</v>
          </cell>
          <cell r="AM143"/>
          <cell r="AN143" t="e">
            <v>#DIV/0!</v>
          </cell>
          <cell r="AO143">
            <v>0</v>
          </cell>
          <cell r="AP143"/>
          <cell r="AQ143"/>
          <cell r="AR143" t="str">
            <v>Mayo</v>
          </cell>
          <cell r="AS143"/>
          <cell r="AT143" t="e">
            <v>#DIV/0!</v>
          </cell>
          <cell r="AU143">
            <v>0</v>
          </cell>
          <cell r="AV143"/>
          <cell r="AW143"/>
          <cell r="AX143" t="str">
            <v>Junio</v>
          </cell>
          <cell r="AY143"/>
          <cell r="AZ143">
            <v>0</v>
          </cell>
          <cell r="BA143">
            <v>0</v>
          </cell>
          <cell r="BB143"/>
          <cell r="BC143"/>
          <cell r="BD143" t="str">
            <v>Julio</v>
          </cell>
          <cell r="BE143"/>
          <cell r="BF143" t="e">
            <v>#DIV/0!</v>
          </cell>
          <cell r="BG143">
            <v>0</v>
          </cell>
          <cell r="BH143"/>
          <cell r="BI143"/>
          <cell r="BJ143" t="str">
            <v>Agosto</v>
          </cell>
          <cell r="BK143"/>
          <cell r="BL143" t="e">
            <v>#DIV/0!</v>
          </cell>
          <cell r="BM143">
            <v>0</v>
          </cell>
          <cell r="BN143"/>
          <cell r="BO143"/>
          <cell r="BP143" t="str">
            <v>Septiembre</v>
          </cell>
          <cell r="BQ143"/>
          <cell r="BR143" t="e">
            <v>#DIV/0!</v>
          </cell>
          <cell r="BS143">
            <v>0</v>
          </cell>
          <cell r="BT143"/>
          <cell r="BU143"/>
          <cell r="BV143" t="str">
            <v>Octubre</v>
          </cell>
          <cell r="BW143"/>
          <cell r="BX143" t="e">
            <v>#DIV/0!</v>
          </cell>
          <cell r="BY143">
            <v>0</v>
          </cell>
          <cell r="BZ143"/>
          <cell r="CA143"/>
          <cell r="CB143" t="str">
            <v>Noviembre</v>
          </cell>
          <cell r="CC143"/>
          <cell r="CD143" t="e">
            <v>#DIV/0!</v>
          </cell>
          <cell r="CE143">
            <v>0</v>
          </cell>
          <cell r="CF143"/>
          <cell r="CG143"/>
          <cell r="CH143" t="str">
            <v>Diciembre</v>
          </cell>
          <cell r="CI143"/>
          <cell r="CJ143" t="e">
            <v>#DIV/0!</v>
          </cell>
          <cell r="CK143">
            <v>0</v>
          </cell>
          <cell r="CL143"/>
          <cell r="CM143"/>
          <cell r="CN143">
            <v>0</v>
          </cell>
          <cell r="CO143">
            <v>0</v>
          </cell>
          <cell r="CP143">
            <v>0</v>
          </cell>
          <cell r="CQ143">
            <v>0</v>
          </cell>
          <cell r="CR143">
            <v>0</v>
          </cell>
          <cell r="CS143">
            <v>0</v>
          </cell>
          <cell r="CT143">
            <v>0</v>
          </cell>
          <cell r="CU143">
            <v>0</v>
          </cell>
          <cell r="CV143">
            <v>0</v>
          </cell>
          <cell r="CW143">
            <v>0</v>
          </cell>
          <cell r="CX143">
            <v>0</v>
          </cell>
          <cell r="CY143">
            <v>0</v>
          </cell>
        </row>
        <row r="144">
          <cell r="C144" t="str">
            <v>ACCTI 35 Acción preventiva 2</v>
          </cell>
          <cell r="D144"/>
          <cell r="E144"/>
          <cell r="F144"/>
          <cell r="G144">
            <v>0</v>
          </cell>
          <cell r="H144"/>
          <cell r="I144"/>
          <cell r="J144"/>
          <cell r="K144"/>
          <cell r="L144"/>
          <cell r="M144"/>
          <cell r="N144"/>
          <cell r="O144"/>
          <cell r="P144"/>
          <cell r="Q144"/>
          <cell r="R144"/>
          <cell r="S144"/>
          <cell r="T144" t="str">
            <v>Enero</v>
          </cell>
          <cell r="U144"/>
          <cell r="V144" t="e">
            <v>#DIV/0!</v>
          </cell>
          <cell r="W144" t="e">
            <v>#DIV/0!</v>
          </cell>
          <cell r="X144"/>
          <cell r="Y144"/>
          <cell r="Z144" t="str">
            <v>Febrero</v>
          </cell>
          <cell r="AA144"/>
          <cell r="AB144" t="e">
            <v>#DIV/0!</v>
          </cell>
          <cell r="AC144" t="e">
            <v>#DIV/0!</v>
          </cell>
          <cell r="AD144"/>
          <cell r="AE144"/>
          <cell r="AF144" t="str">
            <v>Marzo</v>
          </cell>
          <cell r="AG144"/>
          <cell r="AH144" t="e">
            <v>#DIV/0!</v>
          </cell>
          <cell r="AI144" t="e">
            <v>#DIV/0!</v>
          </cell>
          <cell r="AJ144"/>
          <cell r="AK144"/>
          <cell r="AL144" t="str">
            <v>Abril</v>
          </cell>
          <cell r="AM144"/>
          <cell r="AN144" t="e">
            <v>#DIV/0!</v>
          </cell>
          <cell r="AO144" t="e">
            <v>#DIV/0!</v>
          </cell>
          <cell r="AP144"/>
          <cell r="AQ144"/>
          <cell r="AR144" t="str">
            <v>Mayo</v>
          </cell>
          <cell r="AS144"/>
          <cell r="AT144" t="e">
            <v>#DIV/0!</v>
          </cell>
          <cell r="AU144" t="e">
            <v>#DIV/0!</v>
          </cell>
          <cell r="AV144"/>
          <cell r="AW144"/>
          <cell r="AX144" t="str">
            <v>Junio</v>
          </cell>
          <cell r="AY144"/>
          <cell r="AZ144" t="e">
            <v>#DIV/0!</v>
          </cell>
          <cell r="BA144" t="e">
            <v>#DIV/0!</v>
          </cell>
          <cell r="BB144"/>
          <cell r="BC144"/>
          <cell r="BD144" t="str">
            <v>Julio</v>
          </cell>
          <cell r="BE144"/>
          <cell r="BF144" t="e">
            <v>#DIV/0!</v>
          </cell>
          <cell r="BG144" t="e">
            <v>#DIV/0!</v>
          </cell>
          <cell r="BH144"/>
          <cell r="BI144"/>
          <cell r="BJ144" t="str">
            <v>Agosto</v>
          </cell>
          <cell r="BK144"/>
          <cell r="BL144" t="e">
            <v>#DIV/0!</v>
          </cell>
          <cell r="BM144" t="e">
            <v>#DIV/0!</v>
          </cell>
          <cell r="BN144"/>
          <cell r="BO144"/>
          <cell r="BP144" t="str">
            <v>Septiembre</v>
          </cell>
          <cell r="BQ144"/>
          <cell r="BR144" t="e">
            <v>#DIV/0!</v>
          </cell>
          <cell r="BS144" t="e">
            <v>#DIV/0!</v>
          </cell>
          <cell r="BT144"/>
          <cell r="BU144"/>
          <cell r="BV144" t="str">
            <v>Octubre</v>
          </cell>
          <cell r="BW144"/>
          <cell r="BX144" t="e">
            <v>#DIV/0!</v>
          </cell>
          <cell r="BY144" t="e">
            <v>#DIV/0!</v>
          </cell>
          <cell r="BZ144"/>
          <cell r="CA144"/>
          <cell r="CB144" t="str">
            <v>Noviembre</v>
          </cell>
          <cell r="CC144"/>
          <cell r="CD144" t="e">
            <v>#DIV/0!</v>
          </cell>
          <cell r="CE144" t="e">
            <v>#DIV/0!</v>
          </cell>
          <cell r="CF144"/>
          <cell r="CG144"/>
          <cell r="CH144" t="str">
            <v>Diciembre</v>
          </cell>
          <cell r="CI144"/>
          <cell r="CJ144" t="e">
            <v>#DIV/0!</v>
          </cell>
          <cell r="CK144" t="e">
            <v>#DIV/0!</v>
          </cell>
          <cell r="CL144"/>
          <cell r="CM144"/>
          <cell r="CN144"/>
          <cell r="CO144"/>
          <cell r="CP144"/>
          <cell r="CQ144"/>
          <cell r="CR144"/>
          <cell r="CS144"/>
          <cell r="CT144"/>
          <cell r="CU144"/>
          <cell r="CV144"/>
          <cell r="CW144"/>
          <cell r="CX144"/>
          <cell r="CY144"/>
        </row>
        <row r="145">
          <cell r="C145" t="str">
            <v>ACCTI 35 Acción preventiva 3</v>
          </cell>
          <cell r="D145"/>
          <cell r="E145"/>
          <cell r="F145"/>
          <cell r="G145">
            <v>0</v>
          </cell>
          <cell r="H145"/>
          <cell r="I145"/>
          <cell r="J145"/>
          <cell r="K145"/>
          <cell r="L145"/>
          <cell r="M145"/>
          <cell r="N145"/>
          <cell r="O145"/>
          <cell r="P145"/>
          <cell r="Q145"/>
          <cell r="R145"/>
          <cell r="S145"/>
          <cell r="T145" t="str">
            <v>Enero</v>
          </cell>
          <cell r="U145"/>
          <cell r="V145" t="e">
            <v>#DIV/0!</v>
          </cell>
          <cell r="W145" t="e">
            <v>#DIV/0!</v>
          </cell>
          <cell r="X145"/>
          <cell r="Y145"/>
          <cell r="Z145" t="str">
            <v>Febrero</v>
          </cell>
          <cell r="AA145"/>
          <cell r="AB145" t="e">
            <v>#DIV/0!</v>
          </cell>
          <cell r="AC145" t="e">
            <v>#DIV/0!</v>
          </cell>
          <cell r="AD145"/>
          <cell r="AE145"/>
          <cell r="AF145" t="str">
            <v>Marzo</v>
          </cell>
          <cell r="AG145"/>
          <cell r="AH145" t="e">
            <v>#DIV/0!</v>
          </cell>
          <cell r="AI145" t="e">
            <v>#DIV/0!</v>
          </cell>
          <cell r="AJ145"/>
          <cell r="AK145"/>
          <cell r="AL145" t="str">
            <v>Abril</v>
          </cell>
          <cell r="AM145"/>
          <cell r="AN145" t="e">
            <v>#DIV/0!</v>
          </cell>
          <cell r="AO145" t="e">
            <v>#DIV/0!</v>
          </cell>
          <cell r="AP145"/>
          <cell r="AQ145"/>
          <cell r="AR145" t="str">
            <v>Mayo</v>
          </cell>
          <cell r="AS145"/>
          <cell r="AT145" t="e">
            <v>#DIV/0!</v>
          </cell>
          <cell r="AU145" t="e">
            <v>#DIV/0!</v>
          </cell>
          <cell r="AV145"/>
          <cell r="AW145"/>
          <cell r="AX145" t="str">
            <v>Junio</v>
          </cell>
          <cell r="AY145"/>
          <cell r="AZ145" t="e">
            <v>#DIV/0!</v>
          </cell>
          <cell r="BA145" t="e">
            <v>#DIV/0!</v>
          </cell>
          <cell r="BB145"/>
          <cell r="BC145"/>
          <cell r="BD145" t="str">
            <v>Julio</v>
          </cell>
          <cell r="BE145"/>
          <cell r="BF145" t="e">
            <v>#DIV/0!</v>
          </cell>
          <cell r="BG145" t="e">
            <v>#DIV/0!</v>
          </cell>
          <cell r="BH145"/>
          <cell r="BI145"/>
          <cell r="BJ145" t="str">
            <v>Agosto</v>
          </cell>
          <cell r="BK145"/>
          <cell r="BL145" t="e">
            <v>#DIV/0!</v>
          </cell>
          <cell r="BM145" t="e">
            <v>#DIV/0!</v>
          </cell>
          <cell r="BN145"/>
          <cell r="BO145"/>
          <cell r="BP145" t="str">
            <v>Septiembre</v>
          </cell>
          <cell r="BQ145"/>
          <cell r="BR145" t="e">
            <v>#DIV/0!</v>
          </cell>
          <cell r="BS145" t="e">
            <v>#DIV/0!</v>
          </cell>
          <cell r="BT145"/>
          <cell r="BU145"/>
          <cell r="BV145" t="str">
            <v>Octubre</v>
          </cell>
          <cell r="BW145"/>
          <cell r="BX145" t="e">
            <v>#DIV/0!</v>
          </cell>
          <cell r="BY145" t="e">
            <v>#DIV/0!</v>
          </cell>
          <cell r="BZ145"/>
          <cell r="CA145"/>
          <cell r="CB145" t="str">
            <v>Noviembre</v>
          </cell>
          <cell r="CC145"/>
          <cell r="CD145" t="e">
            <v>#DIV/0!</v>
          </cell>
          <cell r="CE145" t="e">
            <v>#DIV/0!</v>
          </cell>
          <cell r="CF145"/>
          <cell r="CG145"/>
          <cell r="CH145" t="str">
            <v>Diciembre</v>
          </cell>
          <cell r="CI145"/>
          <cell r="CJ145" t="e">
            <v>#DIV/0!</v>
          </cell>
          <cell r="CK145" t="e">
            <v>#DIV/0!</v>
          </cell>
          <cell r="CL145"/>
          <cell r="CM145"/>
          <cell r="CN145"/>
          <cell r="CO145"/>
          <cell r="CP145"/>
          <cell r="CQ145"/>
          <cell r="CR145"/>
          <cell r="CS145"/>
          <cell r="CT145"/>
          <cell r="CU145"/>
          <cell r="CV145"/>
          <cell r="CW145"/>
          <cell r="CX145"/>
          <cell r="CY145"/>
        </row>
        <row r="146">
          <cell r="C146" t="str">
            <v>ACCTI 35 Acción preventiva 4</v>
          </cell>
          <cell r="D146"/>
          <cell r="E146"/>
          <cell r="F146"/>
          <cell r="G146">
            <v>0</v>
          </cell>
          <cell r="H146"/>
          <cell r="I146"/>
          <cell r="J146"/>
          <cell r="K146"/>
          <cell r="L146"/>
          <cell r="M146"/>
          <cell r="N146"/>
          <cell r="O146"/>
          <cell r="P146"/>
          <cell r="Q146"/>
          <cell r="R146"/>
          <cell r="S146"/>
          <cell r="T146" t="str">
            <v>Enero</v>
          </cell>
          <cell r="U146"/>
          <cell r="V146" t="e">
            <v>#DIV/0!</v>
          </cell>
          <cell r="W146" t="e">
            <v>#DIV/0!</v>
          </cell>
          <cell r="X146"/>
          <cell r="Y146"/>
          <cell r="Z146" t="str">
            <v>Febrero</v>
          </cell>
          <cell r="AA146"/>
          <cell r="AB146" t="e">
            <v>#DIV/0!</v>
          </cell>
          <cell r="AC146" t="e">
            <v>#DIV/0!</v>
          </cell>
          <cell r="AD146"/>
          <cell r="AE146"/>
          <cell r="AF146" t="str">
            <v>Marzo</v>
          </cell>
          <cell r="AG146"/>
          <cell r="AH146" t="e">
            <v>#DIV/0!</v>
          </cell>
          <cell r="AI146" t="e">
            <v>#DIV/0!</v>
          </cell>
          <cell r="AJ146"/>
          <cell r="AK146"/>
          <cell r="AL146" t="str">
            <v>Abril</v>
          </cell>
          <cell r="AM146"/>
          <cell r="AN146" t="e">
            <v>#DIV/0!</v>
          </cell>
          <cell r="AO146" t="e">
            <v>#DIV/0!</v>
          </cell>
          <cell r="AP146"/>
          <cell r="AQ146"/>
          <cell r="AR146" t="str">
            <v>Mayo</v>
          </cell>
          <cell r="AS146"/>
          <cell r="AT146" t="e">
            <v>#DIV/0!</v>
          </cell>
          <cell r="AU146" t="e">
            <v>#DIV/0!</v>
          </cell>
          <cell r="AV146"/>
          <cell r="AW146"/>
          <cell r="AX146" t="str">
            <v>Junio</v>
          </cell>
          <cell r="AY146"/>
          <cell r="AZ146" t="e">
            <v>#DIV/0!</v>
          </cell>
          <cell r="BA146" t="e">
            <v>#DIV/0!</v>
          </cell>
          <cell r="BB146"/>
          <cell r="BC146"/>
          <cell r="BD146" t="str">
            <v>Julio</v>
          </cell>
          <cell r="BE146"/>
          <cell r="BF146" t="e">
            <v>#DIV/0!</v>
          </cell>
          <cell r="BG146" t="e">
            <v>#DIV/0!</v>
          </cell>
          <cell r="BH146"/>
          <cell r="BI146"/>
          <cell r="BJ146" t="str">
            <v>Agosto</v>
          </cell>
          <cell r="BK146"/>
          <cell r="BL146" t="e">
            <v>#DIV/0!</v>
          </cell>
          <cell r="BM146" t="e">
            <v>#DIV/0!</v>
          </cell>
          <cell r="BN146"/>
          <cell r="BO146"/>
          <cell r="BP146" t="str">
            <v>Septiembre</v>
          </cell>
          <cell r="BQ146"/>
          <cell r="BR146" t="e">
            <v>#DIV/0!</v>
          </cell>
          <cell r="BS146" t="e">
            <v>#DIV/0!</v>
          </cell>
          <cell r="BT146"/>
          <cell r="BU146"/>
          <cell r="BV146" t="str">
            <v>Octubre</v>
          </cell>
          <cell r="BW146"/>
          <cell r="BX146" t="e">
            <v>#DIV/0!</v>
          </cell>
          <cell r="BY146" t="e">
            <v>#DIV/0!</v>
          </cell>
          <cell r="BZ146"/>
          <cell r="CA146"/>
          <cell r="CB146" t="str">
            <v>Noviembre</v>
          </cell>
          <cell r="CC146"/>
          <cell r="CD146" t="e">
            <v>#DIV/0!</v>
          </cell>
          <cell r="CE146" t="e">
            <v>#DIV/0!</v>
          </cell>
          <cell r="CF146"/>
          <cell r="CG146"/>
          <cell r="CH146" t="str">
            <v>Diciembre</v>
          </cell>
          <cell r="CI146"/>
          <cell r="CJ146" t="e">
            <v>#DIV/0!</v>
          </cell>
          <cell r="CK146" t="e">
            <v>#DIV/0!</v>
          </cell>
          <cell r="CL146"/>
          <cell r="CM146"/>
          <cell r="CN146"/>
          <cell r="CO146"/>
          <cell r="CP146"/>
          <cell r="CQ146"/>
          <cell r="CR146"/>
          <cell r="CS146"/>
          <cell r="CT146"/>
          <cell r="CU146"/>
          <cell r="CV146"/>
          <cell r="CW146"/>
          <cell r="CX146"/>
          <cell r="CY146"/>
        </row>
        <row r="147">
          <cell r="C147" t="str">
            <v>ACCTI 36 Acción preventiva 1</v>
          </cell>
          <cell r="D147" t="str">
            <v>DIRECCIÓN DE ACCESO A TIERRAS</v>
          </cell>
          <cell r="E147" t="str">
            <v>Realizar capacitación a profesionales de Compra Directa sobre el procedimiento ACCTI-P-010 Compra Directa de Predios con énfasis en las tareas críticas y de control señaladas en él</v>
          </cell>
          <cell r="F147" t="str">
            <v>Documento o soporte que evidencie la capacitación</v>
          </cell>
          <cell r="G147">
            <v>1</v>
          </cell>
          <cell r="H147"/>
          <cell r="I147"/>
          <cell r="J147"/>
          <cell r="K147"/>
          <cell r="L147"/>
          <cell r="M147"/>
          <cell r="N147">
            <v>1</v>
          </cell>
          <cell r="O147"/>
          <cell r="P147"/>
          <cell r="Q147"/>
          <cell r="R147"/>
          <cell r="S147"/>
          <cell r="T147" t="str">
            <v>Enero</v>
          </cell>
          <cell r="U147"/>
          <cell r="V147" t="e">
            <v>#DIV/0!</v>
          </cell>
          <cell r="W147">
            <v>0</v>
          </cell>
          <cell r="X147"/>
          <cell r="Y147"/>
          <cell r="Z147" t="str">
            <v>Febrero</v>
          </cell>
          <cell r="AA147"/>
          <cell r="AB147" t="e">
            <v>#DIV/0!</v>
          </cell>
          <cell r="AC147">
            <v>0</v>
          </cell>
          <cell r="AD147"/>
          <cell r="AE147"/>
          <cell r="AF147" t="str">
            <v>Marzo</v>
          </cell>
          <cell r="AG147"/>
          <cell r="AH147" t="e">
            <v>#DIV/0!</v>
          </cell>
          <cell r="AI147">
            <v>0</v>
          </cell>
          <cell r="AJ147"/>
          <cell r="AK147"/>
          <cell r="AL147" t="str">
            <v>Abril</v>
          </cell>
          <cell r="AM147"/>
          <cell r="AN147" t="e">
            <v>#DIV/0!</v>
          </cell>
          <cell r="AO147">
            <v>0</v>
          </cell>
          <cell r="AP147"/>
          <cell r="AQ147"/>
          <cell r="AR147" t="str">
            <v>Mayo</v>
          </cell>
          <cell r="AS147"/>
          <cell r="AT147" t="e">
            <v>#DIV/0!</v>
          </cell>
          <cell r="AU147">
            <v>0</v>
          </cell>
          <cell r="AV147"/>
          <cell r="AW147"/>
          <cell r="AX147" t="str">
            <v>Junio</v>
          </cell>
          <cell r="AY147"/>
          <cell r="AZ147" t="e">
            <v>#DIV/0!</v>
          </cell>
          <cell r="BA147">
            <v>0</v>
          </cell>
          <cell r="BB147"/>
          <cell r="BC147"/>
          <cell r="BD147" t="str">
            <v>Julio</v>
          </cell>
          <cell r="BE147"/>
          <cell r="BF147">
            <v>0</v>
          </cell>
          <cell r="BG147">
            <v>0</v>
          </cell>
          <cell r="BH147"/>
          <cell r="BI147"/>
          <cell r="BJ147" t="str">
            <v>Agosto</v>
          </cell>
          <cell r="BK147"/>
          <cell r="BL147" t="e">
            <v>#DIV/0!</v>
          </cell>
          <cell r="BM147">
            <v>0</v>
          </cell>
          <cell r="BN147"/>
          <cell r="BO147"/>
          <cell r="BP147" t="str">
            <v>Septiembre</v>
          </cell>
          <cell r="BQ147"/>
          <cell r="BR147" t="e">
            <v>#DIV/0!</v>
          </cell>
          <cell r="BS147">
            <v>0</v>
          </cell>
          <cell r="BT147"/>
          <cell r="BU147"/>
          <cell r="BV147" t="str">
            <v>Octubre</v>
          </cell>
          <cell r="BW147"/>
          <cell r="BX147" t="e">
            <v>#DIV/0!</v>
          </cell>
          <cell r="BY147">
            <v>0</v>
          </cell>
          <cell r="BZ147"/>
          <cell r="CA147"/>
          <cell r="CB147" t="str">
            <v>Noviembre</v>
          </cell>
          <cell r="CC147"/>
          <cell r="CD147" t="e">
            <v>#DIV/0!</v>
          </cell>
          <cell r="CE147">
            <v>0</v>
          </cell>
          <cell r="CF147"/>
          <cell r="CG147"/>
          <cell r="CH147" t="str">
            <v>Diciembre</v>
          </cell>
          <cell r="CI147"/>
          <cell r="CJ147" t="e">
            <v>#DIV/0!</v>
          </cell>
          <cell r="CK147">
            <v>0</v>
          </cell>
          <cell r="CL147"/>
          <cell r="CM147"/>
          <cell r="CN147">
            <v>0</v>
          </cell>
          <cell r="CO147">
            <v>0</v>
          </cell>
          <cell r="CP147">
            <v>0</v>
          </cell>
          <cell r="CQ147">
            <v>0</v>
          </cell>
          <cell r="CR147">
            <v>0</v>
          </cell>
          <cell r="CS147">
            <v>0</v>
          </cell>
          <cell r="CT147">
            <v>0</v>
          </cell>
          <cell r="CU147">
            <v>0</v>
          </cell>
          <cell r="CV147">
            <v>0</v>
          </cell>
          <cell r="CW147">
            <v>0</v>
          </cell>
          <cell r="CX147">
            <v>0</v>
          </cell>
          <cell r="CY147">
            <v>0</v>
          </cell>
        </row>
        <row r="148">
          <cell r="C148" t="str">
            <v>ACCTI 36 Acción preventiva 2</v>
          </cell>
          <cell r="D148"/>
          <cell r="E148"/>
          <cell r="F148"/>
          <cell r="G148">
            <v>0</v>
          </cell>
          <cell r="H148"/>
          <cell r="I148"/>
          <cell r="J148"/>
          <cell r="K148"/>
          <cell r="L148"/>
          <cell r="M148"/>
          <cell r="N148"/>
          <cell r="O148"/>
          <cell r="P148"/>
          <cell r="Q148"/>
          <cell r="R148"/>
          <cell r="S148"/>
          <cell r="T148" t="str">
            <v>Enero</v>
          </cell>
          <cell r="U148"/>
          <cell r="V148" t="e">
            <v>#DIV/0!</v>
          </cell>
          <cell r="W148" t="e">
            <v>#DIV/0!</v>
          </cell>
          <cell r="X148"/>
          <cell r="Y148"/>
          <cell r="Z148" t="str">
            <v>Febrero</v>
          </cell>
          <cell r="AA148"/>
          <cell r="AB148" t="e">
            <v>#DIV/0!</v>
          </cell>
          <cell r="AC148" t="e">
            <v>#DIV/0!</v>
          </cell>
          <cell r="AD148"/>
          <cell r="AE148"/>
          <cell r="AF148" t="str">
            <v>Marzo</v>
          </cell>
          <cell r="AG148"/>
          <cell r="AH148" t="e">
            <v>#DIV/0!</v>
          </cell>
          <cell r="AI148" t="e">
            <v>#DIV/0!</v>
          </cell>
          <cell r="AJ148"/>
          <cell r="AK148"/>
          <cell r="AL148" t="str">
            <v>Abril</v>
          </cell>
          <cell r="AM148"/>
          <cell r="AN148" t="e">
            <v>#DIV/0!</v>
          </cell>
          <cell r="AO148" t="e">
            <v>#DIV/0!</v>
          </cell>
          <cell r="AP148"/>
          <cell r="AQ148"/>
          <cell r="AR148" t="str">
            <v>Mayo</v>
          </cell>
          <cell r="AS148"/>
          <cell r="AT148" t="e">
            <v>#DIV/0!</v>
          </cell>
          <cell r="AU148" t="e">
            <v>#DIV/0!</v>
          </cell>
          <cell r="AV148"/>
          <cell r="AW148"/>
          <cell r="AX148" t="str">
            <v>Junio</v>
          </cell>
          <cell r="AY148"/>
          <cell r="AZ148" t="e">
            <v>#DIV/0!</v>
          </cell>
          <cell r="BA148" t="e">
            <v>#DIV/0!</v>
          </cell>
          <cell r="BB148"/>
          <cell r="BC148"/>
          <cell r="BD148" t="str">
            <v>Julio</v>
          </cell>
          <cell r="BE148"/>
          <cell r="BF148" t="e">
            <v>#DIV/0!</v>
          </cell>
          <cell r="BG148" t="e">
            <v>#DIV/0!</v>
          </cell>
          <cell r="BH148"/>
          <cell r="BI148"/>
          <cell r="BJ148" t="str">
            <v>Agosto</v>
          </cell>
          <cell r="BK148"/>
          <cell r="BL148" t="e">
            <v>#DIV/0!</v>
          </cell>
          <cell r="BM148" t="e">
            <v>#DIV/0!</v>
          </cell>
          <cell r="BN148"/>
          <cell r="BO148"/>
          <cell r="BP148" t="str">
            <v>Septiembre</v>
          </cell>
          <cell r="BQ148"/>
          <cell r="BR148" t="e">
            <v>#DIV/0!</v>
          </cell>
          <cell r="BS148" t="e">
            <v>#DIV/0!</v>
          </cell>
          <cell r="BT148"/>
          <cell r="BU148"/>
          <cell r="BV148" t="str">
            <v>Octubre</v>
          </cell>
          <cell r="BW148"/>
          <cell r="BX148" t="e">
            <v>#DIV/0!</v>
          </cell>
          <cell r="BY148" t="e">
            <v>#DIV/0!</v>
          </cell>
          <cell r="BZ148"/>
          <cell r="CA148"/>
          <cell r="CB148" t="str">
            <v>Noviembre</v>
          </cell>
          <cell r="CC148"/>
          <cell r="CD148" t="e">
            <v>#DIV/0!</v>
          </cell>
          <cell r="CE148" t="e">
            <v>#DIV/0!</v>
          </cell>
          <cell r="CF148"/>
          <cell r="CG148"/>
          <cell r="CH148" t="str">
            <v>Diciembre</v>
          </cell>
          <cell r="CI148"/>
          <cell r="CJ148" t="e">
            <v>#DIV/0!</v>
          </cell>
          <cell r="CK148" t="e">
            <v>#DIV/0!</v>
          </cell>
          <cell r="CL148"/>
          <cell r="CM148"/>
          <cell r="CN148"/>
          <cell r="CO148"/>
          <cell r="CP148"/>
          <cell r="CQ148"/>
          <cell r="CR148"/>
          <cell r="CS148"/>
          <cell r="CT148"/>
          <cell r="CU148"/>
          <cell r="CV148"/>
          <cell r="CW148"/>
          <cell r="CX148"/>
          <cell r="CY148"/>
        </row>
        <row r="149">
          <cell r="C149" t="str">
            <v>ACCTI 36 Acción preventiva 3</v>
          </cell>
          <cell r="D149"/>
          <cell r="E149"/>
          <cell r="F149"/>
          <cell r="G149">
            <v>0</v>
          </cell>
          <cell r="H149"/>
          <cell r="I149"/>
          <cell r="J149"/>
          <cell r="K149"/>
          <cell r="L149"/>
          <cell r="M149"/>
          <cell r="N149"/>
          <cell r="O149"/>
          <cell r="P149"/>
          <cell r="Q149"/>
          <cell r="R149"/>
          <cell r="S149"/>
          <cell r="T149" t="str">
            <v>Enero</v>
          </cell>
          <cell r="U149"/>
          <cell r="V149" t="e">
            <v>#DIV/0!</v>
          </cell>
          <cell r="W149" t="e">
            <v>#DIV/0!</v>
          </cell>
          <cell r="X149"/>
          <cell r="Y149"/>
          <cell r="Z149" t="str">
            <v>Febrero</v>
          </cell>
          <cell r="AA149"/>
          <cell r="AB149" t="e">
            <v>#DIV/0!</v>
          </cell>
          <cell r="AC149" t="e">
            <v>#DIV/0!</v>
          </cell>
          <cell r="AD149"/>
          <cell r="AE149"/>
          <cell r="AF149" t="str">
            <v>Marzo</v>
          </cell>
          <cell r="AG149"/>
          <cell r="AH149" t="e">
            <v>#DIV/0!</v>
          </cell>
          <cell r="AI149" t="e">
            <v>#DIV/0!</v>
          </cell>
          <cell r="AJ149"/>
          <cell r="AK149"/>
          <cell r="AL149" t="str">
            <v>Abril</v>
          </cell>
          <cell r="AM149"/>
          <cell r="AN149" t="e">
            <v>#DIV/0!</v>
          </cell>
          <cell r="AO149" t="e">
            <v>#DIV/0!</v>
          </cell>
          <cell r="AP149"/>
          <cell r="AQ149"/>
          <cell r="AR149" t="str">
            <v>Mayo</v>
          </cell>
          <cell r="AS149"/>
          <cell r="AT149" t="e">
            <v>#DIV/0!</v>
          </cell>
          <cell r="AU149" t="e">
            <v>#DIV/0!</v>
          </cell>
          <cell r="AV149"/>
          <cell r="AW149"/>
          <cell r="AX149" t="str">
            <v>Junio</v>
          </cell>
          <cell r="AY149"/>
          <cell r="AZ149" t="e">
            <v>#DIV/0!</v>
          </cell>
          <cell r="BA149" t="e">
            <v>#DIV/0!</v>
          </cell>
          <cell r="BB149"/>
          <cell r="BC149"/>
          <cell r="BD149" t="str">
            <v>Julio</v>
          </cell>
          <cell r="BE149"/>
          <cell r="BF149" t="e">
            <v>#DIV/0!</v>
          </cell>
          <cell r="BG149" t="e">
            <v>#DIV/0!</v>
          </cell>
          <cell r="BH149"/>
          <cell r="BI149"/>
          <cell r="BJ149" t="str">
            <v>Agosto</v>
          </cell>
          <cell r="BK149"/>
          <cell r="BL149" t="e">
            <v>#DIV/0!</v>
          </cell>
          <cell r="BM149" t="e">
            <v>#DIV/0!</v>
          </cell>
          <cell r="BN149"/>
          <cell r="BO149"/>
          <cell r="BP149" t="str">
            <v>Septiembre</v>
          </cell>
          <cell r="BQ149"/>
          <cell r="BR149" t="e">
            <v>#DIV/0!</v>
          </cell>
          <cell r="BS149" t="e">
            <v>#DIV/0!</v>
          </cell>
          <cell r="BT149"/>
          <cell r="BU149"/>
          <cell r="BV149" t="str">
            <v>Octubre</v>
          </cell>
          <cell r="BW149"/>
          <cell r="BX149" t="e">
            <v>#DIV/0!</v>
          </cell>
          <cell r="BY149" t="e">
            <v>#DIV/0!</v>
          </cell>
          <cell r="BZ149"/>
          <cell r="CA149"/>
          <cell r="CB149" t="str">
            <v>Noviembre</v>
          </cell>
          <cell r="CC149"/>
          <cell r="CD149" t="e">
            <v>#DIV/0!</v>
          </cell>
          <cell r="CE149" t="e">
            <v>#DIV/0!</v>
          </cell>
          <cell r="CF149"/>
          <cell r="CG149"/>
          <cell r="CH149" t="str">
            <v>Diciembre</v>
          </cell>
          <cell r="CI149"/>
          <cell r="CJ149" t="e">
            <v>#DIV/0!</v>
          </cell>
          <cell r="CK149" t="e">
            <v>#DIV/0!</v>
          </cell>
          <cell r="CL149"/>
          <cell r="CM149"/>
          <cell r="CN149"/>
          <cell r="CO149"/>
          <cell r="CP149"/>
          <cell r="CQ149"/>
          <cell r="CR149"/>
          <cell r="CS149"/>
          <cell r="CT149"/>
          <cell r="CU149"/>
          <cell r="CV149"/>
          <cell r="CW149"/>
          <cell r="CX149"/>
          <cell r="CY149"/>
        </row>
        <row r="150">
          <cell r="C150" t="str">
            <v>ACCTI 36 Acción preventiva 4</v>
          </cell>
          <cell r="D150"/>
          <cell r="E150"/>
          <cell r="F150"/>
          <cell r="G150">
            <v>0</v>
          </cell>
          <cell r="H150"/>
          <cell r="I150"/>
          <cell r="J150"/>
          <cell r="K150"/>
          <cell r="L150"/>
          <cell r="M150"/>
          <cell r="N150"/>
          <cell r="O150"/>
          <cell r="P150"/>
          <cell r="Q150"/>
          <cell r="R150"/>
          <cell r="S150"/>
          <cell r="T150" t="str">
            <v>Enero</v>
          </cell>
          <cell r="U150"/>
          <cell r="V150" t="e">
            <v>#DIV/0!</v>
          </cell>
          <cell r="W150" t="e">
            <v>#DIV/0!</v>
          </cell>
          <cell r="X150"/>
          <cell r="Y150"/>
          <cell r="Z150" t="str">
            <v>Febrero</v>
          </cell>
          <cell r="AA150"/>
          <cell r="AB150" t="e">
            <v>#DIV/0!</v>
          </cell>
          <cell r="AC150" t="e">
            <v>#DIV/0!</v>
          </cell>
          <cell r="AD150"/>
          <cell r="AE150"/>
          <cell r="AF150" t="str">
            <v>Marzo</v>
          </cell>
          <cell r="AG150"/>
          <cell r="AH150" t="e">
            <v>#DIV/0!</v>
          </cell>
          <cell r="AI150" t="e">
            <v>#DIV/0!</v>
          </cell>
          <cell r="AJ150"/>
          <cell r="AK150"/>
          <cell r="AL150" t="str">
            <v>Abril</v>
          </cell>
          <cell r="AM150"/>
          <cell r="AN150" t="e">
            <v>#DIV/0!</v>
          </cell>
          <cell r="AO150" t="e">
            <v>#DIV/0!</v>
          </cell>
          <cell r="AP150"/>
          <cell r="AQ150"/>
          <cell r="AR150" t="str">
            <v>Mayo</v>
          </cell>
          <cell r="AS150"/>
          <cell r="AT150" t="e">
            <v>#DIV/0!</v>
          </cell>
          <cell r="AU150" t="e">
            <v>#DIV/0!</v>
          </cell>
          <cell r="AV150"/>
          <cell r="AW150"/>
          <cell r="AX150" t="str">
            <v>Junio</v>
          </cell>
          <cell r="AY150"/>
          <cell r="AZ150" t="e">
            <v>#DIV/0!</v>
          </cell>
          <cell r="BA150" t="e">
            <v>#DIV/0!</v>
          </cell>
          <cell r="BB150"/>
          <cell r="BC150"/>
          <cell r="BD150" t="str">
            <v>Julio</v>
          </cell>
          <cell r="BE150"/>
          <cell r="BF150" t="e">
            <v>#DIV/0!</v>
          </cell>
          <cell r="BG150" t="e">
            <v>#DIV/0!</v>
          </cell>
          <cell r="BH150"/>
          <cell r="BI150"/>
          <cell r="BJ150" t="str">
            <v>Agosto</v>
          </cell>
          <cell r="BK150"/>
          <cell r="BL150" t="e">
            <v>#DIV/0!</v>
          </cell>
          <cell r="BM150" t="e">
            <v>#DIV/0!</v>
          </cell>
          <cell r="BN150"/>
          <cell r="BO150"/>
          <cell r="BP150" t="str">
            <v>Septiembre</v>
          </cell>
          <cell r="BQ150"/>
          <cell r="BR150" t="e">
            <v>#DIV/0!</v>
          </cell>
          <cell r="BS150" t="e">
            <v>#DIV/0!</v>
          </cell>
          <cell r="BT150"/>
          <cell r="BU150"/>
          <cell r="BV150" t="str">
            <v>Octubre</v>
          </cell>
          <cell r="BW150"/>
          <cell r="BX150" t="e">
            <v>#DIV/0!</v>
          </cell>
          <cell r="BY150" t="e">
            <v>#DIV/0!</v>
          </cell>
          <cell r="BZ150"/>
          <cell r="CA150"/>
          <cell r="CB150" t="str">
            <v>Noviembre</v>
          </cell>
          <cell r="CC150"/>
          <cell r="CD150" t="e">
            <v>#DIV/0!</v>
          </cell>
          <cell r="CE150" t="e">
            <v>#DIV/0!</v>
          </cell>
          <cell r="CF150"/>
          <cell r="CG150"/>
          <cell r="CH150" t="str">
            <v>Diciembre</v>
          </cell>
          <cell r="CI150"/>
          <cell r="CJ150" t="e">
            <v>#DIV/0!</v>
          </cell>
          <cell r="CK150" t="e">
            <v>#DIV/0!</v>
          </cell>
          <cell r="CL150"/>
          <cell r="CM150"/>
          <cell r="CN150"/>
          <cell r="CO150"/>
          <cell r="CP150"/>
          <cell r="CQ150"/>
          <cell r="CR150"/>
          <cell r="CS150"/>
          <cell r="CT150"/>
          <cell r="CU150"/>
          <cell r="CV150"/>
          <cell r="CW150"/>
          <cell r="CX150"/>
          <cell r="CY150"/>
        </row>
        <row r="151">
          <cell r="C151" t="str">
            <v>ACCTI 37 Acción preventiva 1</v>
          </cell>
          <cell r="D151" t="str">
            <v>DIRECCIÓN DE ACCESO A TIERRAS</v>
          </cell>
          <cell r="E151" t="str">
            <v>Realizar capacitación en el Procedimiento de Constitucióin y Formalización de los Territorios Campesinos Agroalimentarios TECAM, de acuerdo con el Decreto 780 de 2024, a los colaboradores del equipo asignado en la DAT</v>
          </cell>
          <cell r="F151" t="str">
            <v>Soportes de la capacitación</v>
          </cell>
          <cell r="G151">
            <v>1</v>
          </cell>
          <cell r="H151"/>
          <cell r="I151"/>
          <cell r="J151"/>
          <cell r="K151"/>
          <cell r="L151"/>
          <cell r="M151"/>
          <cell r="N151"/>
          <cell r="O151">
            <v>1</v>
          </cell>
          <cell r="P151"/>
          <cell r="Q151"/>
          <cell r="R151"/>
          <cell r="S151"/>
          <cell r="T151" t="str">
            <v>Enero</v>
          </cell>
          <cell r="U151"/>
          <cell r="V151" t="e">
            <v>#DIV/0!</v>
          </cell>
          <cell r="W151">
            <v>0</v>
          </cell>
          <cell r="X151"/>
          <cell r="Y151"/>
          <cell r="Z151" t="str">
            <v>Febrero</v>
          </cell>
          <cell r="AA151"/>
          <cell r="AB151" t="e">
            <v>#DIV/0!</v>
          </cell>
          <cell r="AC151">
            <v>0</v>
          </cell>
          <cell r="AD151"/>
          <cell r="AE151"/>
          <cell r="AF151" t="str">
            <v>Marzo</v>
          </cell>
          <cell r="AG151"/>
          <cell r="AH151" t="e">
            <v>#DIV/0!</v>
          </cell>
          <cell r="AI151">
            <v>0</v>
          </cell>
          <cell r="AJ151"/>
          <cell r="AK151"/>
          <cell r="AL151" t="str">
            <v>Abril</v>
          </cell>
          <cell r="AM151"/>
          <cell r="AN151" t="e">
            <v>#DIV/0!</v>
          </cell>
          <cell r="AO151">
            <v>0</v>
          </cell>
          <cell r="AP151"/>
          <cell r="AQ151"/>
          <cell r="AR151" t="str">
            <v>Mayo</v>
          </cell>
          <cell r="AS151"/>
          <cell r="AT151" t="e">
            <v>#DIV/0!</v>
          </cell>
          <cell r="AU151">
            <v>0</v>
          </cell>
          <cell r="AV151"/>
          <cell r="AW151"/>
          <cell r="AX151" t="str">
            <v>Junio</v>
          </cell>
          <cell r="AY151"/>
          <cell r="AZ151" t="e">
            <v>#DIV/0!</v>
          </cell>
          <cell r="BA151">
            <v>0</v>
          </cell>
          <cell r="BB151"/>
          <cell r="BC151"/>
          <cell r="BD151" t="str">
            <v>Julio</v>
          </cell>
          <cell r="BE151"/>
          <cell r="BF151" t="e">
            <v>#DIV/0!</v>
          </cell>
          <cell r="BG151">
            <v>0</v>
          </cell>
          <cell r="BH151"/>
          <cell r="BI151"/>
          <cell r="BJ151" t="str">
            <v>Agosto</v>
          </cell>
          <cell r="BK151"/>
          <cell r="BL151">
            <v>0</v>
          </cell>
          <cell r="BM151">
            <v>0</v>
          </cell>
          <cell r="BN151"/>
          <cell r="BO151"/>
          <cell r="BP151" t="str">
            <v>Septiembre</v>
          </cell>
          <cell r="BQ151"/>
          <cell r="BR151" t="e">
            <v>#DIV/0!</v>
          </cell>
          <cell r="BS151">
            <v>0</v>
          </cell>
          <cell r="BT151"/>
          <cell r="BU151"/>
          <cell r="BV151" t="str">
            <v>Octubre</v>
          </cell>
          <cell r="BW151"/>
          <cell r="BX151" t="e">
            <v>#DIV/0!</v>
          </cell>
          <cell r="BY151">
            <v>0</v>
          </cell>
          <cell r="BZ151"/>
          <cell r="CA151"/>
          <cell r="CB151" t="str">
            <v>Noviembre</v>
          </cell>
          <cell r="CC151"/>
          <cell r="CD151" t="e">
            <v>#DIV/0!</v>
          </cell>
          <cell r="CE151">
            <v>0</v>
          </cell>
          <cell r="CF151"/>
          <cell r="CG151"/>
          <cell r="CH151" t="str">
            <v>Diciembre</v>
          </cell>
          <cell r="CI151"/>
          <cell r="CJ151" t="e">
            <v>#DIV/0!</v>
          </cell>
          <cell r="CK151">
            <v>0</v>
          </cell>
          <cell r="CL151"/>
          <cell r="CM151"/>
          <cell r="CN151">
            <v>0</v>
          </cell>
          <cell r="CO151">
            <v>0</v>
          </cell>
          <cell r="CP151">
            <v>0</v>
          </cell>
          <cell r="CQ151">
            <v>0</v>
          </cell>
          <cell r="CR151">
            <v>0</v>
          </cell>
          <cell r="CS151">
            <v>0</v>
          </cell>
          <cell r="CT151">
            <v>0</v>
          </cell>
          <cell r="CU151">
            <v>0</v>
          </cell>
          <cell r="CV151">
            <v>0</v>
          </cell>
          <cell r="CW151">
            <v>0</v>
          </cell>
          <cell r="CX151">
            <v>0</v>
          </cell>
          <cell r="CY151">
            <v>0</v>
          </cell>
        </row>
        <row r="152">
          <cell r="C152" t="str">
            <v>ACCTI 37 Acción preventiva 2</v>
          </cell>
          <cell r="D152" t="str">
            <v>DIRECCIÓN DE ACCESO A TIERRAS</v>
          </cell>
          <cell r="E152" t="str">
            <v>Realizar capacitación en cuanto a las buenas prácticas para la conformación de los expedientes TECAM</v>
          </cell>
          <cell r="F152" t="str">
            <v>Soportes de la capacitación</v>
          </cell>
          <cell r="G152">
            <v>1</v>
          </cell>
          <cell r="H152"/>
          <cell r="I152"/>
          <cell r="J152"/>
          <cell r="K152"/>
          <cell r="L152">
            <v>1</v>
          </cell>
          <cell r="M152"/>
          <cell r="N152"/>
          <cell r="O152"/>
          <cell r="P152"/>
          <cell r="Q152"/>
          <cell r="R152"/>
          <cell r="S152"/>
          <cell r="T152" t="str">
            <v>Enero</v>
          </cell>
          <cell r="U152"/>
          <cell r="V152" t="e">
            <v>#DIV/0!</v>
          </cell>
          <cell r="W152">
            <v>0</v>
          </cell>
          <cell r="X152"/>
          <cell r="Y152"/>
          <cell r="Z152" t="str">
            <v>Febrero</v>
          </cell>
          <cell r="AA152"/>
          <cell r="AB152" t="e">
            <v>#DIV/0!</v>
          </cell>
          <cell r="AC152">
            <v>0</v>
          </cell>
          <cell r="AD152"/>
          <cell r="AE152"/>
          <cell r="AF152" t="str">
            <v>Marzo</v>
          </cell>
          <cell r="AG152"/>
          <cell r="AH152" t="e">
            <v>#DIV/0!</v>
          </cell>
          <cell r="AI152">
            <v>0</v>
          </cell>
          <cell r="AJ152"/>
          <cell r="AK152"/>
          <cell r="AL152" t="str">
            <v>Abril</v>
          </cell>
          <cell r="AM152"/>
          <cell r="AN152" t="e">
            <v>#DIV/0!</v>
          </cell>
          <cell r="AO152">
            <v>0</v>
          </cell>
          <cell r="AP152"/>
          <cell r="AQ152"/>
          <cell r="AR152" t="str">
            <v>Mayo</v>
          </cell>
          <cell r="AS152"/>
          <cell r="AT152">
            <v>0</v>
          </cell>
          <cell r="AU152">
            <v>0</v>
          </cell>
          <cell r="AV152"/>
          <cell r="AW152"/>
          <cell r="AX152" t="str">
            <v>Junio</v>
          </cell>
          <cell r="AY152"/>
          <cell r="AZ152" t="e">
            <v>#DIV/0!</v>
          </cell>
          <cell r="BA152">
            <v>0</v>
          </cell>
          <cell r="BB152"/>
          <cell r="BC152"/>
          <cell r="BD152" t="str">
            <v>Julio</v>
          </cell>
          <cell r="BE152"/>
          <cell r="BF152" t="e">
            <v>#DIV/0!</v>
          </cell>
          <cell r="BG152">
            <v>0</v>
          </cell>
          <cell r="BH152"/>
          <cell r="BI152"/>
          <cell r="BJ152" t="str">
            <v>Agosto</v>
          </cell>
          <cell r="BK152"/>
          <cell r="BL152" t="e">
            <v>#DIV/0!</v>
          </cell>
          <cell r="BM152">
            <v>0</v>
          </cell>
          <cell r="BN152"/>
          <cell r="BO152"/>
          <cell r="BP152" t="str">
            <v>Septiembre</v>
          </cell>
          <cell r="BQ152"/>
          <cell r="BR152" t="e">
            <v>#DIV/0!</v>
          </cell>
          <cell r="BS152">
            <v>0</v>
          </cell>
          <cell r="BT152"/>
          <cell r="BU152"/>
          <cell r="BV152" t="str">
            <v>Octubre</v>
          </cell>
          <cell r="BW152"/>
          <cell r="BX152" t="e">
            <v>#DIV/0!</v>
          </cell>
          <cell r="BY152">
            <v>0</v>
          </cell>
          <cell r="BZ152"/>
          <cell r="CA152"/>
          <cell r="CB152" t="str">
            <v>Noviembre</v>
          </cell>
          <cell r="CC152"/>
          <cell r="CD152" t="e">
            <v>#DIV/0!</v>
          </cell>
          <cell r="CE152">
            <v>0</v>
          </cell>
          <cell r="CF152"/>
          <cell r="CG152"/>
          <cell r="CH152" t="str">
            <v>Diciembre</v>
          </cell>
          <cell r="CI152"/>
          <cell r="CJ152" t="e">
            <v>#DIV/0!</v>
          </cell>
          <cell r="CK152">
            <v>0</v>
          </cell>
          <cell r="CL152"/>
          <cell r="CM152"/>
          <cell r="CN152">
            <v>0</v>
          </cell>
          <cell r="CO152">
            <v>0</v>
          </cell>
          <cell r="CP152">
            <v>0</v>
          </cell>
          <cell r="CQ152">
            <v>0</v>
          </cell>
          <cell r="CR152">
            <v>0</v>
          </cell>
          <cell r="CS152">
            <v>0</v>
          </cell>
          <cell r="CT152">
            <v>0</v>
          </cell>
          <cell r="CU152">
            <v>0</v>
          </cell>
          <cell r="CV152">
            <v>0</v>
          </cell>
          <cell r="CW152">
            <v>0</v>
          </cell>
          <cell r="CX152">
            <v>0</v>
          </cell>
          <cell r="CY152">
            <v>0</v>
          </cell>
        </row>
        <row r="153">
          <cell r="C153" t="str">
            <v>ACCTI 37 Acción preventiva 3</v>
          </cell>
          <cell r="D153"/>
          <cell r="E153"/>
          <cell r="F153"/>
          <cell r="G153">
            <v>0</v>
          </cell>
          <cell r="H153"/>
          <cell r="I153"/>
          <cell r="J153"/>
          <cell r="K153"/>
          <cell r="L153"/>
          <cell r="M153"/>
          <cell r="N153"/>
          <cell r="O153"/>
          <cell r="P153"/>
          <cell r="Q153"/>
          <cell r="R153"/>
          <cell r="S153"/>
          <cell r="T153" t="str">
            <v>Enero</v>
          </cell>
          <cell r="U153"/>
          <cell r="V153" t="e">
            <v>#DIV/0!</v>
          </cell>
          <cell r="W153" t="e">
            <v>#DIV/0!</v>
          </cell>
          <cell r="X153"/>
          <cell r="Y153"/>
          <cell r="Z153" t="str">
            <v>Febrero</v>
          </cell>
          <cell r="AA153"/>
          <cell r="AB153" t="e">
            <v>#DIV/0!</v>
          </cell>
          <cell r="AC153" t="e">
            <v>#DIV/0!</v>
          </cell>
          <cell r="AD153"/>
          <cell r="AE153"/>
          <cell r="AF153" t="str">
            <v>Marzo</v>
          </cell>
          <cell r="AG153"/>
          <cell r="AH153" t="e">
            <v>#DIV/0!</v>
          </cell>
          <cell r="AI153" t="e">
            <v>#DIV/0!</v>
          </cell>
          <cell r="AJ153"/>
          <cell r="AK153"/>
          <cell r="AL153" t="str">
            <v>Abril</v>
          </cell>
          <cell r="AM153"/>
          <cell r="AN153" t="e">
            <v>#DIV/0!</v>
          </cell>
          <cell r="AO153" t="e">
            <v>#DIV/0!</v>
          </cell>
          <cell r="AP153"/>
          <cell r="AQ153"/>
          <cell r="AR153" t="str">
            <v>Mayo</v>
          </cell>
          <cell r="AS153"/>
          <cell r="AT153" t="e">
            <v>#DIV/0!</v>
          </cell>
          <cell r="AU153" t="e">
            <v>#DIV/0!</v>
          </cell>
          <cell r="AV153"/>
          <cell r="AW153"/>
          <cell r="AX153" t="str">
            <v>Junio</v>
          </cell>
          <cell r="AY153"/>
          <cell r="AZ153" t="e">
            <v>#DIV/0!</v>
          </cell>
          <cell r="BA153" t="e">
            <v>#DIV/0!</v>
          </cell>
          <cell r="BB153"/>
          <cell r="BC153"/>
          <cell r="BD153" t="str">
            <v>Julio</v>
          </cell>
          <cell r="BE153"/>
          <cell r="BF153" t="e">
            <v>#DIV/0!</v>
          </cell>
          <cell r="BG153" t="e">
            <v>#DIV/0!</v>
          </cell>
          <cell r="BH153"/>
          <cell r="BI153"/>
          <cell r="BJ153" t="str">
            <v>Agosto</v>
          </cell>
          <cell r="BK153"/>
          <cell r="BL153" t="e">
            <v>#DIV/0!</v>
          </cell>
          <cell r="BM153" t="e">
            <v>#DIV/0!</v>
          </cell>
          <cell r="BN153"/>
          <cell r="BO153"/>
          <cell r="BP153" t="str">
            <v>Septiembre</v>
          </cell>
          <cell r="BQ153"/>
          <cell r="BR153" t="e">
            <v>#DIV/0!</v>
          </cell>
          <cell r="BS153" t="e">
            <v>#DIV/0!</v>
          </cell>
          <cell r="BT153"/>
          <cell r="BU153"/>
          <cell r="BV153" t="str">
            <v>Octubre</v>
          </cell>
          <cell r="BW153"/>
          <cell r="BX153" t="e">
            <v>#DIV/0!</v>
          </cell>
          <cell r="BY153" t="e">
            <v>#DIV/0!</v>
          </cell>
          <cell r="BZ153"/>
          <cell r="CA153"/>
          <cell r="CB153" t="str">
            <v>Noviembre</v>
          </cell>
          <cell r="CC153"/>
          <cell r="CD153" t="e">
            <v>#DIV/0!</v>
          </cell>
          <cell r="CE153" t="e">
            <v>#DIV/0!</v>
          </cell>
          <cell r="CF153"/>
          <cell r="CG153"/>
          <cell r="CH153" t="str">
            <v>Diciembre</v>
          </cell>
          <cell r="CI153"/>
          <cell r="CJ153" t="e">
            <v>#DIV/0!</v>
          </cell>
          <cell r="CK153" t="e">
            <v>#DIV/0!</v>
          </cell>
          <cell r="CL153"/>
          <cell r="CM153"/>
          <cell r="CN153"/>
          <cell r="CO153"/>
          <cell r="CP153"/>
          <cell r="CQ153"/>
          <cell r="CR153"/>
          <cell r="CS153"/>
          <cell r="CT153"/>
          <cell r="CU153"/>
          <cell r="CV153"/>
          <cell r="CW153"/>
          <cell r="CX153"/>
          <cell r="CY153"/>
        </row>
        <row r="154">
          <cell r="C154" t="str">
            <v>ACCTI 37 Acción preventiva 4</v>
          </cell>
          <cell r="D154"/>
          <cell r="E154"/>
          <cell r="F154"/>
          <cell r="G154">
            <v>0</v>
          </cell>
          <cell r="H154"/>
          <cell r="I154"/>
          <cell r="J154"/>
          <cell r="K154"/>
          <cell r="L154"/>
          <cell r="M154"/>
          <cell r="N154"/>
          <cell r="O154"/>
          <cell r="P154"/>
          <cell r="Q154"/>
          <cell r="R154"/>
          <cell r="S154"/>
          <cell r="T154" t="str">
            <v>Enero</v>
          </cell>
          <cell r="U154"/>
          <cell r="V154" t="e">
            <v>#DIV/0!</v>
          </cell>
          <cell r="W154" t="e">
            <v>#DIV/0!</v>
          </cell>
          <cell r="X154"/>
          <cell r="Y154"/>
          <cell r="Z154" t="str">
            <v>Febrero</v>
          </cell>
          <cell r="AA154"/>
          <cell r="AB154" t="e">
            <v>#DIV/0!</v>
          </cell>
          <cell r="AC154" t="e">
            <v>#DIV/0!</v>
          </cell>
          <cell r="AD154"/>
          <cell r="AE154"/>
          <cell r="AF154" t="str">
            <v>Marzo</v>
          </cell>
          <cell r="AG154"/>
          <cell r="AH154" t="e">
            <v>#DIV/0!</v>
          </cell>
          <cell r="AI154" t="e">
            <v>#DIV/0!</v>
          </cell>
          <cell r="AJ154"/>
          <cell r="AK154"/>
          <cell r="AL154" t="str">
            <v>Abril</v>
          </cell>
          <cell r="AM154"/>
          <cell r="AN154" t="e">
            <v>#DIV/0!</v>
          </cell>
          <cell r="AO154" t="e">
            <v>#DIV/0!</v>
          </cell>
          <cell r="AP154"/>
          <cell r="AQ154"/>
          <cell r="AR154" t="str">
            <v>Mayo</v>
          </cell>
          <cell r="AS154"/>
          <cell r="AT154" t="e">
            <v>#DIV/0!</v>
          </cell>
          <cell r="AU154" t="e">
            <v>#DIV/0!</v>
          </cell>
          <cell r="AV154"/>
          <cell r="AW154"/>
          <cell r="AX154" t="str">
            <v>Junio</v>
          </cell>
          <cell r="AY154"/>
          <cell r="AZ154" t="e">
            <v>#DIV/0!</v>
          </cell>
          <cell r="BA154" t="e">
            <v>#DIV/0!</v>
          </cell>
          <cell r="BB154"/>
          <cell r="BC154"/>
          <cell r="BD154" t="str">
            <v>Julio</v>
          </cell>
          <cell r="BE154"/>
          <cell r="BF154" t="e">
            <v>#DIV/0!</v>
          </cell>
          <cell r="BG154" t="e">
            <v>#DIV/0!</v>
          </cell>
          <cell r="BH154"/>
          <cell r="BI154"/>
          <cell r="BJ154" t="str">
            <v>Agosto</v>
          </cell>
          <cell r="BK154"/>
          <cell r="BL154" t="e">
            <v>#DIV/0!</v>
          </cell>
          <cell r="BM154" t="e">
            <v>#DIV/0!</v>
          </cell>
          <cell r="BN154"/>
          <cell r="BO154"/>
          <cell r="BP154" t="str">
            <v>Septiembre</v>
          </cell>
          <cell r="BQ154"/>
          <cell r="BR154" t="e">
            <v>#DIV/0!</v>
          </cell>
          <cell r="BS154" t="e">
            <v>#DIV/0!</v>
          </cell>
          <cell r="BT154"/>
          <cell r="BU154"/>
          <cell r="BV154" t="str">
            <v>Octubre</v>
          </cell>
          <cell r="BW154"/>
          <cell r="BX154" t="e">
            <v>#DIV/0!</v>
          </cell>
          <cell r="BY154" t="e">
            <v>#DIV/0!</v>
          </cell>
          <cell r="BZ154"/>
          <cell r="CA154"/>
          <cell r="CB154" t="str">
            <v>Noviembre</v>
          </cell>
          <cell r="CC154"/>
          <cell r="CD154" t="e">
            <v>#DIV/0!</v>
          </cell>
          <cell r="CE154" t="e">
            <v>#DIV/0!</v>
          </cell>
          <cell r="CF154"/>
          <cell r="CG154"/>
          <cell r="CH154" t="str">
            <v>Diciembre</v>
          </cell>
          <cell r="CI154"/>
          <cell r="CJ154" t="e">
            <v>#DIV/0!</v>
          </cell>
          <cell r="CK154" t="e">
            <v>#DIV/0!</v>
          </cell>
          <cell r="CL154"/>
          <cell r="CM154"/>
          <cell r="CN154"/>
          <cell r="CO154"/>
          <cell r="CP154"/>
          <cell r="CQ154"/>
          <cell r="CR154"/>
          <cell r="CS154"/>
          <cell r="CT154"/>
          <cell r="CU154"/>
          <cell r="CV154"/>
          <cell r="CW154"/>
          <cell r="CX154"/>
          <cell r="CY154"/>
        </row>
        <row r="155">
          <cell r="C155" t="str">
            <v>ACCTI 38 Acción preventiva 1</v>
          </cell>
          <cell r="D155" t="str">
            <v>SUBDIRECCIÓN ASUNTOS ÉTNICOS</v>
          </cell>
          <cell r="E155" t="str">
            <v>Seguimiento trimestral a la ejecución de los procedimientos de Titulación Colectiva de Comunidades Negras</v>
          </cell>
          <cell r="F155" t="str">
            <v>Acta de Reunión y/o Presentaciones en Diapositivas</v>
          </cell>
          <cell r="G155">
            <v>3</v>
          </cell>
          <cell r="H155"/>
          <cell r="I155"/>
          <cell r="J155"/>
          <cell r="K155">
            <v>1</v>
          </cell>
          <cell r="L155"/>
          <cell r="M155"/>
          <cell r="N155">
            <v>1</v>
          </cell>
          <cell r="O155"/>
          <cell r="P155"/>
          <cell r="Q155">
            <v>1</v>
          </cell>
          <cell r="R155"/>
          <cell r="S155"/>
          <cell r="T155" t="str">
            <v>Enero</v>
          </cell>
          <cell r="U155"/>
          <cell r="V155" t="e">
            <v>#DIV/0!</v>
          </cell>
          <cell r="W155">
            <v>0</v>
          </cell>
          <cell r="X155"/>
          <cell r="Y155"/>
          <cell r="Z155" t="str">
            <v>Febrero</v>
          </cell>
          <cell r="AA155"/>
          <cell r="AB155" t="e">
            <v>#DIV/0!</v>
          </cell>
          <cell r="AC155">
            <v>0</v>
          </cell>
          <cell r="AD155"/>
          <cell r="AE155"/>
          <cell r="AF155" t="str">
            <v>Marzo</v>
          </cell>
          <cell r="AG155"/>
          <cell r="AH155" t="e">
            <v>#DIV/0!</v>
          </cell>
          <cell r="AI155">
            <v>0</v>
          </cell>
          <cell r="AJ155"/>
          <cell r="AK155"/>
          <cell r="AL155" t="str">
            <v>Abril</v>
          </cell>
          <cell r="AM155"/>
          <cell r="AN155">
            <v>0</v>
          </cell>
          <cell r="AO155">
            <v>0</v>
          </cell>
          <cell r="AP155"/>
          <cell r="AQ155"/>
          <cell r="AR155" t="str">
            <v>Mayo</v>
          </cell>
          <cell r="AS155"/>
          <cell r="AT155" t="e">
            <v>#DIV/0!</v>
          </cell>
          <cell r="AU155">
            <v>0</v>
          </cell>
          <cell r="AV155"/>
          <cell r="AW155"/>
          <cell r="AX155" t="str">
            <v>Junio</v>
          </cell>
          <cell r="AY155"/>
          <cell r="AZ155" t="e">
            <v>#DIV/0!</v>
          </cell>
          <cell r="BA155">
            <v>0</v>
          </cell>
          <cell r="BB155"/>
          <cell r="BC155"/>
          <cell r="BD155" t="str">
            <v>Julio</v>
          </cell>
          <cell r="BE155"/>
          <cell r="BF155">
            <v>0</v>
          </cell>
          <cell r="BG155">
            <v>0</v>
          </cell>
          <cell r="BH155"/>
          <cell r="BI155"/>
          <cell r="BJ155" t="str">
            <v>Agosto</v>
          </cell>
          <cell r="BK155"/>
          <cell r="BL155" t="e">
            <v>#DIV/0!</v>
          </cell>
          <cell r="BM155">
            <v>0</v>
          </cell>
          <cell r="BN155"/>
          <cell r="BO155"/>
          <cell r="BP155" t="str">
            <v>Septiembre</v>
          </cell>
          <cell r="BQ155"/>
          <cell r="BR155" t="e">
            <v>#DIV/0!</v>
          </cell>
          <cell r="BS155">
            <v>0</v>
          </cell>
          <cell r="BT155"/>
          <cell r="BU155"/>
          <cell r="BV155" t="str">
            <v>Octubre</v>
          </cell>
          <cell r="BW155"/>
          <cell r="BX155">
            <v>0</v>
          </cell>
          <cell r="BY155">
            <v>0</v>
          </cell>
          <cell r="BZ155"/>
          <cell r="CA155"/>
          <cell r="CB155" t="str">
            <v>Noviembre</v>
          </cell>
          <cell r="CC155"/>
          <cell r="CD155" t="e">
            <v>#DIV/0!</v>
          </cell>
          <cell r="CE155">
            <v>0</v>
          </cell>
          <cell r="CF155"/>
          <cell r="CG155"/>
          <cell r="CH155" t="str">
            <v>Diciembre</v>
          </cell>
          <cell r="CI155"/>
          <cell r="CJ155" t="e">
            <v>#DIV/0!</v>
          </cell>
          <cell r="CK155">
            <v>0</v>
          </cell>
          <cell r="CL155"/>
          <cell r="CM155"/>
          <cell r="CN155">
            <v>0</v>
          </cell>
          <cell r="CO155">
            <v>0</v>
          </cell>
          <cell r="CP155">
            <v>0</v>
          </cell>
          <cell r="CQ155">
            <v>0</v>
          </cell>
          <cell r="CR155">
            <v>0</v>
          </cell>
          <cell r="CS155">
            <v>0</v>
          </cell>
          <cell r="CT155">
            <v>0</v>
          </cell>
          <cell r="CU155">
            <v>0</v>
          </cell>
          <cell r="CV155">
            <v>0</v>
          </cell>
          <cell r="CW155">
            <v>0</v>
          </cell>
          <cell r="CX155">
            <v>0</v>
          </cell>
          <cell r="CY155">
            <v>0</v>
          </cell>
        </row>
        <row r="156">
          <cell r="C156" t="str">
            <v>ACCTI 38 Acción preventiva 2</v>
          </cell>
          <cell r="D156" t="str">
            <v>SUBDIRECCIÓN DE ASUNTOS ÉTNICOS</v>
          </cell>
          <cell r="E156" t="str">
            <v>Informe semestral de registro titulación colectiva ante la ORIP</v>
          </cell>
          <cell r="F156" t="str">
            <v>Informe semestral</v>
          </cell>
          <cell r="G156">
            <v>1</v>
          </cell>
          <cell r="H156"/>
          <cell r="I156"/>
          <cell r="J156"/>
          <cell r="K156"/>
          <cell r="L156"/>
          <cell r="M156"/>
          <cell r="N156">
            <v>1</v>
          </cell>
          <cell r="O156"/>
          <cell r="P156"/>
          <cell r="Q156"/>
          <cell r="R156"/>
          <cell r="S156"/>
          <cell r="T156" t="str">
            <v>Enero</v>
          </cell>
          <cell r="U156"/>
          <cell r="V156" t="e">
            <v>#DIV/0!</v>
          </cell>
          <cell r="W156">
            <v>0</v>
          </cell>
          <cell r="X156"/>
          <cell r="Y156"/>
          <cell r="Z156" t="str">
            <v>Febrero</v>
          </cell>
          <cell r="AA156"/>
          <cell r="AB156" t="e">
            <v>#DIV/0!</v>
          </cell>
          <cell r="AC156">
            <v>0</v>
          </cell>
          <cell r="AD156"/>
          <cell r="AE156"/>
          <cell r="AF156" t="str">
            <v>Marzo</v>
          </cell>
          <cell r="AG156"/>
          <cell r="AH156" t="e">
            <v>#DIV/0!</v>
          </cell>
          <cell r="AI156">
            <v>0</v>
          </cell>
          <cell r="AJ156"/>
          <cell r="AK156"/>
          <cell r="AL156" t="str">
            <v>Abril</v>
          </cell>
          <cell r="AM156"/>
          <cell r="AN156" t="e">
            <v>#DIV/0!</v>
          </cell>
          <cell r="AO156">
            <v>0</v>
          </cell>
          <cell r="AP156"/>
          <cell r="AQ156"/>
          <cell r="AR156" t="str">
            <v>Mayo</v>
          </cell>
          <cell r="AS156"/>
          <cell r="AT156" t="e">
            <v>#DIV/0!</v>
          </cell>
          <cell r="AU156">
            <v>0</v>
          </cell>
          <cell r="AV156"/>
          <cell r="AW156"/>
          <cell r="AX156" t="str">
            <v>Junio</v>
          </cell>
          <cell r="AY156"/>
          <cell r="AZ156" t="e">
            <v>#DIV/0!</v>
          </cell>
          <cell r="BA156">
            <v>0</v>
          </cell>
          <cell r="BB156"/>
          <cell r="BC156"/>
          <cell r="BD156" t="str">
            <v>Julio</v>
          </cell>
          <cell r="BE156"/>
          <cell r="BF156">
            <v>0</v>
          </cell>
          <cell r="BG156">
            <v>0</v>
          </cell>
          <cell r="BH156"/>
          <cell r="BI156"/>
          <cell r="BJ156" t="str">
            <v>Agosto</v>
          </cell>
          <cell r="BK156"/>
          <cell r="BL156" t="e">
            <v>#DIV/0!</v>
          </cell>
          <cell r="BM156">
            <v>0</v>
          </cell>
          <cell r="BN156"/>
          <cell r="BO156"/>
          <cell r="BP156" t="str">
            <v>Septiembre</v>
          </cell>
          <cell r="BQ156"/>
          <cell r="BR156" t="e">
            <v>#DIV/0!</v>
          </cell>
          <cell r="BS156">
            <v>0</v>
          </cell>
          <cell r="BT156"/>
          <cell r="BU156"/>
          <cell r="BV156" t="str">
            <v>Octubre</v>
          </cell>
          <cell r="BW156"/>
          <cell r="BX156" t="e">
            <v>#DIV/0!</v>
          </cell>
          <cell r="BY156">
            <v>0</v>
          </cell>
          <cell r="BZ156"/>
          <cell r="CA156"/>
          <cell r="CB156" t="str">
            <v>Noviembre</v>
          </cell>
          <cell r="CC156"/>
          <cell r="CD156" t="e">
            <v>#DIV/0!</v>
          </cell>
          <cell r="CE156">
            <v>0</v>
          </cell>
          <cell r="CF156"/>
          <cell r="CG156"/>
          <cell r="CH156" t="str">
            <v>Diciembre</v>
          </cell>
          <cell r="CI156"/>
          <cell r="CJ156" t="e">
            <v>#DIV/0!</v>
          </cell>
          <cell r="CK156">
            <v>0</v>
          </cell>
          <cell r="CL156"/>
          <cell r="CM156"/>
          <cell r="CN156">
            <v>0</v>
          </cell>
          <cell r="CO156">
            <v>0</v>
          </cell>
          <cell r="CP156">
            <v>0</v>
          </cell>
          <cell r="CQ156">
            <v>0</v>
          </cell>
          <cell r="CR156">
            <v>0</v>
          </cell>
          <cell r="CS156">
            <v>0</v>
          </cell>
          <cell r="CT156">
            <v>0</v>
          </cell>
          <cell r="CU156">
            <v>0</v>
          </cell>
          <cell r="CV156">
            <v>0</v>
          </cell>
          <cell r="CW156">
            <v>0</v>
          </cell>
          <cell r="CX156">
            <v>0</v>
          </cell>
          <cell r="CY156">
            <v>0</v>
          </cell>
        </row>
        <row r="157">
          <cell r="C157" t="str">
            <v>ACCTI 38 Acción preventiva 3</v>
          </cell>
          <cell r="D157"/>
          <cell r="E157"/>
          <cell r="F157"/>
          <cell r="G157">
            <v>0</v>
          </cell>
          <cell r="H157"/>
          <cell r="I157"/>
          <cell r="J157"/>
          <cell r="K157"/>
          <cell r="L157"/>
          <cell r="M157"/>
          <cell r="N157"/>
          <cell r="O157"/>
          <cell r="P157"/>
          <cell r="Q157"/>
          <cell r="R157"/>
          <cell r="S157"/>
          <cell r="T157" t="str">
            <v>Enero</v>
          </cell>
          <cell r="U157"/>
          <cell r="V157" t="e">
            <v>#DIV/0!</v>
          </cell>
          <cell r="W157" t="e">
            <v>#DIV/0!</v>
          </cell>
          <cell r="X157"/>
          <cell r="Y157"/>
          <cell r="Z157" t="str">
            <v>Febrero</v>
          </cell>
          <cell r="AA157"/>
          <cell r="AB157" t="e">
            <v>#DIV/0!</v>
          </cell>
          <cell r="AC157" t="e">
            <v>#DIV/0!</v>
          </cell>
          <cell r="AD157"/>
          <cell r="AE157"/>
          <cell r="AF157" t="str">
            <v>Marzo</v>
          </cell>
          <cell r="AG157"/>
          <cell r="AH157" t="e">
            <v>#DIV/0!</v>
          </cell>
          <cell r="AI157" t="e">
            <v>#DIV/0!</v>
          </cell>
          <cell r="AJ157"/>
          <cell r="AK157"/>
          <cell r="AL157" t="str">
            <v>Abril</v>
          </cell>
          <cell r="AM157"/>
          <cell r="AN157" t="e">
            <v>#DIV/0!</v>
          </cell>
          <cell r="AO157" t="e">
            <v>#DIV/0!</v>
          </cell>
          <cell r="AP157"/>
          <cell r="AQ157"/>
          <cell r="AR157" t="str">
            <v>Mayo</v>
          </cell>
          <cell r="AS157"/>
          <cell r="AT157" t="e">
            <v>#DIV/0!</v>
          </cell>
          <cell r="AU157" t="e">
            <v>#DIV/0!</v>
          </cell>
          <cell r="AV157"/>
          <cell r="AW157"/>
          <cell r="AX157" t="str">
            <v>Junio</v>
          </cell>
          <cell r="AY157"/>
          <cell r="AZ157" t="e">
            <v>#DIV/0!</v>
          </cell>
          <cell r="BA157" t="e">
            <v>#DIV/0!</v>
          </cell>
          <cell r="BB157"/>
          <cell r="BC157"/>
          <cell r="BD157" t="str">
            <v>Julio</v>
          </cell>
          <cell r="BE157"/>
          <cell r="BF157" t="e">
            <v>#DIV/0!</v>
          </cell>
          <cell r="BG157" t="e">
            <v>#DIV/0!</v>
          </cell>
          <cell r="BH157"/>
          <cell r="BI157"/>
          <cell r="BJ157" t="str">
            <v>Agosto</v>
          </cell>
          <cell r="BK157"/>
          <cell r="BL157" t="e">
            <v>#DIV/0!</v>
          </cell>
          <cell r="BM157" t="e">
            <v>#DIV/0!</v>
          </cell>
          <cell r="BN157"/>
          <cell r="BO157"/>
          <cell r="BP157" t="str">
            <v>Septiembre</v>
          </cell>
          <cell r="BQ157"/>
          <cell r="BR157" t="e">
            <v>#DIV/0!</v>
          </cell>
          <cell r="BS157" t="e">
            <v>#DIV/0!</v>
          </cell>
          <cell r="BT157"/>
          <cell r="BU157"/>
          <cell r="BV157" t="str">
            <v>Octubre</v>
          </cell>
          <cell r="BW157"/>
          <cell r="BX157" t="e">
            <v>#DIV/0!</v>
          </cell>
          <cell r="BY157" t="e">
            <v>#DIV/0!</v>
          </cell>
          <cell r="BZ157"/>
          <cell r="CA157"/>
          <cell r="CB157" t="str">
            <v>Noviembre</v>
          </cell>
          <cell r="CC157"/>
          <cell r="CD157" t="e">
            <v>#DIV/0!</v>
          </cell>
          <cell r="CE157" t="e">
            <v>#DIV/0!</v>
          </cell>
          <cell r="CF157"/>
          <cell r="CG157"/>
          <cell r="CH157" t="str">
            <v>Diciembre</v>
          </cell>
          <cell r="CI157"/>
          <cell r="CJ157" t="e">
            <v>#DIV/0!</v>
          </cell>
          <cell r="CK157" t="e">
            <v>#DIV/0!</v>
          </cell>
          <cell r="CL157"/>
          <cell r="CM157"/>
          <cell r="CN157"/>
          <cell r="CO157"/>
          <cell r="CP157"/>
          <cell r="CQ157"/>
          <cell r="CR157"/>
          <cell r="CS157"/>
          <cell r="CT157"/>
          <cell r="CU157"/>
          <cell r="CV157"/>
          <cell r="CW157"/>
          <cell r="CX157"/>
          <cell r="CY157"/>
        </row>
        <row r="158">
          <cell r="C158" t="str">
            <v>ACCTI 38 Acción preventiva 4</v>
          </cell>
          <cell r="D158"/>
          <cell r="E158"/>
          <cell r="F158"/>
          <cell r="G158">
            <v>0</v>
          </cell>
          <cell r="H158"/>
          <cell r="I158"/>
          <cell r="J158"/>
          <cell r="K158"/>
          <cell r="L158"/>
          <cell r="M158"/>
          <cell r="N158"/>
          <cell r="O158"/>
          <cell r="P158"/>
          <cell r="Q158"/>
          <cell r="R158"/>
          <cell r="S158"/>
          <cell r="T158" t="str">
            <v>Enero</v>
          </cell>
          <cell r="U158"/>
          <cell r="V158" t="e">
            <v>#DIV/0!</v>
          </cell>
          <cell r="W158" t="e">
            <v>#DIV/0!</v>
          </cell>
          <cell r="X158"/>
          <cell r="Y158"/>
          <cell r="Z158" t="str">
            <v>Febrero</v>
          </cell>
          <cell r="AA158"/>
          <cell r="AB158" t="e">
            <v>#DIV/0!</v>
          </cell>
          <cell r="AC158" t="e">
            <v>#DIV/0!</v>
          </cell>
          <cell r="AD158"/>
          <cell r="AE158"/>
          <cell r="AF158" t="str">
            <v>Marzo</v>
          </cell>
          <cell r="AG158"/>
          <cell r="AH158" t="e">
            <v>#DIV/0!</v>
          </cell>
          <cell r="AI158" t="e">
            <v>#DIV/0!</v>
          </cell>
          <cell r="AJ158"/>
          <cell r="AK158"/>
          <cell r="AL158" t="str">
            <v>Abril</v>
          </cell>
          <cell r="AM158"/>
          <cell r="AN158" t="e">
            <v>#DIV/0!</v>
          </cell>
          <cell r="AO158" t="e">
            <v>#DIV/0!</v>
          </cell>
          <cell r="AP158"/>
          <cell r="AQ158"/>
          <cell r="AR158" t="str">
            <v>Mayo</v>
          </cell>
          <cell r="AS158"/>
          <cell r="AT158" t="e">
            <v>#DIV/0!</v>
          </cell>
          <cell r="AU158" t="e">
            <v>#DIV/0!</v>
          </cell>
          <cell r="AV158"/>
          <cell r="AW158"/>
          <cell r="AX158" t="str">
            <v>Junio</v>
          </cell>
          <cell r="AY158"/>
          <cell r="AZ158" t="e">
            <v>#DIV/0!</v>
          </cell>
          <cell r="BA158" t="e">
            <v>#DIV/0!</v>
          </cell>
          <cell r="BB158"/>
          <cell r="BC158"/>
          <cell r="BD158" t="str">
            <v>Julio</v>
          </cell>
          <cell r="BE158"/>
          <cell r="BF158" t="e">
            <v>#DIV/0!</v>
          </cell>
          <cell r="BG158" t="e">
            <v>#DIV/0!</v>
          </cell>
          <cell r="BH158"/>
          <cell r="BI158"/>
          <cell r="BJ158" t="str">
            <v>Agosto</v>
          </cell>
          <cell r="BK158"/>
          <cell r="BL158" t="e">
            <v>#DIV/0!</v>
          </cell>
          <cell r="BM158" t="e">
            <v>#DIV/0!</v>
          </cell>
          <cell r="BN158"/>
          <cell r="BO158"/>
          <cell r="BP158" t="str">
            <v>Septiembre</v>
          </cell>
          <cell r="BQ158"/>
          <cell r="BR158" t="e">
            <v>#DIV/0!</v>
          </cell>
          <cell r="BS158" t="e">
            <v>#DIV/0!</v>
          </cell>
          <cell r="BT158"/>
          <cell r="BU158"/>
          <cell r="BV158" t="str">
            <v>Octubre</v>
          </cell>
          <cell r="BW158"/>
          <cell r="BX158" t="e">
            <v>#DIV/0!</v>
          </cell>
          <cell r="BY158" t="e">
            <v>#DIV/0!</v>
          </cell>
          <cell r="BZ158"/>
          <cell r="CA158"/>
          <cell r="CB158" t="str">
            <v>Noviembre</v>
          </cell>
          <cell r="CC158"/>
          <cell r="CD158" t="e">
            <v>#DIV/0!</v>
          </cell>
          <cell r="CE158" t="e">
            <v>#DIV/0!</v>
          </cell>
          <cell r="CF158"/>
          <cell r="CG158"/>
          <cell r="CH158" t="str">
            <v>Diciembre</v>
          </cell>
          <cell r="CI158"/>
          <cell r="CJ158" t="e">
            <v>#DIV/0!</v>
          </cell>
          <cell r="CK158" t="e">
            <v>#DIV/0!</v>
          </cell>
          <cell r="CL158"/>
          <cell r="CM158"/>
          <cell r="CN158"/>
          <cell r="CO158"/>
          <cell r="CP158"/>
          <cell r="CQ158"/>
          <cell r="CR158"/>
          <cell r="CS158"/>
          <cell r="CT158"/>
          <cell r="CU158"/>
          <cell r="CV158"/>
          <cell r="CW158"/>
          <cell r="CX158"/>
          <cell r="CY158"/>
        </row>
        <row r="159">
          <cell r="C159" t="str">
            <v>ACCTI 39 Acción preventiva 1</v>
          </cell>
          <cell r="D159" t="str">
            <v>SUBDIRECCIÓN ASUNTOS ÉTNICOS</v>
          </cell>
          <cell r="E159" t="str">
            <v>Seguimiento trimestral a la ejecución de los procedimientos de Constitución de Resguardos Indigenas</v>
          </cell>
          <cell r="F159" t="str">
            <v>Acta de Reunión y/o Presentaciones en Diapositivas</v>
          </cell>
          <cell r="G159">
            <v>3</v>
          </cell>
          <cell r="H159"/>
          <cell r="I159"/>
          <cell r="J159"/>
          <cell r="K159">
            <v>1</v>
          </cell>
          <cell r="L159"/>
          <cell r="M159"/>
          <cell r="N159">
            <v>1</v>
          </cell>
          <cell r="O159"/>
          <cell r="P159"/>
          <cell r="Q159">
            <v>1</v>
          </cell>
          <cell r="R159"/>
          <cell r="S159"/>
          <cell r="T159" t="str">
            <v>Enero</v>
          </cell>
          <cell r="U159"/>
          <cell r="V159" t="e">
            <v>#DIV/0!</v>
          </cell>
          <cell r="W159">
            <v>0</v>
          </cell>
          <cell r="X159"/>
          <cell r="Y159"/>
          <cell r="Z159" t="str">
            <v>Febrero</v>
          </cell>
          <cell r="AA159"/>
          <cell r="AB159" t="e">
            <v>#DIV/0!</v>
          </cell>
          <cell r="AC159">
            <v>0</v>
          </cell>
          <cell r="AD159"/>
          <cell r="AE159"/>
          <cell r="AF159" t="str">
            <v>Marzo</v>
          </cell>
          <cell r="AG159"/>
          <cell r="AH159" t="e">
            <v>#DIV/0!</v>
          </cell>
          <cell r="AI159">
            <v>0</v>
          </cell>
          <cell r="AJ159"/>
          <cell r="AK159"/>
          <cell r="AL159" t="str">
            <v>Abril</v>
          </cell>
          <cell r="AM159"/>
          <cell r="AN159">
            <v>0</v>
          </cell>
          <cell r="AO159">
            <v>0</v>
          </cell>
          <cell r="AP159"/>
          <cell r="AQ159"/>
          <cell r="AR159" t="str">
            <v>Mayo</v>
          </cell>
          <cell r="AS159"/>
          <cell r="AT159" t="e">
            <v>#DIV/0!</v>
          </cell>
          <cell r="AU159">
            <v>0</v>
          </cell>
          <cell r="AV159"/>
          <cell r="AW159"/>
          <cell r="AX159" t="str">
            <v>Junio</v>
          </cell>
          <cell r="AY159"/>
          <cell r="AZ159" t="e">
            <v>#DIV/0!</v>
          </cell>
          <cell r="BA159">
            <v>0</v>
          </cell>
          <cell r="BB159"/>
          <cell r="BC159"/>
          <cell r="BD159" t="str">
            <v>Julio</v>
          </cell>
          <cell r="BE159"/>
          <cell r="BF159">
            <v>0</v>
          </cell>
          <cell r="BG159">
            <v>0</v>
          </cell>
          <cell r="BH159"/>
          <cell r="BI159"/>
          <cell r="BJ159" t="str">
            <v>Agosto</v>
          </cell>
          <cell r="BK159"/>
          <cell r="BL159" t="e">
            <v>#DIV/0!</v>
          </cell>
          <cell r="BM159">
            <v>0</v>
          </cell>
          <cell r="BN159"/>
          <cell r="BO159"/>
          <cell r="BP159" t="str">
            <v>Septiembre</v>
          </cell>
          <cell r="BQ159"/>
          <cell r="BR159" t="e">
            <v>#DIV/0!</v>
          </cell>
          <cell r="BS159">
            <v>0</v>
          </cell>
          <cell r="BT159"/>
          <cell r="BU159"/>
          <cell r="BV159" t="str">
            <v>Octubre</v>
          </cell>
          <cell r="BW159"/>
          <cell r="BX159">
            <v>0</v>
          </cell>
          <cell r="BY159">
            <v>0</v>
          </cell>
          <cell r="BZ159"/>
          <cell r="CA159"/>
          <cell r="CB159" t="str">
            <v>Noviembre</v>
          </cell>
          <cell r="CC159"/>
          <cell r="CD159" t="e">
            <v>#DIV/0!</v>
          </cell>
          <cell r="CE159">
            <v>0</v>
          </cell>
          <cell r="CF159"/>
          <cell r="CG159"/>
          <cell r="CH159" t="str">
            <v>Diciembre</v>
          </cell>
          <cell r="CI159"/>
          <cell r="CJ159" t="e">
            <v>#DIV/0!</v>
          </cell>
          <cell r="CK159">
            <v>0</v>
          </cell>
          <cell r="CL159"/>
          <cell r="CM159"/>
          <cell r="CN159">
            <v>0</v>
          </cell>
          <cell r="CO159">
            <v>0</v>
          </cell>
          <cell r="CP159">
            <v>0</v>
          </cell>
          <cell r="CQ159">
            <v>0</v>
          </cell>
          <cell r="CR159">
            <v>0</v>
          </cell>
          <cell r="CS159">
            <v>0</v>
          </cell>
          <cell r="CT159">
            <v>0</v>
          </cell>
          <cell r="CU159">
            <v>0</v>
          </cell>
          <cell r="CV159">
            <v>0</v>
          </cell>
          <cell r="CW159">
            <v>0</v>
          </cell>
          <cell r="CX159">
            <v>0</v>
          </cell>
          <cell r="CY159">
            <v>0</v>
          </cell>
        </row>
        <row r="160">
          <cell r="C160" t="str">
            <v>ACCTI 39 Acción preventiva 2</v>
          </cell>
          <cell r="D160" t="str">
            <v>SUBDIRECCIÓN DE ASUNTOS ÉTNICOS</v>
          </cell>
          <cell r="E160" t="str">
            <v>Informe semestral de registro acuerdo de constitución ante la ORIP</v>
          </cell>
          <cell r="F160" t="str">
            <v>Informe semestral</v>
          </cell>
          <cell r="G160">
            <v>1</v>
          </cell>
          <cell r="H160"/>
          <cell r="I160"/>
          <cell r="J160"/>
          <cell r="K160"/>
          <cell r="L160"/>
          <cell r="M160"/>
          <cell r="N160">
            <v>1</v>
          </cell>
          <cell r="O160"/>
          <cell r="P160"/>
          <cell r="Q160"/>
          <cell r="R160"/>
          <cell r="S160"/>
          <cell r="T160" t="str">
            <v>Enero</v>
          </cell>
          <cell r="U160"/>
          <cell r="V160" t="e">
            <v>#DIV/0!</v>
          </cell>
          <cell r="W160">
            <v>0</v>
          </cell>
          <cell r="X160"/>
          <cell r="Y160"/>
          <cell r="Z160" t="str">
            <v>Febrero</v>
          </cell>
          <cell r="AA160"/>
          <cell r="AB160" t="e">
            <v>#DIV/0!</v>
          </cell>
          <cell r="AC160">
            <v>0</v>
          </cell>
          <cell r="AD160"/>
          <cell r="AE160"/>
          <cell r="AF160" t="str">
            <v>Marzo</v>
          </cell>
          <cell r="AG160"/>
          <cell r="AH160" t="e">
            <v>#DIV/0!</v>
          </cell>
          <cell r="AI160">
            <v>0</v>
          </cell>
          <cell r="AJ160"/>
          <cell r="AK160"/>
          <cell r="AL160" t="str">
            <v>Abril</v>
          </cell>
          <cell r="AM160"/>
          <cell r="AN160" t="e">
            <v>#DIV/0!</v>
          </cell>
          <cell r="AO160">
            <v>0</v>
          </cell>
          <cell r="AP160"/>
          <cell r="AQ160"/>
          <cell r="AR160" t="str">
            <v>Mayo</v>
          </cell>
          <cell r="AS160"/>
          <cell r="AT160" t="e">
            <v>#DIV/0!</v>
          </cell>
          <cell r="AU160">
            <v>0</v>
          </cell>
          <cell r="AV160"/>
          <cell r="AW160"/>
          <cell r="AX160" t="str">
            <v>Junio</v>
          </cell>
          <cell r="AY160"/>
          <cell r="AZ160" t="e">
            <v>#DIV/0!</v>
          </cell>
          <cell r="BA160">
            <v>0</v>
          </cell>
          <cell r="BB160"/>
          <cell r="BC160"/>
          <cell r="BD160" t="str">
            <v>Julio</v>
          </cell>
          <cell r="BE160"/>
          <cell r="BF160">
            <v>0</v>
          </cell>
          <cell r="BG160">
            <v>0</v>
          </cell>
          <cell r="BH160"/>
          <cell r="BI160"/>
          <cell r="BJ160" t="str">
            <v>Agosto</v>
          </cell>
          <cell r="BK160"/>
          <cell r="BL160" t="e">
            <v>#DIV/0!</v>
          </cell>
          <cell r="BM160">
            <v>0</v>
          </cell>
          <cell r="BN160"/>
          <cell r="BO160"/>
          <cell r="BP160" t="str">
            <v>Septiembre</v>
          </cell>
          <cell r="BQ160"/>
          <cell r="BR160" t="e">
            <v>#DIV/0!</v>
          </cell>
          <cell r="BS160">
            <v>0</v>
          </cell>
          <cell r="BT160"/>
          <cell r="BU160"/>
          <cell r="BV160" t="str">
            <v>Octubre</v>
          </cell>
          <cell r="BW160"/>
          <cell r="BX160" t="e">
            <v>#DIV/0!</v>
          </cell>
          <cell r="BY160">
            <v>0</v>
          </cell>
          <cell r="BZ160"/>
          <cell r="CA160"/>
          <cell r="CB160" t="str">
            <v>Noviembre</v>
          </cell>
          <cell r="CC160"/>
          <cell r="CD160" t="e">
            <v>#DIV/0!</v>
          </cell>
          <cell r="CE160">
            <v>0</v>
          </cell>
          <cell r="CF160"/>
          <cell r="CG160"/>
          <cell r="CH160" t="str">
            <v>Diciembre</v>
          </cell>
          <cell r="CI160"/>
          <cell r="CJ160" t="e">
            <v>#DIV/0!</v>
          </cell>
          <cell r="CK160">
            <v>0</v>
          </cell>
          <cell r="CL160"/>
          <cell r="CM160"/>
          <cell r="CN160">
            <v>0</v>
          </cell>
          <cell r="CO160">
            <v>0</v>
          </cell>
          <cell r="CP160">
            <v>0</v>
          </cell>
          <cell r="CQ160">
            <v>0</v>
          </cell>
          <cell r="CR160">
            <v>0</v>
          </cell>
          <cell r="CS160">
            <v>0</v>
          </cell>
          <cell r="CT160">
            <v>0</v>
          </cell>
          <cell r="CU160">
            <v>0</v>
          </cell>
          <cell r="CV160">
            <v>0</v>
          </cell>
          <cell r="CW160">
            <v>0</v>
          </cell>
          <cell r="CX160">
            <v>0</v>
          </cell>
          <cell r="CY160">
            <v>0</v>
          </cell>
        </row>
        <row r="161">
          <cell r="C161" t="str">
            <v>ACCTI 39 Acción preventiva 3</v>
          </cell>
          <cell r="D161"/>
          <cell r="E161"/>
          <cell r="F161"/>
          <cell r="G161">
            <v>0</v>
          </cell>
          <cell r="H161"/>
          <cell r="I161"/>
          <cell r="J161"/>
          <cell r="K161"/>
          <cell r="L161"/>
          <cell r="M161"/>
          <cell r="N161"/>
          <cell r="O161"/>
          <cell r="P161"/>
          <cell r="Q161"/>
          <cell r="R161"/>
          <cell r="S161"/>
          <cell r="T161" t="str">
            <v>Enero</v>
          </cell>
          <cell r="U161"/>
          <cell r="V161" t="e">
            <v>#DIV/0!</v>
          </cell>
          <cell r="W161" t="e">
            <v>#DIV/0!</v>
          </cell>
          <cell r="X161"/>
          <cell r="Y161"/>
          <cell r="Z161" t="str">
            <v>Febrero</v>
          </cell>
          <cell r="AA161"/>
          <cell r="AB161" t="e">
            <v>#DIV/0!</v>
          </cell>
          <cell r="AC161" t="e">
            <v>#DIV/0!</v>
          </cell>
          <cell r="AD161"/>
          <cell r="AE161"/>
          <cell r="AF161" t="str">
            <v>Marzo</v>
          </cell>
          <cell r="AG161"/>
          <cell r="AH161" t="e">
            <v>#DIV/0!</v>
          </cell>
          <cell r="AI161" t="e">
            <v>#DIV/0!</v>
          </cell>
          <cell r="AJ161"/>
          <cell r="AK161"/>
          <cell r="AL161" t="str">
            <v>Abril</v>
          </cell>
          <cell r="AM161"/>
          <cell r="AN161" t="e">
            <v>#DIV/0!</v>
          </cell>
          <cell r="AO161" t="e">
            <v>#DIV/0!</v>
          </cell>
          <cell r="AP161"/>
          <cell r="AQ161"/>
          <cell r="AR161" t="str">
            <v>Mayo</v>
          </cell>
          <cell r="AS161"/>
          <cell r="AT161" t="e">
            <v>#DIV/0!</v>
          </cell>
          <cell r="AU161" t="e">
            <v>#DIV/0!</v>
          </cell>
          <cell r="AV161"/>
          <cell r="AW161"/>
          <cell r="AX161" t="str">
            <v>Junio</v>
          </cell>
          <cell r="AY161"/>
          <cell r="AZ161" t="e">
            <v>#DIV/0!</v>
          </cell>
          <cell r="BA161" t="e">
            <v>#DIV/0!</v>
          </cell>
          <cell r="BB161"/>
          <cell r="BC161"/>
          <cell r="BD161" t="str">
            <v>Julio</v>
          </cell>
          <cell r="BE161"/>
          <cell r="BF161" t="e">
            <v>#DIV/0!</v>
          </cell>
          <cell r="BG161" t="e">
            <v>#DIV/0!</v>
          </cell>
          <cell r="BH161"/>
          <cell r="BI161"/>
          <cell r="BJ161" t="str">
            <v>Agosto</v>
          </cell>
          <cell r="BK161"/>
          <cell r="BL161" t="e">
            <v>#DIV/0!</v>
          </cell>
          <cell r="BM161" t="e">
            <v>#DIV/0!</v>
          </cell>
          <cell r="BN161"/>
          <cell r="BO161"/>
          <cell r="BP161" t="str">
            <v>Septiembre</v>
          </cell>
          <cell r="BQ161"/>
          <cell r="BR161" t="e">
            <v>#DIV/0!</v>
          </cell>
          <cell r="BS161" t="e">
            <v>#DIV/0!</v>
          </cell>
          <cell r="BT161"/>
          <cell r="BU161"/>
          <cell r="BV161" t="str">
            <v>Octubre</v>
          </cell>
          <cell r="BW161"/>
          <cell r="BX161" t="e">
            <v>#DIV/0!</v>
          </cell>
          <cell r="BY161" t="e">
            <v>#DIV/0!</v>
          </cell>
          <cell r="BZ161"/>
          <cell r="CA161"/>
          <cell r="CB161" t="str">
            <v>Noviembre</v>
          </cell>
          <cell r="CC161"/>
          <cell r="CD161" t="e">
            <v>#DIV/0!</v>
          </cell>
          <cell r="CE161" t="e">
            <v>#DIV/0!</v>
          </cell>
          <cell r="CF161"/>
          <cell r="CG161"/>
          <cell r="CH161" t="str">
            <v>Diciembre</v>
          </cell>
          <cell r="CI161"/>
          <cell r="CJ161" t="e">
            <v>#DIV/0!</v>
          </cell>
          <cell r="CK161" t="e">
            <v>#DIV/0!</v>
          </cell>
          <cell r="CL161"/>
          <cell r="CM161"/>
          <cell r="CN161"/>
          <cell r="CO161"/>
          <cell r="CP161"/>
          <cell r="CQ161"/>
          <cell r="CR161"/>
          <cell r="CS161"/>
          <cell r="CT161"/>
          <cell r="CU161"/>
          <cell r="CV161"/>
          <cell r="CW161"/>
          <cell r="CX161"/>
          <cell r="CY161"/>
        </row>
        <row r="162">
          <cell r="C162" t="str">
            <v>ACCTI 39 Acción preventiva 4</v>
          </cell>
          <cell r="D162"/>
          <cell r="E162"/>
          <cell r="F162"/>
          <cell r="G162">
            <v>0</v>
          </cell>
          <cell r="H162"/>
          <cell r="I162"/>
          <cell r="J162"/>
          <cell r="K162"/>
          <cell r="L162"/>
          <cell r="M162"/>
          <cell r="N162"/>
          <cell r="O162"/>
          <cell r="P162"/>
          <cell r="Q162"/>
          <cell r="R162"/>
          <cell r="S162"/>
          <cell r="T162" t="str">
            <v>Enero</v>
          </cell>
          <cell r="U162"/>
          <cell r="V162" t="e">
            <v>#DIV/0!</v>
          </cell>
          <cell r="W162" t="e">
            <v>#DIV/0!</v>
          </cell>
          <cell r="X162"/>
          <cell r="Y162"/>
          <cell r="Z162" t="str">
            <v>Febrero</v>
          </cell>
          <cell r="AA162"/>
          <cell r="AB162" t="e">
            <v>#DIV/0!</v>
          </cell>
          <cell r="AC162" t="e">
            <v>#DIV/0!</v>
          </cell>
          <cell r="AD162"/>
          <cell r="AE162"/>
          <cell r="AF162" t="str">
            <v>Marzo</v>
          </cell>
          <cell r="AG162"/>
          <cell r="AH162" t="e">
            <v>#DIV/0!</v>
          </cell>
          <cell r="AI162" t="e">
            <v>#DIV/0!</v>
          </cell>
          <cell r="AJ162"/>
          <cell r="AK162"/>
          <cell r="AL162" t="str">
            <v>Abril</v>
          </cell>
          <cell r="AM162"/>
          <cell r="AN162" t="e">
            <v>#DIV/0!</v>
          </cell>
          <cell r="AO162" t="e">
            <v>#DIV/0!</v>
          </cell>
          <cell r="AP162"/>
          <cell r="AQ162"/>
          <cell r="AR162" t="str">
            <v>Mayo</v>
          </cell>
          <cell r="AS162"/>
          <cell r="AT162" t="e">
            <v>#DIV/0!</v>
          </cell>
          <cell r="AU162" t="e">
            <v>#DIV/0!</v>
          </cell>
          <cell r="AV162"/>
          <cell r="AW162"/>
          <cell r="AX162" t="str">
            <v>Junio</v>
          </cell>
          <cell r="AY162"/>
          <cell r="AZ162" t="e">
            <v>#DIV/0!</v>
          </cell>
          <cell r="BA162" t="e">
            <v>#DIV/0!</v>
          </cell>
          <cell r="BB162"/>
          <cell r="BC162"/>
          <cell r="BD162" t="str">
            <v>Julio</v>
          </cell>
          <cell r="BE162"/>
          <cell r="BF162" t="e">
            <v>#DIV/0!</v>
          </cell>
          <cell r="BG162" t="e">
            <v>#DIV/0!</v>
          </cell>
          <cell r="BH162"/>
          <cell r="BI162"/>
          <cell r="BJ162" t="str">
            <v>Agosto</v>
          </cell>
          <cell r="BK162"/>
          <cell r="BL162" t="e">
            <v>#DIV/0!</v>
          </cell>
          <cell r="BM162" t="e">
            <v>#DIV/0!</v>
          </cell>
          <cell r="BN162"/>
          <cell r="BO162"/>
          <cell r="BP162" t="str">
            <v>Septiembre</v>
          </cell>
          <cell r="BQ162"/>
          <cell r="BR162" t="e">
            <v>#DIV/0!</v>
          </cell>
          <cell r="BS162" t="e">
            <v>#DIV/0!</v>
          </cell>
          <cell r="BT162"/>
          <cell r="BU162"/>
          <cell r="BV162" t="str">
            <v>Octubre</v>
          </cell>
          <cell r="BW162"/>
          <cell r="BX162" t="e">
            <v>#DIV/0!</v>
          </cell>
          <cell r="BY162" t="e">
            <v>#DIV/0!</v>
          </cell>
          <cell r="BZ162"/>
          <cell r="CA162"/>
          <cell r="CB162" t="str">
            <v>Noviembre</v>
          </cell>
          <cell r="CC162"/>
          <cell r="CD162" t="e">
            <v>#DIV/0!</v>
          </cell>
          <cell r="CE162" t="e">
            <v>#DIV/0!</v>
          </cell>
          <cell r="CF162"/>
          <cell r="CG162"/>
          <cell r="CH162" t="str">
            <v>Diciembre</v>
          </cell>
          <cell r="CI162"/>
          <cell r="CJ162" t="e">
            <v>#DIV/0!</v>
          </cell>
          <cell r="CK162" t="e">
            <v>#DIV/0!</v>
          </cell>
          <cell r="CL162"/>
          <cell r="CM162"/>
          <cell r="CN162"/>
          <cell r="CO162"/>
          <cell r="CP162"/>
          <cell r="CQ162"/>
          <cell r="CR162"/>
          <cell r="CS162"/>
          <cell r="CT162"/>
          <cell r="CU162"/>
          <cell r="CV162"/>
          <cell r="CW162"/>
          <cell r="CX162"/>
          <cell r="CY162"/>
        </row>
        <row r="163">
          <cell r="C163" t="str">
            <v>ACCTI 40 Acción preventiva 1</v>
          </cell>
          <cell r="D163" t="str">
            <v>DIRECCIÓN DE ACCESO A TIERRAS</v>
          </cell>
          <cell r="E163" t="str">
            <v>Capacitar a los colaboradores de la Dirección de Acceso a Tierras sobre la Guía ACCTI-G-011 RECEPCION, ESTRUCTURACION, EJECUCION Y CIERRE DE PISPRA V3</v>
          </cell>
          <cell r="F163" t="str">
            <v>Documentos soporte de la capacitación</v>
          </cell>
          <cell r="G163">
            <v>2</v>
          </cell>
          <cell r="H163"/>
          <cell r="I163">
            <v>1</v>
          </cell>
          <cell r="J163"/>
          <cell r="K163"/>
          <cell r="L163"/>
          <cell r="M163">
            <v>1</v>
          </cell>
          <cell r="N163"/>
          <cell r="O163"/>
          <cell r="P163"/>
          <cell r="Q163"/>
          <cell r="R163"/>
          <cell r="S163"/>
          <cell r="T163" t="str">
            <v>Enero</v>
          </cell>
          <cell r="U163"/>
          <cell r="V163" t="e">
            <v>#DIV/0!</v>
          </cell>
          <cell r="W163">
            <v>0</v>
          </cell>
          <cell r="X163"/>
          <cell r="Y163"/>
          <cell r="Z163" t="str">
            <v>Febrero</v>
          </cell>
          <cell r="AA163"/>
          <cell r="AB163">
            <v>0</v>
          </cell>
          <cell r="AC163">
            <v>0</v>
          </cell>
          <cell r="AD163"/>
          <cell r="AE163"/>
          <cell r="AF163" t="str">
            <v>Marzo</v>
          </cell>
          <cell r="AG163"/>
          <cell r="AH163" t="e">
            <v>#DIV/0!</v>
          </cell>
          <cell r="AI163">
            <v>0</v>
          </cell>
          <cell r="AJ163"/>
          <cell r="AK163"/>
          <cell r="AL163" t="str">
            <v>Abril</v>
          </cell>
          <cell r="AM163"/>
          <cell r="AN163" t="e">
            <v>#DIV/0!</v>
          </cell>
          <cell r="AO163">
            <v>0</v>
          </cell>
          <cell r="AP163"/>
          <cell r="AQ163"/>
          <cell r="AR163" t="str">
            <v>Mayo</v>
          </cell>
          <cell r="AS163"/>
          <cell r="AT163" t="e">
            <v>#DIV/0!</v>
          </cell>
          <cell r="AU163">
            <v>0</v>
          </cell>
          <cell r="AV163"/>
          <cell r="AW163"/>
          <cell r="AX163" t="str">
            <v>Junio</v>
          </cell>
          <cell r="AY163"/>
          <cell r="AZ163">
            <v>0</v>
          </cell>
          <cell r="BA163">
            <v>0</v>
          </cell>
          <cell r="BB163"/>
          <cell r="BC163"/>
          <cell r="BD163" t="str">
            <v>Julio</v>
          </cell>
          <cell r="BE163"/>
          <cell r="BF163" t="e">
            <v>#DIV/0!</v>
          </cell>
          <cell r="BG163">
            <v>0</v>
          </cell>
          <cell r="BH163"/>
          <cell r="BI163"/>
          <cell r="BJ163" t="str">
            <v>Agosto</v>
          </cell>
          <cell r="BK163"/>
          <cell r="BL163" t="e">
            <v>#DIV/0!</v>
          </cell>
          <cell r="BM163">
            <v>0</v>
          </cell>
          <cell r="BN163"/>
          <cell r="BO163"/>
          <cell r="BP163" t="str">
            <v>Septiembre</v>
          </cell>
          <cell r="BQ163"/>
          <cell r="BR163" t="e">
            <v>#DIV/0!</v>
          </cell>
          <cell r="BS163">
            <v>0</v>
          </cell>
          <cell r="BT163"/>
          <cell r="BU163"/>
          <cell r="BV163" t="str">
            <v>Octubre</v>
          </cell>
          <cell r="BW163"/>
          <cell r="BX163" t="e">
            <v>#DIV/0!</v>
          </cell>
          <cell r="BY163">
            <v>0</v>
          </cell>
          <cell r="BZ163"/>
          <cell r="CA163"/>
          <cell r="CB163" t="str">
            <v>Noviembre</v>
          </cell>
          <cell r="CC163"/>
          <cell r="CD163" t="e">
            <v>#DIV/0!</v>
          </cell>
          <cell r="CE163">
            <v>0</v>
          </cell>
          <cell r="CF163"/>
          <cell r="CG163"/>
          <cell r="CH163" t="str">
            <v>Diciembre</v>
          </cell>
          <cell r="CI163"/>
          <cell r="CJ163" t="e">
            <v>#DIV/0!</v>
          </cell>
          <cell r="CK163">
            <v>0</v>
          </cell>
          <cell r="CL163"/>
          <cell r="CM163"/>
          <cell r="CN163">
            <v>0</v>
          </cell>
          <cell r="CO163">
            <v>0</v>
          </cell>
          <cell r="CP163">
            <v>0</v>
          </cell>
          <cell r="CQ163">
            <v>0</v>
          </cell>
          <cell r="CR163">
            <v>0</v>
          </cell>
          <cell r="CS163">
            <v>0</v>
          </cell>
          <cell r="CT163">
            <v>0</v>
          </cell>
          <cell r="CU163">
            <v>0</v>
          </cell>
          <cell r="CV163">
            <v>0</v>
          </cell>
          <cell r="CW163">
            <v>0</v>
          </cell>
          <cell r="CX163">
            <v>0</v>
          </cell>
          <cell r="CY163">
            <v>0</v>
          </cell>
        </row>
        <row r="164">
          <cell r="C164" t="str">
            <v>ACCTI 40 Acción preventiva 2</v>
          </cell>
          <cell r="D164"/>
          <cell r="E164"/>
          <cell r="F164"/>
          <cell r="G164">
            <v>0</v>
          </cell>
          <cell r="H164"/>
          <cell r="I164"/>
          <cell r="J164"/>
          <cell r="K164"/>
          <cell r="L164"/>
          <cell r="M164"/>
          <cell r="N164"/>
          <cell r="O164"/>
          <cell r="P164"/>
          <cell r="Q164"/>
          <cell r="R164"/>
          <cell r="S164"/>
          <cell r="T164" t="str">
            <v>Enero</v>
          </cell>
          <cell r="U164"/>
          <cell r="V164" t="e">
            <v>#DIV/0!</v>
          </cell>
          <cell r="W164" t="e">
            <v>#DIV/0!</v>
          </cell>
          <cell r="X164"/>
          <cell r="Y164"/>
          <cell r="Z164" t="str">
            <v>Febrero</v>
          </cell>
          <cell r="AA164"/>
          <cell r="AB164" t="e">
            <v>#DIV/0!</v>
          </cell>
          <cell r="AC164" t="e">
            <v>#DIV/0!</v>
          </cell>
          <cell r="AD164"/>
          <cell r="AE164"/>
          <cell r="AF164" t="str">
            <v>Marzo</v>
          </cell>
          <cell r="AG164"/>
          <cell r="AH164" t="e">
            <v>#DIV/0!</v>
          </cell>
          <cell r="AI164" t="e">
            <v>#DIV/0!</v>
          </cell>
          <cell r="AJ164"/>
          <cell r="AK164"/>
          <cell r="AL164" t="str">
            <v>Abril</v>
          </cell>
          <cell r="AM164"/>
          <cell r="AN164" t="e">
            <v>#DIV/0!</v>
          </cell>
          <cell r="AO164" t="e">
            <v>#DIV/0!</v>
          </cell>
          <cell r="AP164"/>
          <cell r="AQ164"/>
          <cell r="AR164" t="str">
            <v>Mayo</v>
          </cell>
          <cell r="AS164"/>
          <cell r="AT164" t="e">
            <v>#DIV/0!</v>
          </cell>
          <cell r="AU164" t="e">
            <v>#DIV/0!</v>
          </cell>
          <cell r="AV164"/>
          <cell r="AW164"/>
          <cell r="AX164" t="str">
            <v>Junio</v>
          </cell>
          <cell r="AY164"/>
          <cell r="AZ164" t="e">
            <v>#DIV/0!</v>
          </cell>
          <cell r="BA164" t="e">
            <v>#DIV/0!</v>
          </cell>
          <cell r="BB164"/>
          <cell r="BC164"/>
          <cell r="BD164" t="str">
            <v>Julio</v>
          </cell>
          <cell r="BE164"/>
          <cell r="BF164" t="e">
            <v>#DIV/0!</v>
          </cell>
          <cell r="BG164" t="e">
            <v>#DIV/0!</v>
          </cell>
          <cell r="BH164"/>
          <cell r="BI164"/>
          <cell r="BJ164" t="str">
            <v>Agosto</v>
          </cell>
          <cell r="BK164"/>
          <cell r="BL164" t="e">
            <v>#DIV/0!</v>
          </cell>
          <cell r="BM164" t="e">
            <v>#DIV/0!</v>
          </cell>
          <cell r="BN164"/>
          <cell r="BO164"/>
          <cell r="BP164" t="str">
            <v>Septiembre</v>
          </cell>
          <cell r="BQ164"/>
          <cell r="BR164" t="e">
            <v>#DIV/0!</v>
          </cell>
          <cell r="BS164" t="e">
            <v>#DIV/0!</v>
          </cell>
          <cell r="BT164"/>
          <cell r="BU164"/>
          <cell r="BV164" t="str">
            <v>Octubre</v>
          </cell>
          <cell r="BW164"/>
          <cell r="BX164" t="e">
            <v>#DIV/0!</v>
          </cell>
          <cell r="BY164" t="e">
            <v>#DIV/0!</v>
          </cell>
          <cell r="BZ164"/>
          <cell r="CA164"/>
          <cell r="CB164" t="str">
            <v>Noviembre</v>
          </cell>
          <cell r="CC164"/>
          <cell r="CD164" t="e">
            <v>#DIV/0!</v>
          </cell>
          <cell r="CE164" t="e">
            <v>#DIV/0!</v>
          </cell>
          <cell r="CF164"/>
          <cell r="CG164"/>
          <cell r="CH164" t="str">
            <v>Diciembre</v>
          </cell>
          <cell r="CI164"/>
          <cell r="CJ164" t="e">
            <v>#DIV/0!</v>
          </cell>
          <cell r="CK164" t="e">
            <v>#DIV/0!</v>
          </cell>
          <cell r="CL164"/>
          <cell r="CM164"/>
          <cell r="CN164"/>
          <cell r="CO164"/>
          <cell r="CP164"/>
          <cell r="CQ164"/>
          <cell r="CR164"/>
          <cell r="CS164"/>
          <cell r="CT164"/>
          <cell r="CU164"/>
          <cell r="CV164"/>
          <cell r="CW164"/>
          <cell r="CX164"/>
          <cell r="CY164"/>
        </row>
        <row r="165">
          <cell r="C165" t="str">
            <v>ACCTI 40 Acción preventiva 3</v>
          </cell>
          <cell r="D165"/>
          <cell r="E165"/>
          <cell r="F165"/>
          <cell r="G165">
            <v>0</v>
          </cell>
          <cell r="H165"/>
          <cell r="I165"/>
          <cell r="J165"/>
          <cell r="K165"/>
          <cell r="L165"/>
          <cell r="M165"/>
          <cell r="N165"/>
          <cell r="O165"/>
          <cell r="P165"/>
          <cell r="Q165"/>
          <cell r="R165"/>
          <cell r="S165"/>
          <cell r="T165" t="str">
            <v>Enero</v>
          </cell>
          <cell r="U165"/>
          <cell r="V165" t="e">
            <v>#DIV/0!</v>
          </cell>
          <cell r="W165" t="e">
            <v>#DIV/0!</v>
          </cell>
          <cell r="X165"/>
          <cell r="Y165"/>
          <cell r="Z165" t="str">
            <v>Febrero</v>
          </cell>
          <cell r="AA165"/>
          <cell r="AB165" t="e">
            <v>#DIV/0!</v>
          </cell>
          <cell r="AC165" t="e">
            <v>#DIV/0!</v>
          </cell>
          <cell r="AD165"/>
          <cell r="AE165"/>
          <cell r="AF165" t="str">
            <v>Marzo</v>
          </cell>
          <cell r="AG165"/>
          <cell r="AH165" t="e">
            <v>#DIV/0!</v>
          </cell>
          <cell r="AI165" t="e">
            <v>#DIV/0!</v>
          </cell>
          <cell r="AJ165"/>
          <cell r="AK165"/>
          <cell r="AL165" t="str">
            <v>Abril</v>
          </cell>
          <cell r="AM165"/>
          <cell r="AN165" t="e">
            <v>#DIV/0!</v>
          </cell>
          <cell r="AO165" t="e">
            <v>#DIV/0!</v>
          </cell>
          <cell r="AP165"/>
          <cell r="AQ165"/>
          <cell r="AR165" t="str">
            <v>Mayo</v>
          </cell>
          <cell r="AS165"/>
          <cell r="AT165" t="e">
            <v>#DIV/0!</v>
          </cell>
          <cell r="AU165" t="e">
            <v>#DIV/0!</v>
          </cell>
          <cell r="AV165"/>
          <cell r="AW165"/>
          <cell r="AX165" t="str">
            <v>Junio</v>
          </cell>
          <cell r="AY165"/>
          <cell r="AZ165" t="e">
            <v>#DIV/0!</v>
          </cell>
          <cell r="BA165" t="e">
            <v>#DIV/0!</v>
          </cell>
          <cell r="BB165"/>
          <cell r="BC165"/>
          <cell r="BD165" t="str">
            <v>Julio</v>
          </cell>
          <cell r="BE165"/>
          <cell r="BF165" t="e">
            <v>#DIV/0!</v>
          </cell>
          <cell r="BG165" t="e">
            <v>#DIV/0!</v>
          </cell>
          <cell r="BH165"/>
          <cell r="BI165"/>
          <cell r="BJ165" t="str">
            <v>Agosto</v>
          </cell>
          <cell r="BK165"/>
          <cell r="BL165" t="e">
            <v>#DIV/0!</v>
          </cell>
          <cell r="BM165" t="e">
            <v>#DIV/0!</v>
          </cell>
          <cell r="BN165"/>
          <cell r="BO165"/>
          <cell r="BP165" t="str">
            <v>Septiembre</v>
          </cell>
          <cell r="BQ165"/>
          <cell r="BR165" t="e">
            <v>#DIV/0!</v>
          </cell>
          <cell r="BS165" t="e">
            <v>#DIV/0!</v>
          </cell>
          <cell r="BT165"/>
          <cell r="BU165"/>
          <cell r="BV165" t="str">
            <v>Octubre</v>
          </cell>
          <cell r="BW165"/>
          <cell r="BX165" t="e">
            <v>#DIV/0!</v>
          </cell>
          <cell r="BY165" t="e">
            <v>#DIV/0!</v>
          </cell>
          <cell r="BZ165"/>
          <cell r="CA165"/>
          <cell r="CB165" t="str">
            <v>Noviembre</v>
          </cell>
          <cell r="CC165"/>
          <cell r="CD165" t="e">
            <v>#DIV/0!</v>
          </cell>
          <cell r="CE165" t="e">
            <v>#DIV/0!</v>
          </cell>
          <cell r="CF165"/>
          <cell r="CG165"/>
          <cell r="CH165" t="str">
            <v>Diciembre</v>
          </cell>
          <cell r="CI165"/>
          <cell r="CJ165" t="e">
            <v>#DIV/0!</v>
          </cell>
          <cell r="CK165" t="e">
            <v>#DIV/0!</v>
          </cell>
          <cell r="CL165"/>
          <cell r="CM165"/>
          <cell r="CN165"/>
          <cell r="CO165"/>
          <cell r="CP165"/>
          <cell r="CQ165"/>
          <cell r="CR165"/>
          <cell r="CS165"/>
          <cell r="CT165"/>
          <cell r="CU165"/>
          <cell r="CV165"/>
          <cell r="CW165"/>
          <cell r="CX165"/>
          <cell r="CY165"/>
        </row>
        <row r="166">
          <cell r="C166" t="str">
            <v>ACCTI 40 Acción preventiva 4</v>
          </cell>
          <cell r="D166"/>
          <cell r="E166"/>
          <cell r="F166"/>
          <cell r="G166">
            <v>0</v>
          </cell>
          <cell r="H166"/>
          <cell r="I166"/>
          <cell r="J166"/>
          <cell r="K166"/>
          <cell r="L166"/>
          <cell r="M166"/>
          <cell r="N166"/>
          <cell r="O166"/>
          <cell r="P166"/>
          <cell r="Q166"/>
          <cell r="R166"/>
          <cell r="S166"/>
          <cell r="T166" t="str">
            <v>Enero</v>
          </cell>
          <cell r="U166"/>
          <cell r="V166" t="e">
            <v>#DIV/0!</v>
          </cell>
          <cell r="W166" t="e">
            <v>#DIV/0!</v>
          </cell>
          <cell r="X166"/>
          <cell r="Y166"/>
          <cell r="Z166" t="str">
            <v>Febrero</v>
          </cell>
          <cell r="AA166"/>
          <cell r="AB166" t="e">
            <v>#DIV/0!</v>
          </cell>
          <cell r="AC166" t="e">
            <v>#DIV/0!</v>
          </cell>
          <cell r="AD166"/>
          <cell r="AE166"/>
          <cell r="AF166" t="str">
            <v>Marzo</v>
          </cell>
          <cell r="AG166"/>
          <cell r="AH166" t="e">
            <v>#DIV/0!</v>
          </cell>
          <cell r="AI166" t="e">
            <v>#DIV/0!</v>
          </cell>
          <cell r="AJ166"/>
          <cell r="AK166"/>
          <cell r="AL166" t="str">
            <v>Abril</v>
          </cell>
          <cell r="AM166"/>
          <cell r="AN166" t="e">
            <v>#DIV/0!</v>
          </cell>
          <cell r="AO166" t="e">
            <v>#DIV/0!</v>
          </cell>
          <cell r="AP166"/>
          <cell r="AQ166"/>
          <cell r="AR166" t="str">
            <v>Mayo</v>
          </cell>
          <cell r="AS166"/>
          <cell r="AT166" t="e">
            <v>#DIV/0!</v>
          </cell>
          <cell r="AU166" t="e">
            <v>#DIV/0!</v>
          </cell>
          <cell r="AV166"/>
          <cell r="AW166"/>
          <cell r="AX166" t="str">
            <v>Junio</v>
          </cell>
          <cell r="AY166"/>
          <cell r="AZ166" t="e">
            <v>#DIV/0!</v>
          </cell>
          <cell r="BA166" t="e">
            <v>#DIV/0!</v>
          </cell>
          <cell r="BB166"/>
          <cell r="BC166"/>
          <cell r="BD166" t="str">
            <v>Julio</v>
          </cell>
          <cell r="BE166"/>
          <cell r="BF166" t="e">
            <v>#DIV/0!</v>
          </cell>
          <cell r="BG166" t="e">
            <v>#DIV/0!</v>
          </cell>
          <cell r="BH166"/>
          <cell r="BI166"/>
          <cell r="BJ166" t="str">
            <v>Agosto</v>
          </cell>
          <cell r="BK166"/>
          <cell r="BL166" t="e">
            <v>#DIV/0!</v>
          </cell>
          <cell r="BM166" t="e">
            <v>#DIV/0!</v>
          </cell>
          <cell r="BN166"/>
          <cell r="BO166"/>
          <cell r="BP166" t="str">
            <v>Septiembre</v>
          </cell>
          <cell r="BQ166"/>
          <cell r="BR166" t="e">
            <v>#DIV/0!</v>
          </cell>
          <cell r="BS166" t="e">
            <v>#DIV/0!</v>
          </cell>
          <cell r="BT166"/>
          <cell r="BU166"/>
          <cell r="BV166" t="str">
            <v>Octubre</v>
          </cell>
          <cell r="BW166"/>
          <cell r="BX166" t="e">
            <v>#DIV/0!</v>
          </cell>
          <cell r="BY166" t="e">
            <v>#DIV/0!</v>
          </cell>
          <cell r="BZ166"/>
          <cell r="CA166"/>
          <cell r="CB166" t="str">
            <v>Noviembre</v>
          </cell>
          <cell r="CC166"/>
          <cell r="CD166" t="e">
            <v>#DIV/0!</v>
          </cell>
          <cell r="CE166" t="e">
            <v>#DIV/0!</v>
          </cell>
          <cell r="CF166"/>
          <cell r="CG166"/>
          <cell r="CH166" t="str">
            <v>Diciembre</v>
          </cell>
          <cell r="CI166"/>
          <cell r="CJ166" t="e">
            <v>#DIV/0!</v>
          </cell>
          <cell r="CK166" t="e">
            <v>#DIV/0!</v>
          </cell>
          <cell r="CL166"/>
          <cell r="CM166"/>
          <cell r="CN166"/>
          <cell r="CO166"/>
          <cell r="CP166"/>
          <cell r="CQ166"/>
          <cell r="CR166"/>
          <cell r="CS166"/>
          <cell r="CT166"/>
          <cell r="CU166"/>
          <cell r="CV166"/>
          <cell r="CW166"/>
          <cell r="CX166"/>
          <cell r="CY166"/>
        </row>
        <row r="167">
          <cell r="C167" t="str">
            <v>ADMTI 41 Acción preventiva 1</v>
          </cell>
          <cell r="D167" t="str">
            <v>SUBDIRECCIÓN DE ADMINISTRACIÓN DE TIERRAS DE LA NACIÓN</v>
          </cell>
          <cell r="E167" t="str">
            <v>Realizar reunión mensual con las dependecias que alimentan el FTRRI, para conciliar lo enviado, registrado, devuelto, subsanado y enrutado para iniciar los procedimientos de adjudicación</v>
          </cell>
          <cell r="F167" t="str">
            <v>Acta de reunión con listado de asistencia</v>
          </cell>
          <cell r="G167">
            <v>10</v>
          </cell>
          <cell r="H167"/>
          <cell r="I167"/>
          <cell r="J167">
            <v>1</v>
          </cell>
          <cell r="K167">
            <v>1</v>
          </cell>
          <cell r="L167">
            <v>1</v>
          </cell>
          <cell r="M167">
            <v>1</v>
          </cell>
          <cell r="N167">
            <v>1</v>
          </cell>
          <cell r="O167">
            <v>1</v>
          </cell>
          <cell r="P167">
            <v>1</v>
          </cell>
          <cell r="Q167">
            <v>1</v>
          </cell>
          <cell r="R167">
            <v>1</v>
          </cell>
          <cell r="S167">
            <v>1</v>
          </cell>
          <cell r="T167" t="str">
            <v>Enero</v>
          </cell>
          <cell r="U167">
            <v>0</v>
          </cell>
          <cell r="V167" t="e">
            <v>#DIV/0!</v>
          </cell>
          <cell r="W167">
            <v>0</v>
          </cell>
          <cell r="X167" t="str">
            <v>Se inicia en Marzo</v>
          </cell>
          <cell r="Y167"/>
          <cell r="Z167" t="str">
            <v>Febrero</v>
          </cell>
          <cell r="AA167">
            <v>0</v>
          </cell>
          <cell r="AB167" t="e">
            <v>#DIV/0!</v>
          </cell>
          <cell r="AC167">
            <v>0</v>
          </cell>
          <cell r="AD167" t="str">
            <v>Se inicia en Marzo</v>
          </cell>
          <cell r="AE167"/>
          <cell r="AF167" t="str">
            <v>Marzo</v>
          </cell>
          <cell r="AG167">
            <v>1</v>
          </cell>
          <cell r="AH167">
            <v>1</v>
          </cell>
          <cell r="AI167">
            <v>0.1</v>
          </cell>
          <cell r="AJ167" t="str">
            <v>Se adjunta acta y lista de asistencia de la mesa tecnica del marzo</v>
          </cell>
          <cell r="AK167">
            <v>46084</v>
          </cell>
          <cell r="AL167" t="str">
            <v>Abril</v>
          </cell>
          <cell r="AM167">
            <v>1</v>
          </cell>
          <cell r="AN167">
            <v>1</v>
          </cell>
          <cell r="AO167">
            <v>0.2</v>
          </cell>
          <cell r="AP167" t="str">
            <v>Se adjunta acta y lista de asistencia de la mesa tecnica del marzo</v>
          </cell>
          <cell r="AQ167">
            <v>46116</v>
          </cell>
          <cell r="AR167" t="str">
            <v>Mayo</v>
          </cell>
          <cell r="AS167"/>
          <cell r="AT167">
            <v>0</v>
          </cell>
          <cell r="AU167">
            <v>0.2</v>
          </cell>
          <cell r="AV167"/>
          <cell r="AW167"/>
          <cell r="AX167" t="str">
            <v>Junio</v>
          </cell>
          <cell r="AY167"/>
          <cell r="AZ167">
            <v>0</v>
          </cell>
          <cell r="BA167">
            <v>0.2</v>
          </cell>
          <cell r="BB167"/>
          <cell r="BC167"/>
          <cell r="BD167" t="str">
            <v>Julio</v>
          </cell>
          <cell r="BE167"/>
          <cell r="BF167">
            <v>0</v>
          </cell>
          <cell r="BG167">
            <v>0.2</v>
          </cell>
          <cell r="BH167"/>
          <cell r="BI167"/>
          <cell r="BJ167" t="str">
            <v>Agosto</v>
          </cell>
          <cell r="BK167"/>
          <cell r="BL167">
            <v>0</v>
          </cell>
          <cell r="BM167">
            <v>0.2</v>
          </cell>
          <cell r="BN167"/>
          <cell r="BO167"/>
          <cell r="BP167" t="str">
            <v>Septiembre</v>
          </cell>
          <cell r="BQ167"/>
          <cell r="BR167">
            <v>0</v>
          </cell>
          <cell r="BS167">
            <v>0.2</v>
          </cell>
          <cell r="BT167"/>
          <cell r="BU167"/>
          <cell r="BV167" t="str">
            <v>Octubre</v>
          </cell>
          <cell r="BW167"/>
          <cell r="BX167">
            <v>0</v>
          </cell>
          <cell r="BY167">
            <v>0.2</v>
          </cell>
          <cell r="BZ167"/>
          <cell r="CA167"/>
          <cell r="CB167" t="str">
            <v>Noviembre</v>
          </cell>
          <cell r="CC167"/>
          <cell r="CD167">
            <v>0</v>
          </cell>
          <cell r="CE167">
            <v>0.2</v>
          </cell>
          <cell r="CF167"/>
          <cell r="CG167"/>
          <cell r="CH167" t="str">
            <v>Diciembre</v>
          </cell>
          <cell r="CI167"/>
          <cell r="CJ167">
            <v>0</v>
          </cell>
          <cell r="CK167">
            <v>0.2</v>
          </cell>
          <cell r="CL167"/>
          <cell r="CM167"/>
          <cell r="CN167">
            <v>0</v>
          </cell>
          <cell r="CO167">
            <v>0</v>
          </cell>
          <cell r="CP167">
            <v>1</v>
          </cell>
          <cell r="CQ167">
            <v>1</v>
          </cell>
          <cell r="CR167">
            <v>0</v>
          </cell>
          <cell r="CS167">
            <v>0</v>
          </cell>
          <cell r="CT167">
            <v>0</v>
          </cell>
          <cell r="CU167">
            <v>0</v>
          </cell>
          <cell r="CV167">
            <v>0</v>
          </cell>
          <cell r="CW167">
            <v>0</v>
          </cell>
          <cell r="CX167">
            <v>0</v>
          </cell>
          <cell r="CY167">
            <v>0</v>
          </cell>
        </row>
        <row r="168">
          <cell r="C168" t="str">
            <v>ADMTI 41 Acción preventiva 2</v>
          </cell>
          <cell r="D168"/>
          <cell r="E168"/>
          <cell r="F168"/>
          <cell r="G168">
            <v>0</v>
          </cell>
          <cell r="H168"/>
          <cell r="I168"/>
          <cell r="J168"/>
          <cell r="K168"/>
          <cell r="L168"/>
          <cell r="M168"/>
          <cell r="N168"/>
          <cell r="O168"/>
          <cell r="P168"/>
          <cell r="Q168"/>
          <cell r="R168"/>
          <cell r="S168"/>
          <cell r="T168" t="str">
            <v>Enero</v>
          </cell>
          <cell r="U168"/>
          <cell r="V168" t="e">
            <v>#DIV/0!</v>
          </cell>
          <cell r="W168" t="e">
            <v>#DIV/0!</v>
          </cell>
          <cell r="X168"/>
          <cell r="Y168"/>
          <cell r="Z168" t="str">
            <v>Febrero</v>
          </cell>
          <cell r="AA168"/>
          <cell r="AB168" t="e">
            <v>#DIV/0!</v>
          </cell>
          <cell r="AC168" t="e">
            <v>#DIV/0!</v>
          </cell>
          <cell r="AD168"/>
          <cell r="AE168"/>
          <cell r="AF168" t="str">
            <v>Marzo</v>
          </cell>
          <cell r="AG168"/>
          <cell r="AH168" t="e">
            <v>#DIV/0!</v>
          </cell>
          <cell r="AI168" t="e">
            <v>#DIV/0!</v>
          </cell>
          <cell r="AJ168"/>
          <cell r="AK168"/>
          <cell r="AL168" t="str">
            <v>Abril</v>
          </cell>
          <cell r="AM168"/>
          <cell r="AN168" t="e">
            <v>#DIV/0!</v>
          </cell>
          <cell r="AO168" t="e">
            <v>#DIV/0!</v>
          </cell>
          <cell r="AP168"/>
          <cell r="AQ168"/>
          <cell r="AR168" t="str">
            <v>Mayo</v>
          </cell>
          <cell r="AS168"/>
          <cell r="AT168" t="e">
            <v>#DIV/0!</v>
          </cell>
          <cell r="AU168" t="e">
            <v>#DIV/0!</v>
          </cell>
          <cell r="AV168"/>
          <cell r="AW168"/>
          <cell r="AX168" t="str">
            <v>Junio</v>
          </cell>
          <cell r="AY168"/>
          <cell r="AZ168" t="e">
            <v>#DIV/0!</v>
          </cell>
          <cell r="BA168" t="e">
            <v>#DIV/0!</v>
          </cell>
          <cell r="BB168"/>
          <cell r="BC168"/>
          <cell r="BD168" t="str">
            <v>Julio</v>
          </cell>
          <cell r="BE168"/>
          <cell r="BF168" t="e">
            <v>#DIV/0!</v>
          </cell>
          <cell r="BG168" t="e">
            <v>#DIV/0!</v>
          </cell>
          <cell r="BH168"/>
          <cell r="BI168"/>
          <cell r="BJ168" t="str">
            <v>Agosto</v>
          </cell>
          <cell r="BK168"/>
          <cell r="BL168" t="e">
            <v>#DIV/0!</v>
          </cell>
          <cell r="BM168" t="e">
            <v>#DIV/0!</v>
          </cell>
          <cell r="BN168"/>
          <cell r="BO168"/>
          <cell r="BP168" t="str">
            <v>Septiembre</v>
          </cell>
          <cell r="BQ168"/>
          <cell r="BR168" t="e">
            <v>#DIV/0!</v>
          </cell>
          <cell r="BS168" t="e">
            <v>#DIV/0!</v>
          </cell>
          <cell r="BT168"/>
          <cell r="BU168"/>
          <cell r="BV168" t="str">
            <v>Octubre</v>
          </cell>
          <cell r="BW168"/>
          <cell r="BX168" t="e">
            <v>#DIV/0!</v>
          </cell>
          <cell r="BY168" t="e">
            <v>#DIV/0!</v>
          </cell>
          <cell r="BZ168"/>
          <cell r="CA168"/>
          <cell r="CB168" t="str">
            <v>Noviembre</v>
          </cell>
          <cell r="CC168"/>
          <cell r="CD168" t="e">
            <v>#DIV/0!</v>
          </cell>
          <cell r="CE168" t="e">
            <v>#DIV/0!</v>
          </cell>
          <cell r="CF168"/>
          <cell r="CG168"/>
          <cell r="CH168" t="str">
            <v>Diciembre</v>
          </cell>
          <cell r="CI168"/>
          <cell r="CJ168" t="e">
            <v>#DIV/0!</v>
          </cell>
          <cell r="CK168" t="e">
            <v>#DIV/0!</v>
          </cell>
          <cell r="CL168"/>
          <cell r="CM168"/>
          <cell r="CN168"/>
          <cell r="CO168"/>
          <cell r="CP168"/>
          <cell r="CQ168"/>
          <cell r="CR168"/>
          <cell r="CS168"/>
          <cell r="CT168"/>
          <cell r="CU168"/>
          <cell r="CV168"/>
          <cell r="CW168"/>
          <cell r="CX168"/>
          <cell r="CY168"/>
        </row>
        <row r="169">
          <cell r="C169" t="str">
            <v>ADMTI 41 Acción preventiva 3</v>
          </cell>
          <cell r="D169"/>
          <cell r="E169"/>
          <cell r="F169"/>
          <cell r="G169">
            <v>0</v>
          </cell>
          <cell r="H169"/>
          <cell r="I169"/>
          <cell r="J169"/>
          <cell r="K169"/>
          <cell r="L169"/>
          <cell r="M169"/>
          <cell r="N169"/>
          <cell r="O169"/>
          <cell r="P169"/>
          <cell r="Q169"/>
          <cell r="R169"/>
          <cell r="S169"/>
          <cell r="T169" t="str">
            <v>Enero</v>
          </cell>
          <cell r="U169"/>
          <cell r="V169" t="e">
            <v>#DIV/0!</v>
          </cell>
          <cell r="W169" t="e">
            <v>#DIV/0!</v>
          </cell>
          <cell r="X169"/>
          <cell r="Y169"/>
          <cell r="Z169" t="str">
            <v>Febrero</v>
          </cell>
          <cell r="AA169"/>
          <cell r="AB169" t="e">
            <v>#DIV/0!</v>
          </cell>
          <cell r="AC169" t="e">
            <v>#DIV/0!</v>
          </cell>
          <cell r="AD169"/>
          <cell r="AE169"/>
          <cell r="AF169" t="str">
            <v>Marzo</v>
          </cell>
          <cell r="AG169"/>
          <cell r="AH169" t="e">
            <v>#DIV/0!</v>
          </cell>
          <cell r="AI169" t="e">
            <v>#DIV/0!</v>
          </cell>
          <cell r="AJ169"/>
          <cell r="AK169"/>
          <cell r="AL169" t="str">
            <v>Abril</v>
          </cell>
          <cell r="AM169"/>
          <cell r="AN169" t="e">
            <v>#DIV/0!</v>
          </cell>
          <cell r="AO169" t="e">
            <v>#DIV/0!</v>
          </cell>
          <cell r="AP169"/>
          <cell r="AQ169"/>
          <cell r="AR169" t="str">
            <v>Mayo</v>
          </cell>
          <cell r="AS169"/>
          <cell r="AT169" t="e">
            <v>#DIV/0!</v>
          </cell>
          <cell r="AU169" t="e">
            <v>#DIV/0!</v>
          </cell>
          <cell r="AV169"/>
          <cell r="AW169"/>
          <cell r="AX169" t="str">
            <v>Junio</v>
          </cell>
          <cell r="AY169"/>
          <cell r="AZ169" t="e">
            <v>#DIV/0!</v>
          </cell>
          <cell r="BA169" t="e">
            <v>#DIV/0!</v>
          </cell>
          <cell r="BB169"/>
          <cell r="BC169"/>
          <cell r="BD169" t="str">
            <v>Julio</v>
          </cell>
          <cell r="BE169"/>
          <cell r="BF169" t="e">
            <v>#DIV/0!</v>
          </cell>
          <cell r="BG169" t="e">
            <v>#DIV/0!</v>
          </cell>
          <cell r="BH169"/>
          <cell r="BI169"/>
          <cell r="BJ169" t="str">
            <v>Agosto</v>
          </cell>
          <cell r="BK169"/>
          <cell r="BL169" t="e">
            <v>#DIV/0!</v>
          </cell>
          <cell r="BM169" t="e">
            <v>#DIV/0!</v>
          </cell>
          <cell r="BN169"/>
          <cell r="BO169"/>
          <cell r="BP169" t="str">
            <v>Septiembre</v>
          </cell>
          <cell r="BQ169"/>
          <cell r="BR169" t="e">
            <v>#DIV/0!</v>
          </cell>
          <cell r="BS169" t="e">
            <v>#DIV/0!</v>
          </cell>
          <cell r="BT169"/>
          <cell r="BU169"/>
          <cell r="BV169" t="str">
            <v>Octubre</v>
          </cell>
          <cell r="BW169"/>
          <cell r="BX169" t="e">
            <v>#DIV/0!</v>
          </cell>
          <cell r="BY169" t="e">
            <v>#DIV/0!</v>
          </cell>
          <cell r="BZ169"/>
          <cell r="CA169"/>
          <cell r="CB169" t="str">
            <v>Noviembre</v>
          </cell>
          <cell r="CC169"/>
          <cell r="CD169" t="e">
            <v>#DIV/0!</v>
          </cell>
          <cell r="CE169" t="e">
            <v>#DIV/0!</v>
          </cell>
          <cell r="CF169"/>
          <cell r="CG169"/>
          <cell r="CH169" t="str">
            <v>Diciembre</v>
          </cell>
          <cell r="CI169"/>
          <cell r="CJ169" t="e">
            <v>#DIV/0!</v>
          </cell>
          <cell r="CK169" t="e">
            <v>#DIV/0!</v>
          </cell>
          <cell r="CL169"/>
          <cell r="CM169"/>
          <cell r="CN169"/>
          <cell r="CO169"/>
          <cell r="CP169"/>
          <cell r="CQ169"/>
          <cell r="CR169"/>
          <cell r="CS169"/>
          <cell r="CT169"/>
          <cell r="CU169"/>
          <cell r="CV169"/>
          <cell r="CW169"/>
          <cell r="CX169"/>
          <cell r="CY169"/>
        </row>
        <row r="170">
          <cell r="C170" t="str">
            <v>ADMTI 41 Acción preventiva 4</v>
          </cell>
          <cell r="D170"/>
          <cell r="E170"/>
          <cell r="F170"/>
          <cell r="G170">
            <v>0</v>
          </cell>
          <cell r="H170"/>
          <cell r="I170"/>
          <cell r="J170"/>
          <cell r="K170"/>
          <cell r="L170"/>
          <cell r="M170"/>
          <cell r="N170"/>
          <cell r="O170"/>
          <cell r="P170"/>
          <cell r="Q170"/>
          <cell r="R170"/>
          <cell r="S170"/>
          <cell r="T170" t="str">
            <v>Enero</v>
          </cell>
          <cell r="U170"/>
          <cell r="V170" t="e">
            <v>#DIV/0!</v>
          </cell>
          <cell r="W170" t="e">
            <v>#DIV/0!</v>
          </cell>
          <cell r="X170"/>
          <cell r="Y170"/>
          <cell r="Z170" t="str">
            <v>Febrero</v>
          </cell>
          <cell r="AA170"/>
          <cell r="AB170" t="e">
            <v>#DIV/0!</v>
          </cell>
          <cell r="AC170" t="e">
            <v>#DIV/0!</v>
          </cell>
          <cell r="AD170"/>
          <cell r="AE170"/>
          <cell r="AF170" t="str">
            <v>Marzo</v>
          </cell>
          <cell r="AG170"/>
          <cell r="AH170" t="e">
            <v>#DIV/0!</v>
          </cell>
          <cell r="AI170" t="e">
            <v>#DIV/0!</v>
          </cell>
          <cell r="AJ170"/>
          <cell r="AK170"/>
          <cell r="AL170" t="str">
            <v>Abril</v>
          </cell>
          <cell r="AM170"/>
          <cell r="AN170" t="e">
            <v>#DIV/0!</v>
          </cell>
          <cell r="AO170" t="e">
            <v>#DIV/0!</v>
          </cell>
          <cell r="AP170"/>
          <cell r="AQ170"/>
          <cell r="AR170" t="str">
            <v>Mayo</v>
          </cell>
          <cell r="AS170"/>
          <cell r="AT170" t="e">
            <v>#DIV/0!</v>
          </cell>
          <cell r="AU170" t="e">
            <v>#DIV/0!</v>
          </cell>
          <cell r="AV170"/>
          <cell r="AW170"/>
          <cell r="AX170" t="str">
            <v>Junio</v>
          </cell>
          <cell r="AY170"/>
          <cell r="AZ170" t="e">
            <v>#DIV/0!</v>
          </cell>
          <cell r="BA170" t="e">
            <v>#DIV/0!</v>
          </cell>
          <cell r="BB170"/>
          <cell r="BC170"/>
          <cell r="BD170" t="str">
            <v>Julio</v>
          </cell>
          <cell r="BE170"/>
          <cell r="BF170" t="e">
            <v>#DIV/0!</v>
          </cell>
          <cell r="BG170" t="e">
            <v>#DIV/0!</v>
          </cell>
          <cell r="BH170"/>
          <cell r="BI170"/>
          <cell r="BJ170" t="str">
            <v>Agosto</v>
          </cell>
          <cell r="BK170"/>
          <cell r="BL170" t="e">
            <v>#DIV/0!</v>
          </cell>
          <cell r="BM170" t="e">
            <v>#DIV/0!</v>
          </cell>
          <cell r="BN170"/>
          <cell r="BO170"/>
          <cell r="BP170" t="str">
            <v>Septiembre</v>
          </cell>
          <cell r="BQ170"/>
          <cell r="BR170" t="e">
            <v>#DIV/0!</v>
          </cell>
          <cell r="BS170" t="e">
            <v>#DIV/0!</v>
          </cell>
          <cell r="BT170"/>
          <cell r="BU170"/>
          <cell r="BV170" t="str">
            <v>Octubre</v>
          </cell>
          <cell r="BW170"/>
          <cell r="BX170" t="e">
            <v>#DIV/0!</v>
          </cell>
          <cell r="BY170" t="e">
            <v>#DIV/0!</v>
          </cell>
          <cell r="BZ170"/>
          <cell r="CA170"/>
          <cell r="CB170" t="str">
            <v>Noviembre</v>
          </cell>
          <cell r="CC170"/>
          <cell r="CD170" t="e">
            <v>#DIV/0!</v>
          </cell>
          <cell r="CE170" t="e">
            <v>#DIV/0!</v>
          </cell>
          <cell r="CF170"/>
          <cell r="CG170"/>
          <cell r="CH170" t="str">
            <v>Diciembre</v>
          </cell>
          <cell r="CI170"/>
          <cell r="CJ170" t="e">
            <v>#DIV/0!</v>
          </cell>
          <cell r="CK170" t="e">
            <v>#DIV/0!</v>
          </cell>
          <cell r="CL170"/>
          <cell r="CM170"/>
          <cell r="CN170"/>
          <cell r="CO170"/>
          <cell r="CP170"/>
          <cell r="CQ170"/>
          <cell r="CR170"/>
          <cell r="CS170"/>
          <cell r="CT170"/>
          <cell r="CU170"/>
          <cell r="CV170"/>
          <cell r="CW170"/>
          <cell r="CX170"/>
          <cell r="CY170"/>
        </row>
        <row r="171">
          <cell r="C171" t="str">
            <v>ADMTI 42 Acción preventiva 1</v>
          </cell>
          <cell r="D171" t="str">
            <v>SUBDIRECCIÓN DE ADMINISTRACIÓN DE TIERRAS DE LA NACIÓN</v>
          </cell>
          <cell r="E171" t="str">
            <v>Realizar reuniones de seguimiento con los equipos de trabajo con el fin unificar criterios para la aplicación de los procedimientos</v>
          </cell>
          <cell r="F171" t="str">
            <v>Acta de reunión y/o listado de asistencia</v>
          </cell>
          <cell r="G171">
            <v>10</v>
          </cell>
          <cell r="H171"/>
          <cell r="I171"/>
          <cell r="J171">
            <v>1</v>
          </cell>
          <cell r="K171">
            <v>1</v>
          </cell>
          <cell r="L171">
            <v>1</v>
          </cell>
          <cell r="M171">
            <v>1</v>
          </cell>
          <cell r="N171">
            <v>1</v>
          </cell>
          <cell r="O171">
            <v>1</v>
          </cell>
          <cell r="P171">
            <v>1</v>
          </cell>
          <cell r="Q171">
            <v>1</v>
          </cell>
          <cell r="R171">
            <v>1</v>
          </cell>
          <cell r="S171">
            <v>1</v>
          </cell>
          <cell r="T171" t="str">
            <v>Enero</v>
          </cell>
          <cell r="U171">
            <v>0</v>
          </cell>
          <cell r="V171" t="e">
            <v>#DIV/0!</v>
          </cell>
          <cell r="W171">
            <v>0</v>
          </cell>
          <cell r="X171" t="str">
            <v>Se inicia en Febrero</v>
          </cell>
          <cell r="Y171"/>
          <cell r="Z171" t="str">
            <v>Febrero</v>
          </cell>
          <cell r="AA171">
            <v>1</v>
          </cell>
          <cell r="AB171" t="e">
            <v>#DIV/0!</v>
          </cell>
          <cell r="AC171">
            <v>0.1</v>
          </cell>
          <cell r="AD171" t="str">
            <v>Se adjunta tres acta de mesas realizadas en el mes</v>
          </cell>
          <cell r="AE171">
            <v>46055</v>
          </cell>
          <cell r="AF171" t="str">
            <v>Marzo</v>
          </cell>
          <cell r="AG171">
            <v>1</v>
          </cell>
          <cell r="AH171">
            <v>1</v>
          </cell>
          <cell r="AI171">
            <v>0.2</v>
          </cell>
          <cell r="AJ171" t="str">
            <v>Se adjunta acta y listado de asistencia a la reunión</v>
          </cell>
          <cell r="AK171">
            <v>46084</v>
          </cell>
          <cell r="AL171" t="str">
            <v>Abril</v>
          </cell>
          <cell r="AM171">
            <v>1</v>
          </cell>
          <cell r="AN171">
            <v>1</v>
          </cell>
          <cell r="AO171">
            <v>0.30000000000000004</v>
          </cell>
          <cell r="AP171" t="str">
            <v>Se adjunta dos acta de mesas realizadas en el mes</v>
          </cell>
          <cell r="AQ171">
            <v>46116</v>
          </cell>
          <cell r="AR171" t="str">
            <v>Mayo</v>
          </cell>
          <cell r="AS171"/>
          <cell r="AT171">
            <v>0</v>
          </cell>
          <cell r="AU171">
            <v>0.30000000000000004</v>
          </cell>
          <cell r="AV171"/>
          <cell r="AW171"/>
          <cell r="AX171" t="str">
            <v>Junio</v>
          </cell>
          <cell r="AY171"/>
          <cell r="AZ171">
            <v>0</v>
          </cell>
          <cell r="BA171">
            <v>0.30000000000000004</v>
          </cell>
          <cell r="BB171"/>
          <cell r="BC171"/>
          <cell r="BD171" t="str">
            <v>Julio</v>
          </cell>
          <cell r="BE171"/>
          <cell r="BF171">
            <v>0</v>
          </cell>
          <cell r="BG171">
            <v>0.30000000000000004</v>
          </cell>
          <cell r="BH171"/>
          <cell r="BI171"/>
          <cell r="BJ171" t="str">
            <v>Agosto</v>
          </cell>
          <cell r="BK171"/>
          <cell r="BL171">
            <v>0</v>
          </cell>
          <cell r="BM171">
            <v>0.30000000000000004</v>
          </cell>
          <cell r="BN171"/>
          <cell r="BO171"/>
          <cell r="BP171" t="str">
            <v>Septiembre</v>
          </cell>
          <cell r="BQ171"/>
          <cell r="BR171">
            <v>0</v>
          </cell>
          <cell r="BS171">
            <v>0.30000000000000004</v>
          </cell>
          <cell r="BT171"/>
          <cell r="BU171"/>
          <cell r="BV171" t="str">
            <v>Octubre</v>
          </cell>
          <cell r="BW171"/>
          <cell r="BX171">
            <v>0</v>
          </cell>
          <cell r="BY171">
            <v>0.30000000000000004</v>
          </cell>
          <cell r="BZ171"/>
          <cell r="CA171"/>
          <cell r="CB171" t="str">
            <v>Noviembre</v>
          </cell>
          <cell r="CC171"/>
          <cell r="CD171">
            <v>0</v>
          </cell>
          <cell r="CE171">
            <v>0.30000000000000004</v>
          </cell>
          <cell r="CF171"/>
          <cell r="CG171"/>
          <cell r="CH171" t="str">
            <v>Diciembre</v>
          </cell>
          <cell r="CI171"/>
          <cell r="CJ171">
            <v>0</v>
          </cell>
          <cell r="CK171">
            <v>0.30000000000000004</v>
          </cell>
          <cell r="CL171"/>
          <cell r="CM171"/>
          <cell r="CN171">
            <v>0</v>
          </cell>
          <cell r="CO171">
            <v>1</v>
          </cell>
          <cell r="CP171">
            <v>1</v>
          </cell>
          <cell r="CQ171">
            <v>1</v>
          </cell>
          <cell r="CR171">
            <v>0</v>
          </cell>
          <cell r="CS171">
            <v>0</v>
          </cell>
          <cell r="CT171">
            <v>0</v>
          </cell>
          <cell r="CU171">
            <v>0</v>
          </cell>
          <cell r="CV171">
            <v>0</v>
          </cell>
          <cell r="CW171">
            <v>0</v>
          </cell>
          <cell r="CX171">
            <v>0</v>
          </cell>
          <cell r="CY171">
            <v>0</v>
          </cell>
        </row>
        <row r="172">
          <cell r="C172" t="str">
            <v>ADMTI 42 Acción preventiva 2</v>
          </cell>
          <cell r="D172" t="str">
            <v xml:space="preserve">SUBDIRECCIÓN DE ADMINISTRACIÓN DE TIERRAS DE LA NACIÓN </v>
          </cell>
          <cell r="E172" t="str">
            <v>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v>
          </cell>
          <cell r="F172" t="str">
            <v>Acta de capacitación de los procedimientos</v>
          </cell>
          <cell r="G172">
            <v>2</v>
          </cell>
          <cell r="H172"/>
          <cell r="I172"/>
          <cell r="J172"/>
          <cell r="K172"/>
          <cell r="L172">
            <v>1</v>
          </cell>
          <cell r="M172"/>
          <cell r="N172">
            <v>1</v>
          </cell>
          <cell r="O172"/>
          <cell r="P172"/>
          <cell r="Q172"/>
          <cell r="R172"/>
          <cell r="S172"/>
          <cell r="T172" t="str">
            <v>Enero</v>
          </cell>
          <cell r="U172"/>
          <cell r="V172" t="e">
            <v>#DIV/0!</v>
          </cell>
          <cell r="W172">
            <v>0</v>
          </cell>
          <cell r="X172"/>
          <cell r="Y172"/>
          <cell r="Z172" t="str">
            <v>Febrero</v>
          </cell>
          <cell r="AA172"/>
          <cell r="AB172" t="e">
            <v>#DIV/0!</v>
          </cell>
          <cell r="AC172">
            <v>0</v>
          </cell>
          <cell r="AD172"/>
          <cell r="AE172"/>
          <cell r="AF172" t="str">
            <v>Marzo</v>
          </cell>
          <cell r="AG172"/>
          <cell r="AH172" t="e">
            <v>#DIV/0!</v>
          </cell>
          <cell r="AI172">
            <v>0</v>
          </cell>
          <cell r="AJ172"/>
          <cell r="AK172"/>
          <cell r="AL172" t="str">
            <v>Abril</v>
          </cell>
          <cell r="AM172"/>
          <cell r="AN172" t="e">
            <v>#DIV/0!</v>
          </cell>
          <cell r="AO172">
            <v>0</v>
          </cell>
          <cell r="AP172"/>
          <cell r="AQ172"/>
          <cell r="AR172" t="str">
            <v>Mayo</v>
          </cell>
          <cell r="AS172"/>
          <cell r="AT172">
            <v>0</v>
          </cell>
          <cell r="AU172">
            <v>0</v>
          </cell>
          <cell r="AV172"/>
          <cell r="AW172"/>
          <cell r="AX172" t="str">
            <v>Junio</v>
          </cell>
          <cell r="AY172"/>
          <cell r="AZ172" t="e">
            <v>#DIV/0!</v>
          </cell>
          <cell r="BA172">
            <v>0</v>
          </cell>
          <cell r="BB172"/>
          <cell r="BC172"/>
          <cell r="BD172" t="str">
            <v>Julio</v>
          </cell>
          <cell r="BE172"/>
          <cell r="BF172">
            <v>0</v>
          </cell>
          <cell r="BG172">
            <v>0</v>
          </cell>
          <cell r="BH172"/>
          <cell r="BI172"/>
          <cell r="BJ172" t="str">
            <v>Agosto</v>
          </cell>
          <cell r="BK172"/>
          <cell r="BL172" t="e">
            <v>#DIV/0!</v>
          </cell>
          <cell r="BM172">
            <v>0</v>
          </cell>
          <cell r="BN172"/>
          <cell r="BO172"/>
          <cell r="BP172" t="str">
            <v>Septiembre</v>
          </cell>
          <cell r="BQ172"/>
          <cell r="BR172" t="e">
            <v>#DIV/0!</v>
          </cell>
          <cell r="BS172">
            <v>0</v>
          </cell>
          <cell r="BT172"/>
          <cell r="BU172"/>
          <cell r="BV172" t="str">
            <v>Octubre</v>
          </cell>
          <cell r="BW172"/>
          <cell r="BX172" t="e">
            <v>#DIV/0!</v>
          </cell>
          <cell r="BY172">
            <v>0</v>
          </cell>
          <cell r="BZ172"/>
          <cell r="CA172"/>
          <cell r="CB172" t="str">
            <v>Noviembre</v>
          </cell>
          <cell r="CC172"/>
          <cell r="CD172" t="e">
            <v>#DIV/0!</v>
          </cell>
          <cell r="CE172">
            <v>0</v>
          </cell>
          <cell r="CF172"/>
          <cell r="CG172"/>
          <cell r="CH172" t="str">
            <v>Diciembre</v>
          </cell>
          <cell r="CI172"/>
          <cell r="CJ172" t="e">
            <v>#DIV/0!</v>
          </cell>
          <cell r="CK172">
            <v>0</v>
          </cell>
          <cell r="CL172"/>
          <cell r="CM172"/>
          <cell r="CN172">
            <v>0</v>
          </cell>
          <cell r="CO172">
            <v>0</v>
          </cell>
          <cell r="CP172">
            <v>0</v>
          </cell>
          <cell r="CQ172">
            <v>0</v>
          </cell>
          <cell r="CR172">
            <v>0</v>
          </cell>
          <cell r="CS172">
            <v>0</v>
          </cell>
          <cell r="CT172">
            <v>0</v>
          </cell>
          <cell r="CU172">
            <v>0</v>
          </cell>
          <cell r="CV172">
            <v>0</v>
          </cell>
          <cell r="CW172">
            <v>0</v>
          </cell>
          <cell r="CX172">
            <v>0</v>
          </cell>
          <cell r="CY172">
            <v>0</v>
          </cell>
        </row>
        <row r="173">
          <cell r="C173" t="str">
            <v>ADMTI 42 Acción preventiva 3</v>
          </cell>
          <cell r="D173"/>
          <cell r="E173"/>
          <cell r="F173"/>
          <cell r="G173">
            <v>0</v>
          </cell>
          <cell r="H173"/>
          <cell r="I173"/>
          <cell r="J173"/>
          <cell r="K173"/>
          <cell r="L173"/>
          <cell r="M173"/>
          <cell r="N173"/>
          <cell r="O173"/>
          <cell r="P173"/>
          <cell r="Q173"/>
          <cell r="R173"/>
          <cell r="S173"/>
          <cell r="T173" t="str">
            <v>Enero</v>
          </cell>
          <cell r="U173"/>
          <cell r="V173" t="e">
            <v>#DIV/0!</v>
          </cell>
          <cell r="W173" t="e">
            <v>#DIV/0!</v>
          </cell>
          <cell r="X173"/>
          <cell r="Y173"/>
          <cell r="Z173" t="str">
            <v>Febrero</v>
          </cell>
          <cell r="AA173"/>
          <cell r="AB173" t="e">
            <v>#DIV/0!</v>
          </cell>
          <cell r="AC173" t="e">
            <v>#DIV/0!</v>
          </cell>
          <cell r="AD173"/>
          <cell r="AE173"/>
          <cell r="AF173" t="str">
            <v>Marzo</v>
          </cell>
          <cell r="AG173"/>
          <cell r="AH173" t="e">
            <v>#DIV/0!</v>
          </cell>
          <cell r="AI173" t="e">
            <v>#DIV/0!</v>
          </cell>
          <cell r="AJ173"/>
          <cell r="AK173"/>
          <cell r="AL173" t="str">
            <v>Abril</v>
          </cell>
          <cell r="AM173"/>
          <cell r="AN173" t="e">
            <v>#DIV/0!</v>
          </cell>
          <cell r="AO173" t="e">
            <v>#DIV/0!</v>
          </cell>
          <cell r="AP173"/>
          <cell r="AQ173"/>
          <cell r="AR173" t="str">
            <v>Mayo</v>
          </cell>
          <cell r="AS173"/>
          <cell r="AT173" t="e">
            <v>#DIV/0!</v>
          </cell>
          <cell r="AU173" t="e">
            <v>#DIV/0!</v>
          </cell>
          <cell r="AV173"/>
          <cell r="AW173"/>
          <cell r="AX173" t="str">
            <v>Junio</v>
          </cell>
          <cell r="AY173"/>
          <cell r="AZ173" t="e">
            <v>#DIV/0!</v>
          </cell>
          <cell r="BA173" t="e">
            <v>#DIV/0!</v>
          </cell>
          <cell r="BB173"/>
          <cell r="BC173"/>
          <cell r="BD173" t="str">
            <v>Julio</v>
          </cell>
          <cell r="BE173"/>
          <cell r="BF173" t="e">
            <v>#DIV/0!</v>
          </cell>
          <cell r="BG173" t="e">
            <v>#DIV/0!</v>
          </cell>
          <cell r="BH173"/>
          <cell r="BI173"/>
          <cell r="BJ173" t="str">
            <v>Agosto</v>
          </cell>
          <cell r="BK173"/>
          <cell r="BL173" t="e">
            <v>#DIV/0!</v>
          </cell>
          <cell r="BM173" t="e">
            <v>#DIV/0!</v>
          </cell>
          <cell r="BN173"/>
          <cell r="BO173"/>
          <cell r="BP173" t="str">
            <v>Septiembre</v>
          </cell>
          <cell r="BQ173"/>
          <cell r="BR173" t="e">
            <v>#DIV/0!</v>
          </cell>
          <cell r="BS173" t="e">
            <v>#DIV/0!</v>
          </cell>
          <cell r="BT173"/>
          <cell r="BU173"/>
          <cell r="BV173" t="str">
            <v>Octubre</v>
          </cell>
          <cell r="BW173"/>
          <cell r="BX173" t="e">
            <v>#DIV/0!</v>
          </cell>
          <cell r="BY173" t="e">
            <v>#DIV/0!</v>
          </cell>
          <cell r="BZ173"/>
          <cell r="CA173"/>
          <cell r="CB173" t="str">
            <v>Noviembre</v>
          </cell>
          <cell r="CC173"/>
          <cell r="CD173" t="e">
            <v>#DIV/0!</v>
          </cell>
          <cell r="CE173" t="e">
            <v>#DIV/0!</v>
          </cell>
          <cell r="CF173"/>
          <cell r="CG173"/>
          <cell r="CH173" t="str">
            <v>Diciembre</v>
          </cell>
          <cell r="CI173"/>
          <cell r="CJ173" t="e">
            <v>#DIV/0!</v>
          </cell>
          <cell r="CK173" t="e">
            <v>#DIV/0!</v>
          </cell>
          <cell r="CL173"/>
          <cell r="CM173"/>
          <cell r="CN173"/>
          <cell r="CO173"/>
          <cell r="CP173"/>
          <cell r="CQ173"/>
          <cell r="CR173"/>
          <cell r="CS173"/>
          <cell r="CT173"/>
          <cell r="CU173"/>
          <cell r="CV173"/>
          <cell r="CW173"/>
          <cell r="CX173"/>
          <cell r="CY173"/>
        </row>
        <row r="174">
          <cell r="C174" t="str">
            <v>ADMTI 42 Acción preventiva 4</v>
          </cell>
          <cell r="D174"/>
          <cell r="E174"/>
          <cell r="F174"/>
          <cell r="G174">
            <v>0</v>
          </cell>
          <cell r="H174"/>
          <cell r="I174"/>
          <cell r="J174"/>
          <cell r="K174"/>
          <cell r="L174"/>
          <cell r="M174"/>
          <cell r="N174"/>
          <cell r="O174"/>
          <cell r="P174"/>
          <cell r="Q174"/>
          <cell r="R174"/>
          <cell r="S174"/>
          <cell r="T174" t="str">
            <v>Enero</v>
          </cell>
          <cell r="U174"/>
          <cell r="V174" t="e">
            <v>#DIV/0!</v>
          </cell>
          <cell r="W174" t="e">
            <v>#DIV/0!</v>
          </cell>
          <cell r="X174"/>
          <cell r="Y174"/>
          <cell r="Z174" t="str">
            <v>Febrero</v>
          </cell>
          <cell r="AA174"/>
          <cell r="AB174" t="e">
            <v>#DIV/0!</v>
          </cell>
          <cell r="AC174" t="e">
            <v>#DIV/0!</v>
          </cell>
          <cell r="AD174"/>
          <cell r="AE174"/>
          <cell r="AF174" t="str">
            <v>Marzo</v>
          </cell>
          <cell r="AG174"/>
          <cell r="AH174" t="e">
            <v>#DIV/0!</v>
          </cell>
          <cell r="AI174" t="e">
            <v>#DIV/0!</v>
          </cell>
          <cell r="AJ174"/>
          <cell r="AK174"/>
          <cell r="AL174" t="str">
            <v>Abril</v>
          </cell>
          <cell r="AM174"/>
          <cell r="AN174" t="e">
            <v>#DIV/0!</v>
          </cell>
          <cell r="AO174" t="e">
            <v>#DIV/0!</v>
          </cell>
          <cell r="AP174"/>
          <cell r="AQ174"/>
          <cell r="AR174" t="str">
            <v>Mayo</v>
          </cell>
          <cell r="AS174"/>
          <cell r="AT174" t="e">
            <v>#DIV/0!</v>
          </cell>
          <cell r="AU174" t="e">
            <v>#DIV/0!</v>
          </cell>
          <cell r="AV174"/>
          <cell r="AW174"/>
          <cell r="AX174" t="str">
            <v>Junio</v>
          </cell>
          <cell r="AY174"/>
          <cell r="AZ174" t="e">
            <v>#DIV/0!</v>
          </cell>
          <cell r="BA174" t="e">
            <v>#DIV/0!</v>
          </cell>
          <cell r="BB174"/>
          <cell r="BC174"/>
          <cell r="BD174" t="str">
            <v>Julio</v>
          </cell>
          <cell r="BE174"/>
          <cell r="BF174" t="e">
            <v>#DIV/0!</v>
          </cell>
          <cell r="BG174" t="e">
            <v>#DIV/0!</v>
          </cell>
          <cell r="BH174"/>
          <cell r="BI174"/>
          <cell r="BJ174" t="str">
            <v>Agosto</v>
          </cell>
          <cell r="BK174"/>
          <cell r="BL174" t="e">
            <v>#DIV/0!</v>
          </cell>
          <cell r="BM174" t="e">
            <v>#DIV/0!</v>
          </cell>
          <cell r="BN174"/>
          <cell r="BO174"/>
          <cell r="BP174" t="str">
            <v>Septiembre</v>
          </cell>
          <cell r="BQ174"/>
          <cell r="BR174" t="e">
            <v>#DIV/0!</v>
          </cell>
          <cell r="BS174" t="e">
            <v>#DIV/0!</v>
          </cell>
          <cell r="BT174"/>
          <cell r="BU174"/>
          <cell r="BV174" t="str">
            <v>Octubre</v>
          </cell>
          <cell r="BW174"/>
          <cell r="BX174" t="e">
            <v>#DIV/0!</v>
          </cell>
          <cell r="BY174" t="e">
            <v>#DIV/0!</v>
          </cell>
          <cell r="BZ174"/>
          <cell r="CA174"/>
          <cell r="CB174" t="str">
            <v>Noviembre</v>
          </cell>
          <cell r="CC174"/>
          <cell r="CD174" t="e">
            <v>#DIV/0!</v>
          </cell>
          <cell r="CE174" t="e">
            <v>#DIV/0!</v>
          </cell>
          <cell r="CF174"/>
          <cell r="CG174"/>
          <cell r="CH174" t="str">
            <v>Diciembre</v>
          </cell>
          <cell r="CI174"/>
          <cell r="CJ174" t="e">
            <v>#DIV/0!</v>
          </cell>
          <cell r="CK174" t="e">
            <v>#DIV/0!</v>
          </cell>
          <cell r="CL174"/>
          <cell r="CM174"/>
          <cell r="CN174"/>
          <cell r="CO174"/>
          <cell r="CP174"/>
          <cell r="CQ174"/>
          <cell r="CR174"/>
          <cell r="CS174"/>
          <cell r="CT174"/>
          <cell r="CU174"/>
          <cell r="CV174"/>
          <cell r="CW174"/>
          <cell r="CX174"/>
          <cell r="CY174"/>
        </row>
        <row r="175">
          <cell r="C175" t="str">
            <v>GINFO 43 Acción preventiva 1</v>
          </cell>
          <cell r="D175" t="str">
            <v>SUBDIRECCIÓN DE SISTEMAS DE INFORMACIÓN DE TIERRAS</v>
          </cell>
          <cell r="E175" t="str">
            <v>Realizar los informes semestral de los desarrollos de software implementados puestos en producción, con el fin de asegurar la adecuada gestión del ciclo de vida de los desarrollos conforme a los lineamientos y procedimientos.</v>
          </cell>
          <cell r="F175" t="str">
            <v>Informe semestral de los casos de desarrollo implementados y puestos en producción</v>
          </cell>
          <cell r="G175">
            <v>2</v>
          </cell>
          <cell r="H175"/>
          <cell r="I175"/>
          <cell r="J175"/>
          <cell r="K175"/>
          <cell r="L175"/>
          <cell r="M175"/>
          <cell r="N175">
            <v>1</v>
          </cell>
          <cell r="O175"/>
          <cell r="P175"/>
          <cell r="Q175"/>
          <cell r="R175"/>
          <cell r="S175">
            <v>1</v>
          </cell>
          <cell r="T175" t="str">
            <v>Enero</v>
          </cell>
          <cell r="U175"/>
          <cell r="V175" t="e">
            <v>#DIV/0!</v>
          </cell>
          <cell r="W175">
            <v>0</v>
          </cell>
          <cell r="X175"/>
          <cell r="Y175"/>
          <cell r="Z175" t="str">
            <v>Febrero</v>
          </cell>
          <cell r="AA175"/>
          <cell r="AB175" t="e">
            <v>#DIV/0!</v>
          </cell>
          <cell r="AC175">
            <v>0</v>
          </cell>
          <cell r="AD175"/>
          <cell r="AE175"/>
          <cell r="AF175" t="str">
            <v>Marzo</v>
          </cell>
          <cell r="AG175"/>
          <cell r="AH175" t="e">
            <v>#DIV/0!</v>
          </cell>
          <cell r="AI175">
            <v>0</v>
          </cell>
          <cell r="AJ175"/>
          <cell r="AK175"/>
          <cell r="AL175" t="str">
            <v>Abril</v>
          </cell>
          <cell r="AM175"/>
          <cell r="AN175" t="e">
            <v>#DIV/0!</v>
          </cell>
          <cell r="AO175">
            <v>0</v>
          </cell>
          <cell r="AP175"/>
          <cell r="AQ175"/>
          <cell r="AR175" t="str">
            <v>Mayo</v>
          </cell>
          <cell r="AS175"/>
          <cell r="AT175" t="e">
            <v>#DIV/0!</v>
          </cell>
          <cell r="AU175">
            <v>0</v>
          </cell>
          <cell r="AV175"/>
          <cell r="AW175"/>
          <cell r="AX175" t="str">
            <v>Junio</v>
          </cell>
          <cell r="AY175"/>
          <cell r="AZ175" t="e">
            <v>#DIV/0!</v>
          </cell>
          <cell r="BA175">
            <v>0</v>
          </cell>
          <cell r="BB175"/>
          <cell r="BC175"/>
          <cell r="BD175" t="str">
            <v>Julio</v>
          </cell>
          <cell r="BE175"/>
          <cell r="BF175">
            <v>0</v>
          </cell>
          <cell r="BG175">
            <v>0</v>
          </cell>
          <cell r="BH175"/>
          <cell r="BI175"/>
          <cell r="BJ175" t="str">
            <v>Agosto</v>
          </cell>
          <cell r="BK175"/>
          <cell r="BL175" t="e">
            <v>#DIV/0!</v>
          </cell>
          <cell r="BM175">
            <v>0</v>
          </cell>
          <cell r="BN175"/>
          <cell r="BO175"/>
          <cell r="BP175" t="str">
            <v>Septiembre</v>
          </cell>
          <cell r="BQ175"/>
          <cell r="BR175" t="e">
            <v>#DIV/0!</v>
          </cell>
          <cell r="BS175">
            <v>0</v>
          </cell>
          <cell r="BT175"/>
          <cell r="BU175"/>
          <cell r="BV175" t="str">
            <v>Octubre</v>
          </cell>
          <cell r="BW175"/>
          <cell r="BX175" t="e">
            <v>#DIV/0!</v>
          </cell>
          <cell r="BY175">
            <v>0</v>
          </cell>
          <cell r="BZ175"/>
          <cell r="CA175"/>
          <cell r="CB175" t="str">
            <v>Noviembre</v>
          </cell>
          <cell r="CC175"/>
          <cell r="CD175" t="e">
            <v>#DIV/0!</v>
          </cell>
          <cell r="CE175">
            <v>0</v>
          </cell>
          <cell r="CF175"/>
          <cell r="CG175"/>
          <cell r="CH175" t="str">
            <v>Diciembre</v>
          </cell>
          <cell r="CI175"/>
          <cell r="CJ175">
            <v>0</v>
          </cell>
          <cell r="CK175">
            <v>0</v>
          </cell>
          <cell r="CL175"/>
          <cell r="CM175"/>
          <cell r="CN175">
            <v>0</v>
          </cell>
          <cell r="CO175">
            <v>0</v>
          </cell>
          <cell r="CP175">
            <v>0</v>
          </cell>
          <cell r="CQ175">
            <v>0</v>
          </cell>
          <cell r="CR175">
            <v>0</v>
          </cell>
          <cell r="CS175">
            <v>0</v>
          </cell>
          <cell r="CT175">
            <v>0</v>
          </cell>
          <cell r="CU175">
            <v>0</v>
          </cell>
          <cell r="CV175">
            <v>0</v>
          </cell>
          <cell r="CW175">
            <v>0</v>
          </cell>
          <cell r="CX175">
            <v>0</v>
          </cell>
          <cell r="CY175">
            <v>0</v>
          </cell>
        </row>
        <row r="176">
          <cell r="C176" t="str">
            <v>GINFO 43 Acción preventiva 2</v>
          </cell>
          <cell r="D176"/>
          <cell r="E176"/>
          <cell r="F176"/>
          <cell r="G176">
            <v>0</v>
          </cell>
          <cell r="H176"/>
          <cell r="I176"/>
          <cell r="J176"/>
          <cell r="K176"/>
          <cell r="L176"/>
          <cell r="M176"/>
          <cell r="N176"/>
          <cell r="O176"/>
          <cell r="P176"/>
          <cell r="Q176"/>
          <cell r="R176"/>
          <cell r="S176"/>
          <cell r="T176" t="str">
            <v>Enero</v>
          </cell>
          <cell r="U176"/>
          <cell r="V176" t="e">
            <v>#DIV/0!</v>
          </cell>
          <cell r="W176" t="e">
            <v>#DIV/0!</v>
          </cell>
          <cell r="X176"/>
          <cell r="Y176"/>
          <cell r="Z176" t="str">
            <v>Febrero</v>
          </cell>
          <cell r="AA176"/>
          <cell r="AB176" t="e">
            <v>#DIV/0!</v>
          </cell>
          <cell r="AC176" t="e">
            <v>#DIV/0!</v>
          </cell>
          <cell r="AD176"/>
          <cell r="AE176"/>
          <cell r="AF176" t="str">
            <v>Marzo</v>
          </cell>
          <cell r="AG176"/>
          <cell r="AH176" t="e">
            <v>#DIV/0!</v>
          </cell>
          <cell r="AI176" t="e">
            <v>#DIV/0!</v>
          </cell>
          <cell r="AJ176"/>
          <cell r="AK176"/>
          <cell r="AL176" t="str">
            <v>Abril</v>
          </cell>
          <cell r="AM176"/>
          <cell r="AN176" t="e">
            <v>#DIV/0!</v>
          </cell>
          <cell r="AO176" t="e">
            <v>#DIV/0!</v>
          </cell>
          <cell r="AP176"/>
          <cell r="AQ176"/>
          <cell r="AR176" t="str">
            <v>Mayo</v>
          </cell>
          <cell r="AS176"/>
          <cell r="AT176" t="e">
            <v>#DIV/0!</v>
          </cell>
          <cell r="AU176" t="e">
            <v>#DIV/0!</v>
          </cell>
          <cell r="AV176"/>
          <cell r="AW176"/>
          <cell r="AX176" t="str">
            <v>Junio</v>
          </cell>
          <cell r="AY176"/>
          <cell r="AZ176" t="e">
            <v>#DIV/0!</v>
          </cell>
          <cell r="BA176" t="e">
            <v>#DIV/0!</v>
          </cell>
          <cell r="BB176"/>
          <cell r="BC176"/>
          <cell r="BD176" t="str">
            <v>Julio</v>
          </cell>
          <cell r="BE176"/>
          <cell r="BF176" t="e">
            <v>#DIV/0!</v>
          </cell>
          <cell r="BG176" t="e">
            <v>#DIV/0!</v>
          </cell>
          <cell r="BH176"/>
          <cell r="BI176"/>
          <cell r="BJ176" t="str">
            <v>Agosto</v>
          </cell>
          <cell r="BK176"/>
          <cell r="BL176" t="e">
            <v>#DIV/0!</v>
          </cell>
          <cell r="BM176" t="e">
            <v>#DIV/0!</v>
          </cell>
          <cell r="BN176"/>
          <cell r="BO176"/>
          <cell r="BP176" t="str">
            <v>Septiembre</v>
          </cell>
          <cell r="BQ176"/>
          <cell r="BR176" t="e">
            <v>#DIV/0!</v>
          </cell>
          <cell r="BS176" t="e">
            <v>#DIV/0!</v>
          </cell>
          <cell r="BT176"/>
          <cell r="BU176"/>
          <cell r="BV176" t="str">
            <v>Octubre</v>
          </cell>
          <cell r="BW176"/>
          <cell r="BX176" t="e">
            <v>#DIV/0!</v>
          </cell>
          <cell r="BY176" t="e">
            <v>#DIV/0!</v>
          </cell>
          <cell r="BZ176"/>
          <cell r="CA176"/>
          <cell r="CB176" t="str">
            <v>Noviembre</v>
          </cell>
          <cell r="CC176"/>
          <cell r="CD176" t="e">
            <v>#DIV/0!</v>
          </cell>
          <cell r="CE176" t="e">
            <v>#DIV/0!</v>
          </cell>
          <cell r="CF176"/>
          <cell r="CG176"/>
          <cell r="CH176" t="str">
            <v>Diciembre</v>
          </cell>
          <cell r="CI176"/>
          <cell r="CJ176" t="e">
            <v>#DIV/0!</v>
          </cell>
          <cell r="CK176" t="e">
            <v>#DIV/0!</v>
          </cell>
          <cell r="CL176"/>
          <cell r="CM176"/>
          <cell r="CN176"/>
          <cell r="CO176"/>
          <cell r="CP176"/>
          <cell r="CQ176"/>
          <cell r="CR176"/>
          <cell r="CS176"/>
          <cell r="CT176"/>
          <cell r="CU176"/>
          <cell r="CV176"/>
          <cell r="CW176"/>
          <cell r="CX176"/>
          <cell r="CY176"/>
        </row>
        <row r="177">
          <cell r="C177" t="str">
            <v>GINFO 43 Acción preventiva 3</v>
          </cell>
          <cell r="D177"/>
          <cell r="E177"/>
          <cell r="F177"/>
          <cell r="G177">
            <v>0</v>
          </cell>
          <cell r="H177"/>
          <cell r="I177"/>
          <cell r="J177"/>
          <cell r="K177"/>
          <cell r="L177"/>
          <cell r="M177"/>
          <cell r="N177"/>
          <cell r="O177"/>
          <cell r="P177"/>
          <cell r="Q177"/>
          <cell r="R177"/>
          <cell r="S177"/>
          <cell r="T177" t="str">
            <v>Enero</v>
          </cell>
          <cell r="U177"/>
          <cell r="V177" t="e">
            <v>#DIV/0!</v>
          </cell>
          <cell r="W177" t="e">
            <v>#DIV/0!</v>
          </cell>
          <cell r="X177"/>
          <cell r="Y177"/>
          <cell r="Z177" t="str">
            <v>Febrero</v>
          </cell>
          <cell r="AA177"/>
          <cell r="AB177" t="e">
            <v>#DIV/0!</v>
          </cell>
          <cell r="AC177" t="e">
            <v>#DIV/0!</v>
          </cell>
          <cell r="AD177"/>
          <cell r="AE177"/>
          <cell r="AF177" t="str">
            <v>Marzo</v>
          </cell>
          <cell r="AG177"/>
          <cell r="AH177" t="e">
            <v>#DIV/0!</v>
          </cell>
          <cell r="AI177" t="e">
            <v>#DIV/0!</v>
          </cell>
          <cell r="AJ177"/>
          <cell r="AK177"/>
          <cell r="AL177" t="str">
            <v>Abril</v>
          </cell>
          <cell r="AM177"/>
          <cell r="AN177" t="e">
            <v>#DIV/0!</v>
          </cell>
          <cell r="AO177" t="e">
            <v>#DIV/0!</v>
          </cell>
          <cell r="AP177"/>
          <cell r="AQ177"/>
          <cell r="AR177" t="str">
            <v>Mayo</v>
          </cell>
          <cell r="AS177"/>
          <cell r="AT177" t="e">
            <v>#DIV/0!</v>
          </cell>
          <cell r="AU177" t="e">
            <v>#DIV/0!</v>
          </cell>
          <cell r="AV177"/>
          <cell r="AW177"/>
          <cell r="AX177" t="str">
            <v>Junio</v>
          </cell>
          <cell r="AY177"/>
          <cell r="AZ177" t="e">
            <v>#DIV/0!</v>
          </cell>
          <cell r="BA177" t="e">
            <v>#DIV/0!</v>
          </cell>
          <cell r="BB177"/>
          <cell r="BC177"/>
          <cell r="BD177" t="str">
            <v>Julio</v>
          </cell>
          <cell r="BE177"/>
          <cell r="BF177" t="e">
            <v>#DIV/0!</v>
          </cell>
          <cell r="BG177" t="e">
            <v>#DIV/0!</v>
          </cell>
          <cell r="BH177"/>
          <cell r="BI177"/>
          <cell r="BJ177" t="str">
            <v>Agosto</v>
          </cell>
          <cell r="BK177"/>
          <cell r="BL177" t="e">
            <v>#DIV/0!</v>
          </cell>
          <cell r="BM177" t="e">
            <v>#DIV/0!</v>
          </cell>
          <cell r="BN177"/>
          <cell r="BO177"/>
          <cell r="BP177" t="str">
            <v>Septiembre</v>
          </cell>
          <cell r="BQ177"/>
          <cell r="BR177" t="e">
            <v>#DIV/0!</v>
          </cell>
          <cell r="BS177" t="e">
            <v>#DIV/0!</v>
          </cell>
          <cell r="BT177"/>
          <cell r="BU177"/>
          <cell r="BV177" t="str">
            <v>Octubre</v>
          </cell>
          <cell r="BW177"/>
          <cell r="BX177" t="e">
            <v>#DIV/0!</v>
          </cell>
          <cell r="BY177" t="e">
            <v>#DIV/0!</v>
          </cell>
          <cell r="BZ177"/>
          <cell r="CA177"/>
          <cell r="CB177" t="str">
            <v>Noviembre</v>
          </cell>
          <cell r="CC177"/>
          <cell r="CD177" t="e">
            <v>#DIV/0!</v>
          </cell>
          <cell r="CE177" t="e">
            <v>#DIV/0!</v>
          </cell>
          <cell r="CF177"/>
          <cell r="CG177"/>
          <cell r="CH177" t="str">
            <v>Diciembre</v>
          </cell>
          <cell r="CI177"/>
          <cell r="CJ177" t="e">
            <v>#DIV/0!</v>
          </cell>
          <cell r="CK177" t="e">
            <v>#DIV/0!</v>
          </cell>
          <cell r="CL177"/>
          <cell r="CM177"/>
          <cell r="CN177"/>
          <cell r="CO177"/>
          <cell r="CP177"/>
          <cell r="CQ177"/>
          <cell r="CR177"/>
          <cell r="CS177"/>
          <cell r="CT177"/>
          <cell r="CU177"/>
          <cell r="CV177"/>
          <cell r="CW177"/>
          <cell r="CX177"/>
          <cell r="CY177"/>
        </row>
        <row r="178">
          <cell r="C178" t="str">
            <v>GINFO 43 Acción preventiva 4</v>
          </cell>
          <cell r="D178"/>
          <cell r="E178"/>
          <cell r="F178"/>
          <cell r="G178">
            <v>0</v>
          </cell>
          <cell r="H178"/>
          <cell r="I178"/>
          <cell r="J178"/>
          <cell r="K178"/>
          <cell r="L178"/>
          <cell r="M178"/>
          <cell r="N178"/>
          <cell r="O178"/>
          <cell r="P178"/>
          <cell r="Q178"/>
          <cell r="R178"/>
          <cell r="S178"/>
          <cell r="T178" t="str">
            <v>Enero</v>
          </cell>
          <cell r="U178"/>
          <cell r="V178" t="e">
            <v>#DIV/0!</v>
          </cell>
          <cell r="W178" t="e">
            <v>#DIV/0!</v>
          </cell>
          <cell r="X178"/>
          <cell r="Y178"/>
          <cell r="Z178" t="str">
            <v>Febrero</v>
          </cell>
          <cell r="AA178"/>
          <cell r="AB178" t="e">
            <v>#DIV/0!</v>
          </cell>
          <cell r="AC178" t="e">
            <v>#DIV/0!</v>
          </cell>
          <cell r="AD178"/>
          <cell r="AE178"/>
          <cell r="AF178" t="str">
            <v>Marzo</v>
          </cell>
          <cell r="AG178"/>
          <cell r="AH178" t="e">
            <v>#DIV/0!</v>
          </cell>
          <cell r="AI178" t="e">
            <v>#DIV/0!</v>
          </cell>
          <cell r="AJ178"/>
          <cell r="AK178"/>
          <cell r="AL178" t="str">
            <v>Abril</v>
          </cell>
          <cell r="AM178"/>
          <cell r="AN178" t="e">
            <v>#DIV/0!</v>
          </cell>
          <cell r="AO178" t="e">
            <v>#DIV/0!</v>
          </cell>
          <cell r="AP178"/>
          <cell r="AQ178"/>
          <cell r="AR178" t="str">
            <v>Mayo</v>
          </cell>
          <cell r="AS178"/>
          <cell r="AT178" t="e">
            <v>#DIV/0!</v>
          </cell>
          <cell r="AU178" t="e">
            <v>#DIV/0!</v>
          </cell>
          <cell r="AV178"/>
          <cell r="AW178"/>
          <cell r="AX178" t="str">
            <v>Junio</v>
          </cell>
          <cell r="AY178"/>
          <cell r="AZ178" t="e">
            <v>#DIV/0!</v>
          </cell>
          <cell r="BA178" t="e">
            <v>#DIV/0!</v>
          </cell>
          <cell r="BB178"/>
          <cell r="BC178"/>
          <cell r="BD178" t="str">
            <v>Julio</v>
          </cell>
          <cell r="BE178"/>
          <cell r="BF178" t="e">
            <v>#DIV/0!</v>
          </cell>
          <cell r="BG178" t="e">
            <v>#DIV/0!</v>
          </cell>
          <cell r="BH178"/>
          <cell r="BI178"/>
          <cell r="BJ178" t="str">
            <v>Agosto</v>
          </cell>
          <cell r="BK178"/>
          <cell r="BL178" t="e">
            <v>#DIV/0!</v>
          </cell>
          <cell r="BM178" t="e">
            <v>#DIV/0!</v>
          </cell>
          <cell r="BN178"/>
          <cell r="BO178"/>
          <cell r="BP178" t="str">
            <v>Septiembre</v>
          </cell>
          <cell r="BQ178"/>
          <cell r="BR178" t="e">
            <v>#DIV/0!</v>
          </cell>
          <cell r="BS178" t="e">
            <v>#DIV/0!</v>
          </cell>
          <cell r="BT178"/>
          <cell r="BU178"/>
          <cell r="BV178" t="str">
            <v>Octubre</v>
          </cell>
          <cell r="BW178"/>
          <cell r="BX178" t="e">
            <v>#DIV/0!</v>
          </cell>
          <cell r="BY178" t="e">
            <v>#DIV/0!</v>
          </cell>
          <cell r="BZ178"/>
          <cell r="CA178"/>
          <cell r="CB178" t="str">
            <v>Noviembre</v>
          </cell>
          <cell r="CC178"/>
          <cell r="CD178" t="e">
            <v>#DIV/0!</v>
          </cell>
          <cell r="CE178" t="e">
            <v>#DIV/0!</v>
          </cell>
          <cell r="CF178"/>
          <cell r="CG178"/>
          <cell r="CH178" t="str">
            <v>Diciembre</v>
          </cell>
          <cell r="CI178"/>
          <cell r="CJ178" t="e">
            <v>#DIV/0!</v>
          </cell>
          <cell r="CK178" t="e">
            <v>#DIV/0!</v>
          </cell>
          <cell r="CL178"/>
          <cell r="CM178"/>
          <cell r="CN178"/>
          <cell r="CO178"/>
          <cell r="CP178"/>
          <cell r="CQ178"/>
          <cell r="CR178"/>
          <cell r="CS178"/>
          <cell r="CT178"/>
          <cell r="CU178"/>
          <cell r="CV178"/>
          <cell r="CW178"/>
          <cell r="CX178"/>
          <cell r="CY178"/>
        </row>
        <row r="179">
          <cell r="C179" t="str">
            <v>GINFO 44 Acción preventiva 1</v>
          </cell>
          <cell r="D179" t="str">
            <v>El EQUIPO DE INFRAESTRUCTURA Y SOPORTE TECNOLÓGICO (SG)</v>
          </cell>
          <cell r="E179" t="str">
            <v xml:space="preserve">Realizar seguimiento periodico a la Ejecución de los contratos y cumplimiento de los  ANS establecidos con proveedores de EIST  </v>
          </cell>
          <cell r="F179" t="str">
            <v>Informe de seguimiento Conectividad</v>
          </cell>
          <cell r="G179">
            <v>1</v>
          </cell>
          <cell r="H179"/>
          <cell r="I179"/>
          <cell r="J179"/>
          <cell r="K179"/>
          <cell r="L179"/>
          <cell r="M179"/>
          <cell r="N179"/>
          <cell r="O179"/>
          <cell r="P179"/>
          <cell r="Q179"/>
          <cell r="R179">
            <v>1</v>
          </cell>
          <cell r="S179"/>
          <cell r="T179" t="str">
            <v>Enero</v>
          </cell>
          <cell r="U179"/>
          <cell r="V179" t="e">
            <v>#DIV/0!</v>
          </cell>
          <cell r="W179">
            <v>0</v>
          </cell>
          <cell r="X179"/>
          <cell r="Y179"/>
          <cell r="Z179" t="str">
            <v>Febrero</v>
          </cell>
          <cell r="AA179"/>
          <cell r="AB179" t="e">
            <v>#DIV/0!</v>
          </cell>
          <cell r="AC179">
            <v>0</v>
          </cell>
          <cell r="AD179"/>
          <cell r="AE179"/>
          <cell r="AF179" t="str">
            <v>Marzo</v>
          </cell>
          <cell r="AG179"/>
          <cell r="AH179" t="e">
            <v>#DIV/0!</v>
          </cell>
          <cell r="AI179">
            <v>0</v>
          </cell>
          <cell r="AJ179"/>
          <cell r="AK179"/>
          <cell r="AL179" t="str">
            <v>Abril</v>
          </cell>
          <cell r="AM179"/>
          <cell r="AN179" t="e">
            <v>#DIV/0!</v>
          </cell>
          <cell r="AO179">
            <v>0</v>
          </cell>
          <cell r="AP179"/>
          <cell r="AQ179"/>
          <cell r="AR179" t="str">
            <v>Mayo</v>
          </cell>
          <cell r="AS179"/>
          <cell r="AT179" t="e">
            <v>#DIV/0!</v>
          </cell>
          <cell r="AU179">
            <v>0</v>
          </cell>
          <cell r="AV179"/>
          <cell r="AW179"/>
          <cell r="AX179" t="str">
            <v>Junio</v>
          </cell>
          <cell r="AY179"/>
          <cell r="AZ179" t="e">
            <v>#DIV/0!</v>
          </cell>
          <cell r="BA179">
            <v>0</v>
          </cell>
          <cell r="BB179"/>
          <cell r="BC179"/>
          <cell r="BD179" t="str">
            <v>Julio</v>
          </cell>
          <cell r="BE179"/>
          <cell r="BF179" t="e">
            <v>#DIV/0!</v>
          </cell>
          <cell r="BG179">
            <v>0</v>
          </cell>
          <cell r="BH179"/>
          <cell r="BI179"/>
          <cell r="BJ179" t="str">
            <v>Agosto</v>
          </cell>
          <cell r="BK179"/>
          <cell r="BL179" t="e">
            <v>#DIV/0!</v>
          </cell>
          <cell r="BM179">
            <v>0</v>
          </cell>
          <cell r="BN179"/>
          <cell r="BO179"/>
          <cell r="BP179" t="str">
            <v>Septiembre</v>
          </cell>
          <cell r="BQ179"/>
          <cell r="BR179" t="e">
            <v>#DIV/0!</v>
          </cell>
          <cell r="BS179">
            <v>0</v>
          </cell>
          <cell r="BT179"/>
          <cell r="BU179"/>
          <cell r="BV179" t="str">
            <v>Octubre</v>
          </cell>
          <cell r="BW179"/>
          <cell r="BX179" t="e">
            <v>#DIV/0!</v>
          </cell>
          <cell r="BY179">
            <v>0</v>
          </cell>
          <cell r="BZ179"/>
          <cell r="CA179"/>
          <cell r="CB179" t="str">
            <v>Noviembre</v>
          </cell>
          <cell r="CC179"/>
          <cell r="CD179">
            <v>0</v>
          </cell>
          <cell r="CE179">
            <v>0</v>
          </cell>
          <cell r="CF179"/>
          <cell r="CG179"/>
          <cell r="CH179" t="str">
            <v>Diciembre</v>
          </cell>
          <cell r="CI179"/>
          <cell r="CJ179" t="e">
            <v>#DIV/0!</v>
          </cell>
          <cell r="CK179">
            <v>0</v>
          </cell>
          <cell r="CL179"/>
          <cell r="CM179"/>
          <cell r="CN179">
            <v>0</v>
          </cell>
          <cell r="CO179">
            <v>0</v>
          </cell>
          <cell r="CP179">
            <v>0</v>
          </cell>
          <cell r="CQ179">
            <v>0</v>
          </cell>
          <cell r="CR179">
            <v>0</v>
          </cell>
          <cell r="CS179">
            <v>0</v>
          </cell>
          <cell r="CT179">
            <v>0</v>
          </cell>
          <cell r="CU179">
            <v>0</v>
          </cell>
          <cell r="CV179">
            <v>0</v>
          </cell>
          <cell r="CW179">
            <v>0</v>
          </cell>
          <cell r="CX179">
            <v>0</v>
          </cell>
          <cell r="CY179">
            <v>0</v>
          </cell>
        </row>
        <row r="180">
          <cell r="C180" t="str">
            <v>GINFO 44 Acción preventiva 2</v>
          </cell>
          <cell r="D180" t="str">
            <v>El EQUIPO DE INFRAESTRUCTURA Y SOPORTE TECNOLÓGICO (SG)</v>
          </cell>
          <cell r="E180" t="str">
            <v xml:space="preserve">Realizar al menos dos recuperaciones  programadas de la información  </v>
          </cell>
          <cell r="F180" t="str">
            <v>Reporte de las recuperaciones de información.</v>
          </cell>
          <cell r="G180">
            <v>2</v>
          </cell>
          <cell r="H180"/>
          <cell r="I180"/>
          <cell r="J180"/>
          <cell r="K180"/>
          <cell r="L180"/>
          <cell r="M180">
            <v>1</v>
          </cell>
          <cell r="N180"/>
          <cell r="O180"/>
          <cell r="P180"/>
          <cell r="Q180"/>
          <cell r="R180">
            <v>1</v>
          </cell>
          <cell r="S180"/>
          <cell r="T180" t="str">
            <v>Enero</v>
          </cell>
          <cell r="U180"/>
          <cell r="V180" t="e">
            <v>#DIV/0!</v>
          </cell>
          <cell r="W180">
            <v>0</v>
          </cell>
          <cell r="X180"/>
          <cell r="Y180"/>
          <cell r="Z180" t="str">
            <v>Febrero</v>
          </cell>
          <cell r="AA180"/>
          <cell r="AB180" t="e">
            <v>#DIV/0!</v>
          </cell>
          <cell r="AC180">
            <v>0</v>
          </cell>
          <cell r="AD180"/>
          <cell r="AE180"/>
          <cell r="AF180" t="str">
            <v>Marzo</v>
          </cell>
          <cell r="AG180"/>
          <cell r="AH180" t="e">
            <v>#DIV/0!</v>
          </cell>
          <cell r="AI180">
            <v>0</v>
          </cell>
          <cell r="AJ180"/>
          <cell r="AK180"/>
          <cell r="AL180" t="str">
            <v>Abril</v>
          </cell>
          <cell r="AM180"/>
          <cell r="AN180" t="e">
            <v>#DIV/0!</v>
          </cell>
          <cell r="AO180">
            <v>0</v>
          </cell>
          <cell r="AP180"/>
          <cell r="AQ180"/>
          <cell r="AR180" t="str">
            <v>Mayo</v>
          </cell>
          <cell r="AS180"/>
          <cell r="AT180" t="e">
            <v>#DIV/0!</v>
          </cell>
          <cell r="AU180">
            <v>0</v>
          </cell>
          <cell r="AV180"/>
          <cell r="AW180"/>
          <cell r="AX180" t="str">
            <v>Junio</v>
          </cell>
          <cell r="AY180"/>
          <cell r="AZ180">
            <v>0</v>
          </cell>
          <cell r="BA180">
            <v>0</v>
          </cell>
          <cell r="BB180"/>
          <cell r="BC180"/>
          <cell r="BD180" t="str">
            <v>Julio</v>
          </cell>
          <cell r="BE180"/>
          <cell r="BF180" t="e">
            <v>#DIV/0!</v>
          </cell>
          <cell r="BG180">
            <v>0</v>
          </cell>
          <cell r="BH180"/>
          <cell r="BI180"/>
          <cell r="BJ180" t="str">
            <v>Agosto</v>
          </cell>
          <cell r="BK180"/>
          <cell r="BL180" t="e">
            <v>#DIV/0!</v>
          </cell>
          <cell r="BM180">
            <v>0</v>
          </cell>
          <cell r="BN180"/>
          <cell r="BO180"/>
          <cell r="BP180" t="str">
            <v>Septiembre</v>
          </cell>
          <cell r="BQ180"/>
          <cell r="BR180" t="e">
            <v>#DIV/0!</v>
          </cell>
          <cell r="BS180">
            <v>0</v>
          </cell>
          <cell r="BT180"/>
          <cell r="BU180"/>
          <cell r="BV180" t="str">
            <v>Octubre</v>
          </cell>
          <cell r="BW180"/>
          <cell r="BX180" t="e">
            <v>#DIV/0!</v>
          </cell>
          <cell r="BY180">
            <v>0</v>
          </cell>
          <cell r="BZ180"/>
          <cell r="CA180"/>
          <cell r="CB180" t="str">
            <v>Noviembre</v>
          </cell>
          <cell r="CC180"/>
          <cell r="CD180">
            <v>0</v>
          </cell>
          <cell r="CE180">
            <v>0</v>
          </cell>
          <cell r="CF180"/>
          <cell r="CG180"/>
          <cell r="CH180" t="str">
            <v>Diciembre</v>
          </cell>
          <cell r="CI180"/>
          <cell r="CJ180" t="e">
            <v>#DIV/0!</v>
          </cell>
          <cell r="CK180">
            <v>0</v>
          </cell>
          <cell r="CL180"/>
          <cell r="CM180"/>
          <cell r="CN180">
            <v>0</v>
          </cell>
          <cell r="CO180">
            <v>0</v>
          </cell>
          <cell r="CP180">
            <v>0</v>
          </cell>
          <cell r="CQ180">
            <v>0</v>
          </cell>
          <cell r="CR180">
            <v>0</v>
          </cell>
          <cell r="CS180">
            <v>0</v>
          </cell>
          <cell r="CT180">
            <v>0</v>
          </cell>
          <cell r="CU180">
            <v>0</v>
          </cell>
          <cell r="CV180">
            <v>0</v>
          </cell>
          <cell r="CW180">
            <v>0</v>
          </cell>
          <cell r="CX180">
            <v>0</v>
          </cell>
          <cell r="CY180">
            <v>0</v>
          </cell>
        </row>
        <row r="181">
          <cell r="C181" t="str">
            <v>GINFO 44 Acción preventiva 3</v>
          </cell>
          <cell r="D181"/>
          <cell r="E181"/>
          <cell r="F181"/>
          <cell r="G181">
            <v>0</v>
          </cell>
          <cell r="H181"/>
          <cell r="I181"/>
          <cell r="J181"/>
          <cell r="K181"/>
          <cell r="L181"/>
          <cell r="M181"/>
          <cell r="N181"/>
          <cell r="O181"/>
          <cell r="P181"/>
          <cell r="Q181"/>
          <cell r="R181"/>
          <cell r="S181"/>
          <cell r="T181" t="str">
            <v>Enero</v>
          </cell>
          <cell r="U181"/>
          <cell r="V181" t="e">
            <v>#DIV/0!</v>
          </cell>
          <cell r="W181" t="e">
            <v>#DIV/0!</v>
          </cell>
          <cell r="X181"/>
          <cell r="Y181"/>
          <cell r="Z181" t="str">
            <v>Febrero</v>
          </cell>
          <cell r="AA181"/>
          <cell r="AB181" t="e">
            <v>#DIV/0!</v>
          </cell>
          <cell r="AC181" t="e">
            <v>#DIV/0!</v>
          </cell>
          <cell r="AD181"/>
          <cell r="AE181"/>
          <cell r="AF181" t="str">
            <v>Marzo</v>
          </cell>
          <cell r="AG181"/>
          <cell r="AH181" t="e">
            <v>#DIV/0!</v>
          </cell>
          <cell r="AI181" t="e">
            <v>#DIV/0!</v>
          </cell>
          <cell r="AJ181"/>
          <cell r="AK181"/>
          <cell r="AL181" t="str">
            <v>Abril</v>
          </cell>
          <cell r="AM181"/>
          <cell r="AN181" t="e">
            <v>#DIV/0!</v>
          </cell>
          <cell r="AO181" t="e">
            <v>#DIV/0!</v>
          </cell>
          <cell r="AP181"/>
          <cell r="AQ181"/>
          <cell r="AR181" t="str">
            <v>Mayo</v>
          </cell>
          <cell r="AS181"/>
          <cell r="AT181" t="e">
            <v>#DIV/0!</v>
          </cell>
          <cell r="AU181" t="e">
            <v>#DIV/0!</v>
          </cell>
          <cell r="AV181"/>
          <cell r="AW181"/>
          <cell r="AX181" t="str">
            <v>Junio</v>
          </cell>
          <cell r="AY181"/>
          <cell r="AZ181" t="e">
            <v>#DIV/0!</v>
          </cell>
          <cell r="BA181" t="e">
            <v>#DIV/0!</v>
          </cell>
          <cell r="BB181"/>
          <cell r="BC181"/>
          <cell r="BD181" t="str">
            <v>Julio</v>
          </cell>
          <cell r="BE181"/>
          <cell r="BF181" t="e">
            <v>#DIV/0!</v>
          </cell>
          <cell r="BG181" t="e">
            <v>#DIV/0!</v>
          </cell>
          <cell r="BH181"/>
          <cell r="BI181"/>
          <cell r="BJ181" t="str">
            <v>Agosto</v>
          </cell>
          <cell r="BK181"/>
          <cell r="BL181" t="e">
            <v>#DIV/0!</v>
          </cell>
          <cell r="BM181" t="e">
            <v>#DIV/0!</v>
          </cell>
          <cell r="BN181"/>
          <cell r="BO181"/>
          <cell r="BP181" t="str">
            <v>Septiembre</v>
          </cell>
          <cell r="BQ181"/>
          <cell r="BR181" t="e">
            <v>#DIV/0!</v>
          </cell>
          <cell r="BS181" t="e">
            <v>#DIV/0!</v>
          </cell>
          <cell r="BT181"/>
          <cell r="BU181"/>
          <cell r="BV181" t="str">
            <v>Octubre</v>
          </cell>
          <cell r="BW181"/>
          <cell r="BX181" t="e">
            <v>#DIV/0!</v>
          </cell>
          <cell r="BY181" t="e">
            <v>#DIV/0!</v>
          </cell>
          <cell r="BZ181"/>
          <cell r="CA181"/>
          <cell r="CB181" t="str">
            <v>Noviembre</v>
          </cell>
          <cell r="CC181"/>
          <cell r="CD181" t="e">
            <v>#DIV/0!</v>
          </cell>
          <cell r="CE181" t="e">
            <v>#DIV/0!</v>
          </cell>
          <cell r="CF181"/>
          <cell r="CG181"/>
          <cell r="CH181" t="str">
            <v>Diciembre</v>
          </cell>
          <cell r="CI181"/>
          <cell r="CJ181" t="e">
            <v>#DIV/0!</v>
          </cell>
          <cell r="CK181" t="e">
            <v>#DIV/0!</v>
          </cell>
          <cell r="CL181"/>
          <cell r="CM181"/>
          <cell r="CN181"/>
          <cell r="CO181"/>
          <cell r="CP181"/>
          <cell r="CQ181"/>
          <cell r="CR181"/>
          <cell r="CS181"/>
          <cell r="CT181"/>
          <cell r="CU181"/>
          <cell r="CV181"/>
          <cell r="CW181"/>
          <cell r="CX181"/>
          <cell r="CY181"/>
        </row>
        <row r="182">
          <cell r="C182" t="str">
            <v>GINFO 44 Acción preventiva 4</v>
          </cell>
          <cell r="D182"/>
          <cell r="E182"/>
          <cell r="F182"/>
          <cell r="G182">
            <v>0</v>
          </cell>
          <cell r="H182"/>
          <cell r="I182"/>
          <cell r="J182"/>
          <cell r="K182"/>
          <cell r="L182"/>
          <cell r="M182"/>
          <cell r="N182"/>
          <cell r="O182"/>
          <cell r="P182"/>
          <cell r="Q182"/>
          <cell r="R182"/>
          <cell r="S182"/>
          <cell r="T182" t="str">
            <v>Enero</v>
          </cell>
          <cell r="U182"/>
          <cell r="V182" t="e">
            <v>#DIV/0!</v>
          </cell>
          <cell r="W182" t="e">
            <v>#DIV/0!</v>
          </cell>
          <cell r="X182"/>
          <cell r="Y182"/>
          <cell r="Z182" t="str">
            <v>Febrero</v>
          </cell>
          <cell r="AA182"/>
          <cell r="AB182" t="e">
            <v>#DIV/0!</v>
          </cell>
          <cell r="AC182" t="e">
            <v>#DIV/0!</v>
          </cell>
          <cell r="AD182"/>
          <cell r="AE182"/>
          <cell r="AF182" t="str">
            <v>Marzo</v>
          </cell>
          <cell r="AG182"/>
          <cell r="AH182" t="e">
            <v>#DIV/0!</v>
          </cell>
          <cell r="AI182" t="e">
            <v>#DIV/0!</v>
          </cell>
          <cell r="AJ182"/>
          <cell r="AK182"/>
          <cell r="AL182" t="str">
            <v>Abril</v>
          </cell>
          <cell r="AM182"/>
          <cell r="AN182" t="e">
            <v>#DIV/0!</v>
          </cell>
          <cell r="AO182" t="e">
            <v>#DIV/0!</v>
          </cell>
          <cell r="AP182"/>
          <cell r="AQ182"/>
          <cell r="AR182" t="str">
            <v>Mayo</v>
          </cell>
          <cell r="AS182"/>
          <cell r="AT182" t="e">
            <v>#DIV/0!</v>
          </cell>
          <cell r="AU182" t="e">
            <v>#DIV/0!</v>
          </cell>
          <cell r="AV182"/>
          <cell r="AW182"/>
          <cell r="AX182" t="str">
            <v>Junio</v>
          </cell>
          <cell r="AY182"/>
          <cell r="AZ182" t="e">
            <v>#DIV/0!</v>
          </cell>
          <cell r="BA182" t="e">
            <v>#DIV/0!</v>
          </cell>
          <cell r="BB182"/>
          <cell r="BC182"/>
          <cell r="BD182" t="str">
            <v>Julio</v>
          </cell>
          <cell r="BE182"/>
          <cell r="BF182" t="e">
            <v>#DIV/0!</v>
          </cell>
          <cell r="BG182" t="e">
            <v>#DIV/0!</v>
          </cell>
          <cell r="BH182"/>
          <cell r="BI182"/>
          <cell r="BJ182" t="str">
            <v>Agosto</v>
          </cell>
          <cell r="BK182"/>
          <cell r="BL182" t="e">
            <v>#DIV/0!</v>
          </cell>
          <cell r="BM182" t="e">
            <v>#DIV/0!</v>
          </cell>
          <cell r="BN182"/>
          <cell r="BO182"/>
          <cell r="BP182" t="str">
            <v>Septiembre</v>
          </cell>
          <cell r="BQ182"/>
          <cell r="BR182" t="e">
            <v>#DIV/0!</v>
          </cell>
          <cell r="BS182" t="e">
            <v>#DIV/0!</v>
          </cell>
          <cell r="BT182"/>
          <cell r="BU182"/>
          <cell r="BV182" t="str">
            <v>Octubre</v>
          </cell>
          <cell r="BW182"/>
          <cell r="BX182" t="e">
            <v>#DIV/0!</v>
          </cell>
          <cell r="BY182" t="e">
            <v>#DIV/0!</v>
          </cell>
          <cell r="BZ182"/>
          <cell r="CA182"/>
          <cell r="CB182" t="str">
            <v>Noviembre</v>
          </cell>
          <cell r="CC182"/>
          <cell r="CD182" t="e">
            <v>#DIV/0!</v>
          </cell>
          <cell r="CE182" t="e">
            <v>#DIV/0!</v>
          </cell>
          <cell r="CF182"/>
          <cell r="CG182"/>
          <cell r="CH182" t="str">
            <v>Diciembre</v>
          </cell>
          <cell r="CI182"/>
          <cell r="CJ182" t="e">
            <v>#DIV/0!</v>
          </cell>
          <cell r="CK182" t="e">
            <v>#DIV/0!</v>
          </cell>
          <cell r="CL182"/>
          <cell r="CM182"/>
          <cell r="CN182"/>
          <cell r="CO182"/>
          <cell r="CP182"/>
          <cell r="CQ182"/>
          <cell r="CR182"/>
          <cell r="CS182"/>
          <cell r="CT182"/>
          <cell r="CU182"/>
          <cell r="CV182"/>
          <cell r="CW182"/>
          <cell r="CX182"/>
          <cell r="CY182"/>
        </row>
        <row r="183">
          <cell r="C183" t="str">
            <v>GINFO 45 Acción preventiva 1</v>
          </cell>
          <cell r="D183" t="str">
            <v xml:space="preserve">SUBDIRECCIÓN DE SISTEMAS DE INFORMACIÓN DE TIERRAS / EQUIPO DE INFRAESTRUCTURA Y SOPORTE TECNOLOGICO </v>
          </cell>
          <cell r="E183" t="str">
            <v>Actualizar el plan anual de mantenimiento preventivo y correctivo de la infraestructura tecnológica alineados con las necesidades operativas de la Entidad</v>
          </cell>
          <cell r="F183" t="str">
            <v>Plan de mantenimiento preventivo y correctivo actualizado</v>
          </cell>
          <cell r="G183">
            <v>1</v>
          </cell>
          <cell r="H183"/>
          <cell r="I183"/>
          <cell r="J183"/>
          <cell r="K183"/>
          <cell r="L183"/>
          <cell r="M183">
            <v>1</v>
          </cell>
          <cell r="N183"/>
          <cell r="O183"/>
          <cell r="P183"/>
          <cell r="Q183"/>
          <cell r="R183"/>
          <cell r="S183"/>
          <cell r="T183" t="str">
            <v>Enero</v>
          </cell>
          <cell r="U183"/>
          <cell r="V183" t="e">
            <v>#DIV/0!</v>
          </cell>
          <cell r="W183">
            <v>0</v>
          </cell>
          <cell r="X183"/>
          <cell r="Y183"/>
          <cell r="Z183" t="str">
            <v>Febrero</v>
          </cell>
          <cell r="AA183"/>
          <cell r="AB183" t="e">
            <v>#DIV/0!</v>
          </cell>
          <cell r="AC183">
            <v>0</v>
          </cell>
          <cell r="AD183"/>
          <cell r="AE183"/>
          <cell r="AF183" t="str">
            <v>Marzo</v>
          </cell>
          <cell r="AG183"/>
          <cell r="AH183" t="e">
            <v>#DIV/0!</v>
          </cell>
          <cell r="AI183">
            <v>0</v>
          </cell>
          <cell r="AJ183"/>
          <cell r="AK183"/>
          <cell r="AL183" t="str">
            <v>Abril</v>
          </cell>
          <cell r="AM183"/>
          <cell r="AN183" t="e">
            <v>#DIV/0!</v>
          </cell>
          <cell r="AO183">
            <v>0</v>
          </cell>
          <cell r="AP183"/>
          <cell r="AQ183"/>
          <cell r="AR183" t="str">
            <v>Mayo</v>
          </cell>
          <cell r="AS183"/>
          <cell r="AT183" t="e">
            <v>#DIV/0!</v>
          </cell>
          <cell r="AU183">
            <v>0</v>
          </cell>
          <cell r="AV183"/>
          <cell r="AW183"/>
          <cell r="AX183" t="str">
            <v>Junio</v>
          </cell>
          <cell r="AY183"/>
          <cell r="AZ183">
            <v>0</v>
          </cell>
          <cell r="BA183">
            <v>0</v>
          </cell>
          <cell r="BB183"/>
          <cell r="BC183"/>
          <cell r="BD183" t="str">
            <v>Julio</v>
          </cell>
          <cell r="BE183"/>
          <cell r="BF183" t="e">
            <v>#DIV/0!</v>
          </cell>
          <cell r="BG183">
            <v>0</v>
          </cell>
          <cell r="BH183"/>
          <cell r="BI183"/>
          <cell r="BJ183" t="str">
            <v>Agosto</v>
          </cell>
          <cell r="BK183"/>
          <cell r="BL183" t="e">
            <v>#DIV/0!</v>
          </cell>
          <cell r="BM183">
            <v>0</v>
          </cell>
          <cell r="BN183"/>
          <cell r="BO183"/>
          <cell r="BP183" t="str">
            <v>Septiembre</v>
          </cell>
          <cell r="BQ183"/>
          <cell r="BR183" t="e">
            <v>#DIV/0!</v>
          </cell>
          <cell r="BS183">
            <v>0</v>
          </cell>
          <cell r="BT183"/>
          <cell r="BU183"/>
          <cell r="BV183" t="str">
            <v>Octubre</v>
          </cell>
          <cell r="BW183"/>
          <cell r="BX183" t="e">
            <v>#DIV/0!</v>
          </cell>
          <cell r="BY183">
            <v>0</v>
          </cell>
          <cell r="BZ183"/>
          <cell r="CA183"/>
          <cell r="CB183" t="str">
            <v>Noviembre</v>
          </cell>
          <cell r="CC183"/>
          <cell r="CD183" t="e">
            <v>#DIV/0!</v>
          </cell>
          <cell r="CE183">
            <v>0</v>
          </cell>
          <cell r="CF183"/>
          <cell r="CG183"/>
          <cell r="CH183" t="str">
            <v>Diciembre</v>
          </cell>
          <cell r="CI183"/>
          <cell r="CJ183" t="e">
            <v>#DIV/0!</v>
          </cell>
          <cell r="CK183">
            <v>0</v>
          </cell>
          <cell r="CL183"/>
          <cell r="CM183"/>
          <cell r="CN183">
            <v>0</v>
          </cell>
          <cell r="CO183">
            <v>0</v>
          </cell>
          <cell r="CP183">
            <v>0</v>
          </cell>
          <cell r="CQ183">
            <v>0</v>
          </cell>
          <cell r="CR183">
            <v>0</v>
          </cell>
          <cell r="CS183">
            <v>0</v>
          </cell>
          <cell r="CT183">
            <v>0</v>
          </cell>
          <cell r="CU183">
            <v>0</v>
          </cell>
          <cell r="CV183">
            <v>0</v>
          </cell>
          <cell r="CW183">
            <v>0</v>
          </cell>
          <cell r="CX183">
            <v>0</v>
          </cell>
          <cell r="CY183">
            <v>0</v>
          </cell>
        </row>
        <row r="184">
          <cell r="C184" t="str">
            <v>GINFO 45 Acción preventiva 2</v>
          </cell>
          <cell r="D184"/>
          <cell r="E184"/>
          <cell r="F184"/>
          <cell r="G184">
            <v>0</v>
          </cell>
          <cell r="H184"/>
          <cell r="I184"/>
          <cell r="J184"/>
          <cell r="K184"/>
          <cell r="L184"/>
          <cell r="M184"/>
          <cell r="N184"/>
          <cell r="O184"/>
          <cell r="P184"/>
          <cell r="Q184"/>
          <cell r="R184"/>
          <cell r="S184"/>
          <cell r="T184" t="str">
            <v>Enero</v>
          </cell>
          <cell r="U184"/>
          <cell r="V184" t="e">
            <v>#DIV/0!</v>
          </cell>
          <cell r="W184" t="e">
            <v>#DIV/0!</v>
          </cell>
          <cell r="X184"/>
          <cell r="Y184"/>
          <cell r="Z184" t="str">
            <v>Febrero</v>
          </cell>
          <cell r="AA184"/>
          <cell r="AB184" t="e">
            <v>#DIV/0!</v>
          </cell>
          <cell r="AC184" t="e">
            <v>#DIV/0!</v>
          </cell>
          <cell r="AD184"/>
          <cell r="AE184"/>
          <cell r="AF184" t="str">
            <v>Marzo</v>
          </cell>
          <cell r="AG184"/>
          <cell r="AH184" t="e">
            <v>#DIV/0!</v>
          </cell>
          <cell r="AI184" t="e">
            <v>#DIV/0!</v>
          </cell>
          <cell r="AJ184"/>
          <cell r="AK184"/>
          <cell r="AL184" t="str">
            <v>Abril</v>
          </cell>
          <cell r="AM184"/>
          <cell r="AN184" t="e">
            <v>#DIV/0!</v>
          </cell>
          <cell r="AO184" t="e">
            <v>#DIV/0!</v>
          </cell>
          <cell r="AP184"/>
          <cell r="AQ184"/>
          <cell r="AR184" t="str">
            <v>Mayo</v>
          </cell>
          <cell r="AS184"/>
          <cell r="AT184" t="e">
            <v>#DIV/0!</v>
          </cell>
          <cell r="AU184" t="e">
            <v>#DIV/0!</v>
          </cell>
          <cell r="AV184"/>
          <cell r="AW184"/>
          <cell r="AX184" t="str">
            <v>Junio</v>
          </cell>
          <cell r="AY184"/>
          <cell r="AZ184" t="e">
            <v>#DIV/0!</v>
          </cell>
          <cell r="BA184" t="e">
            <v>#DIV/0!</v>
          </cell>
          <cell r="BB184"/>
          <cell r="BC184"/>
          <cell r="BD184" t="str">
            <v>Julio</v>
          </cell>
          <cell r="BE184"/>
          <cell r="BF184" t="e">
            <v>#DIV/0!</v>
          </cell>
          <cell r="BG184" t="e">
            <v>#DIV/0!</v>
          </cell>
          <cell r="BH184"/>
          <cell r="BI184"/>
          <cell r="BJ184" t="str">
            <v>Agosto</v>
          </cell>
          <cell r="BK184"/>
          <cell r="BL184" t="e">
            <v>#DIV/0!</v>
          </cell>
          <cell r="BM184" t="e">
            <v>#DIV/0!</v>
          </cell>
          <cell r="BN184"/>
          <cell r="BO184"/>
          <cell r="BP184" t="str">
            <v>Septiembre</v>
          </cell>
          <cell r="BQ184"/>
          <cell r="BR184" t="e">
            <v>#DIV/0!</v>
          </cell>
          <cell r="BS184" t="e">
            <v>#DIV/0!</v>
          </cell>
          <cell r="BT184"/>
          <cell r="BU184"/>
          <cell r="BV184" t="str">
            <v>Octubre</v>
          </cell>
          <cell r="BW184"/>
          <cell r="BX184" t="e">
            <v>#DIV/0!</v>
          </cell>
          <cell r="BY184" t="e">
            <v>#DIV/0!</v>
          </cell>
          <cell r="BZ184"/>
          <cell r="CA184"/>
          <cell r="CB184" t="str">
            <v>Noviembre</v>
          </cell>
          <cell r="CC184"/>
          <cell r="CD184" t="e">
            <v>#DIV/0!</v>
          </cell>
          <cell r="CE184" t="e">
            <v>#DIV/0!</v>
          </cell>
          <cell r="CF184"/>
          <cell r="CG184"/>
          <cell r="CH184" t="str">
            <v>Diciembre</v>
          </cell>
          <cell r="CI184"/>
          <cell r="CJ184" t="e">
            <v>#DIV/0!</v>
          </cell>
          <cell r="CK184" t="e">
            <v>#DIV/0!</v>
          </cell>
          <cell r="CL184"/>
          <cell r="CM184"/>
          <cell r="CN184"/>
          <cell r="CO184"/>
          <cell r="CP184"/>
          <cell r="CQ184"/>
          <cell r="CR184"/>
          <cell r="CS184"/>
          <cell r="CT184"/>
          <cell r="CU184"/>
          <cell r="CV184"/>
          <cell r="CW184"/>
          <cell r="CX184"/>
          <cell r="CY184"/>
        </row>
        <row r="185">
          <cell r="C185" t="str">
            <v>GINFO 45 Acción preventiva 3</v>
          </cell>
          <cell r="D185"/>
          <cell r="E185"/>
          <cell r="F185"/>
          <cell r="G185">
            <v>0</v>
          </cell>
          <cell r="H185"/>
          <cell r="I185"/>
          <cell r="J185"/>
          <cell r="K185"/>
          <cell r="L185"/>
          <cell r="M185"/>
          <cell r="N185"/>
          <cell r="O185"/>
          <cell r="P185"/>
          <cell r="Q185"/>
          <cell r="R185"/>
          <cell r="S185"/>
          <cell r="T185" t="str">
            <v>Enero</v>
          </cell>
          <cell r="U185"/>
          <cell r="V185" t="e">
            <v>#DIV/0!</v>
          </cell>
          <cell r="W185" t="e">
            <v>#DIV/0!</v>
          </cell>
          <cell r="X185"/>
          <cell r="Y185"/>
          <cell r="Z185" t="str">
            <v>Febrero</v>
          </cell>
          <cell r="AA185"/>
          <cell r="AB185" t="e">
            <v>#DIV/0!</v>
          </cell>
          <cell r="AC185" t="e">
            <v>#DIV/0!</v>
          </cell>
          <cell r="AD185"/>
          <cell r="AE185"/>
          <cell r="AF185" t="str">
            <v>Marzo</v>
          </cell>
          <cell r="AG185"/>
          <cell r="AH185" t="e">
            <v>#DIV/0!</v>
          </cell>
          <cell r="AI185" t="e">
            <v>#DIV/0!</v>
          </cell>
          <cell r="AJ185"/>
          <cell r="AK185"/>
          <cell r="AL185" t="str">
            <v>Abril</v>
          </cell>
          <cell r="AM185"/>
          <cell r="AN185" t="e">
            <v>#DIV/0!</v>
          </cell>
          <cell r="AO185" t="e">
            <v>#DIV/0!</v>
          </cell>
          <cell r="AP185"/>
          <cell r="AQ185"/>
          <cell r="AR185" t="str">
            <v>Mayo</v>
          </cell>
          <cell r="AS185"/>
          <cell r="AT185" t="e">
            <v>#DIV/0!</v>
          </cell>
          <cell r="AU185" t="e">
            <v>#DIV/0!</v>
          </cell>
          <cell r="AV185"/>
          <cell r="AW185"/>
          <cell r="AX185" t="str">
            <v>Junio</v>
          </cell>
          <cell r="AY185"/>
          <cell r="AZ185" t="e">
            <v>#DIV/0!</v>
          </cell>
          <cell r="BA185" t="e">
            <v>#DIV/0!</v>
          </cell>
          <cell r="BB185"/>
          <cell r="BC185"/>
          <cell r="BD185" t="str">
            <v>Julio</v>
          </cell>
          <cell r="BE185"/>
          <cell r="BF185" t="e">
            <v>#DIV/0!</v>
          </cell>
          <cell r="BG185" t="e">
            <v>#DIV/0!</v>
          </cell>
          <cell r="BH185"/>
          <cell r="BI185"/>
          <cell r="BJ185" t="str">
            <v>Agosto</v>
          </cell>
          <cell r="BK185"/>
          <cell r="BL185" t="e">
            <v>#DIV/0!</v>
          </cell>
          <cell r="BM185" t="e">
            <v>#DIV/0!</v>
          </cell>
          <cell r="BN185"/>
          <cell r="BO185"/>
          <cell r="BP185" t="str">
            <v>Septiembre</v>
          </cell>
          <cell r="BQ185"/>
          <cell r="BR185" t="e">
            <v>#DIV/0!</v>
          </cell>
          <cell r="BS185" t="e">
            <v>#DIV/0!</v>
          </cell>
          <cell r="BT185"/>
          <cell r="BU185"/>
          <cell r="BV185" t="str">
            <v>Octubre</v>
          </cell>
          <cell r="BW185"/>
          <cell r="BX185" t="e">
            <v>#DIV/0!</v>
          </cell>
          <cell r="BY185" t="e">
            <v>#DIV/0!</v>
          </cell>
          <cell r="BZ185"/>
          <cell r="CA185"/>
          <cell r="CB185" t="str">
            <v>Noviembre</v>
          </cell>
          <cell r="CC185"/>
          <cell r="CD185" t="e">
            <v>#DIV/0!</v>
          </cell>
          <cell r="CE185" t="e">
            <v>#DIV/0!</v>
          </cell>
          <cell r="CF185"/>
          <cell r="CG185"/>
          <cell r="CH185" t="str">
            <v>Diciembre</v>
          </cell>
          <cell r="CI185"/>
          <cell r="CJ185" t="e">
            <v>#DIV/0!</v>
          </cell>
          <cell r="CK185" t="e">
            <v>#DIV/0!</v>
          </cell>
          <cell r="CL185"/>
          <cell r="CM185"/>
          <cell r="CN185"/>
          <cell r="CO185"/>
          <cell r="CP185"/>
          <cell r="CQ185"/>
          <cell r="CR185"/>
          <cell r="CS185"/>
          <cell r="CT185"/>
          <cell r="CU185"/>
          <cell r="CV185"/>
          <cell r="CW185"/>
          <cell r="CX185"/>
          <cell r="CY185"/>
        </row>
        <row r="186">
          <cell r="C186" t="str">
            <v>GINFO 45 Acción preventiva 4</v>
          </cell>
          <cell r="D186"/>
          <cell r="E186"/>
          <cell r="F186"/>
          <cell r="G186">
            <v>0</v>
          </cell>
          <cell r="H186"/>
          <cell r="I186"/>
          <cell r="J186"/>
          <cell r="K186"/>
          <cell r="L186"/>
          <cell r="M186"/>
          <cell r="N186"/>
          <cell r="O186"/>
          <cell r="P186"/>
          <cell r="Q186"/>
          <cell r="R186"/>
          <cell r="S186"/>
          <cell r="T186" t="str">
            <v>Enero</v>
          </cell>
          <cell r="U186"/>
          <cell r="V186" t="e">
            <v>#DIV/0!</v>
          </cell>
          <cell r="W186" t="e">
            <v>#DIV/0!</v>
          </cell>
          <cell r="X186"/>
          <cell r="Y186"/>
          <cell r="Z186" t="str">
            <v>Febrero</v>
          </cell>
          <cell r="AA186"/>
          <cell r="AB186" t="e">
            <v>#DIV/0!</v>
          </cell>
          <cell r="AC186" t="e">
            <v>#DIV/0!</v>
          </cell>
          <cell r="AD186"/>
          <cell r="AE186"/>
          <cell r="AF186" t="str">
            <v>Marzo</v>
          </cell>
          <cell r="AG186"/>
          <cell r="AH186" t="e">
            <v>#DIV/0!</v>
          </cell>
          <cell r="AI186" t="e">
            <v>#DIV/0!</v>
          </cell>
          <cell r="AJ186"/>
          <cell r="AK186"/>
          <cell r="AL186" t="str">
            <v>Abril</v>
          </cell>
          <cell r="AM186"/>
          <cell r="AN186" t="e">
            <v>#DIV/0!</v>
          </cell>
          <cell r="AO186" t="e">
            <v>#DIV/0!</v>
          </cell>
          <cell r="AP186"/>
          <cell r="AQ186"/>
          <cell r="AR186" t="str">
            <v>Mayo</v>
          </cell>
          <cell r="AS186"/>
          <cell r="AT186" t="e">
            <v>#DIV/0!</v>
          </cell>
          <cell r="AU186" t="e">
            <v>#DIV/0!</v>
          </cell>
          <cell r="AV186"/>
          <cell r="AW186"/>
          <cell r="AX186" t="str">
            <v>Junio</v>
          </cell>
          <cell r="AY186"/>
          <cell r="AZ186" t="e">
            <v>#DIV/0!</v>
          </cell>
          <cell r="BA186" t="e">
            <v>#DIV/0!</v>
          </cell>
          <cell r="BB186"/>
          <cell r="BC186"/>
          <cell r="BD186" t="str">
            <v>Julio</v>
          </cell>
          <cell r="BE186"/>
          <cell r="BF186" t="e">
            <v>#DIV/0!</v>
          </cell>
          <cell r="BG186" t="e">
            <v>#DIV/0!</v>
          </cell>
          <cell r="BH186"/>
          <cell r="BI186"/>
          <cell r="BJ186" t="str">
            <v>Agosto</v>
          </cell>
          <cell r="BK186"/>
          <cell r="BL186" t="e">
            <v>#DIV/0!</v>
          </cell>
          <cell r="BM186" t="e">
            <v>#DIV/0!</v>
          </cell>
          <cell r="BN186"/>
          <cell r="BO186"/>
          <cell r="BP186" t="str">
            <v>Septiembre</v>
          </cell>
          <cell r="BQ186"/>
          <cell r="BR186" t="e">
            <v>#DIV/0!</v>
          </cell>
          <cell r="BS186" t="e">
            <v>#DIV/0!</v>
          </cell>
          <cell r="BT186"/>
          <cell r="BU186"/>
          <cell r="BV186" t="str">
            <v>Octubre</v>
          </cell>
          <cell r="BW186"/>
          <cell r="BX186" t="e">
            <v>#DIV/0!</v>
          </cell>
          <cell r="BY186" t="e">
            <v>#DIV/0!</v>
          </cell>
          <cell r="BZ186"/>
          <cell r="CA186"/>
          <cell r="CB186" t="str">
            <v>Noviembre</v>
          </cell>
          <cell r="CC186"/>
          <cell r="CD186" t="e">
            <v>#DIV/0!</v>
          </cell>
          <cell r="CE186" t="e">
            <v>#DIV/0!</v>
          </cell>
          <cell r="CF186"/>
          <cell r="CG186"/>
          <cell r="CH186" t="str">
            <v>Diciembre</v>
          </cell>
          <cell r="CI186"/>
          <cell r="CJ186" t="e">
            <v>#DIV/0!</v>
          </cell>
          <cell r="CK186" t="e">
            <v>#DIV/0!</v>
          </cell>
          <cell r="CL186"/>
          <cell r="CM186"/>
          <cell r="CN186"/>
          <cell r="CO186"/>
          <cell r="CP186"/>
          <cell r="CQ186"/>
          <cell r="CR186"/>
          <cell r="CS186"/>
          <cell r="CT186"/>
          <cell r="CU186"/>
          <cell r="CV186"/>
          <cell r="CW186"/>
          <cell r="CX186"/>
          <cell r="CY186"/>
        </row>
        <row r="187">
          <cell r="C187" t="str">
            <v>GINFO 46 Acción preventiva 1</v>
          </cell>
          <cell r="D187" t="str">
            <v>El EQUIPO DE INFRAESTRUCTURA Y SOPORTE TECNOLÓGICO (SG)</v>
          </cell>
          <cell r="E187" t="str">
            <v>Seguimiento periódico sobre el cierre de CAS.</v>
          </cell>
          <cell r="F187" t="str">
            <v>Informe de seguimiento Casos tramitados en Infraestructura</v>
          </cell>
          <cell r="G187">
            <v>2</v>
          </cell>
          <cell r="H187"/>
          <cell r="I187"/>
          <cell r="J187"/>
          <cell r="K187"/>
          <cell r="L187"/>
          <cell r="M187">
            <v>1</v>
          </cell>
          <cell r="N187"/>
          <cell r="O187"/>
          <cell r="P187"/>
          <cell r="Q187"/>
          <cell r="R187">
            <v>1</v>
          </cell>
          <cell r="S187"/>
          <cell r="T187" t="str">
            <v>Enero</v>
          </cell>
          <cell r="U187"/>
          <cell r="V187" t="e">
            <v>#DIV/0!</v>
          </cell>
          <cell r="W187">
            <v>0</v>
          </cell>
          <cell r="X187"/>
          <cell r="Y187"/>
          <cell r="Z187" t="str">
            <v>Febrero</v>
          </cell>
          <cell r="AA187"/>
          <cell r="AB187" t="e">
            <v>#DIV/0!</v>
          </cell>
          <cell r="AC187">
            <v>0</v>
          </cell>
          <cell r="AD187"/>
          <cell r="AE187"/>
          <cell r="AF187" t="str">
            <v>Marzo</v>
          </cell>
          <cell r="AG187"/>
          <cell r="AH187" t="e">
            <v>#DIV/0!</v>
          </cell>
          <cell r="AI187">
            <v>0</v>
          </cell>
          <cell r="AJ187"/>
          <cell r="AK187"/>
          <cell r="AL187" t="str">
            <v>Abril</v>
          </cell>
          <cell r="AM187"/>
          <cell r="AN187" t="e">
            <v>#DIV/0!</v>
          </cell>
          <cell r="AO187">
            <v>0</v>
          </cell>
          <cell r="AP187"/>
          <cell r="AQ187"/>
          <cell r="AR187" t="str">
            <v>Mayo</v>
          </cell>
          <cell r="AS187"/>
          <cell r="AT187" t="e">
            <v>#DIV/0!</v>
          </cell>
          <cell r="AU187">
            <v>0</v>
          </cell>
          <cell r="AV187"/>
          <cell r="AW187"/>
          <cell r="AX187" t="str">
            <v>Junio</v>
          </cell>
          <cell r="AY187"/>
          <cell r="AZ187">
            <v>0</v>
          </cell>
          <cell r="BA187">
            <v>0</v>
          </cell>
          <cell r="BB187"/>
          <cell r="BC187"/>
          <cell r="BD187" t="str">
            <v>Julio</v>
          </cell>
          <cell r="BE187"/>
          <cell r="BF187" t="e">
            <v>#DIV/0!</v>
          </cell>
          <cell r="BG187">
            <v>0</v>
          </cell>
          <cell r="BH187"/>
          <cell r="BI187"/>
          <cell r="BJ187" t="str">
            <v>Agosto</v>
          </cell>
          <cell r="BK187"/>
          <cell r="BL187" t="e">
            <v>#DIV/0!</v>
          </cell>
          <cell r="BM187">
            <v>0</v>
          </cell>
          <cell r="BN187"/>
          <cell r="BO187"/>
          <cell r="BP187" t="str">
            <v>Septiembre</v>
          </cell>
          <cell r="BQ187"/>
          <cell r="BR187" t="e">
            <v>#DIV/0!</v>
          </cell>
          <cell r="BS187">
            <v>0</v>
          </cell>
          <cell r="BT187"/>
          <cell r="BU187"/>
          <cell r="BV187" t="str">
            <v>Octubre</v>
          </cell>
          <cell r="BW187"/>
          <cell r="BX187" t="e">
            <v>#DIV/0!</v>
          </cell>
          <cell r="BY187">
            <v>0</v>
          </cell>
          <cell r="BZ187"/>
          <cell r="CA187"/>
          <cell r="CB187" t="str">
            <v>Noviembre</v>
          </cell>
          <cell r="CC187"/>
          <cell r="CD187">
            <v>0</v>
          </cell>
          <cell r="CE187">
            <v>0</v>
          </cell>
          <cell r="CF187"/>
          <cell r="CG187"/>
          <cell r="CH187" t="str">
            <v>Diciembre</v>
          </cell>
          <cell r="CI187"/>
          <cell r="CJ187" t="e">
            <v>#DIV/0!</v>
          </cell>
          <cell r="CK187">
            <v>0</v>
          </cell>
          <cell r="CL187"/>
          <cell r="CM187"/>
          <cell r="CN187">
            <v>0</v>
          </cell>
          <cell r="CO187">
            <v>0</v>
          </cell>
          <cell r="CP187">
            <v>0</v>
          </cell>
          <cell r="CQ187">
            <v>0</v>
          </cell>
          <cell r="CR187">
            <v>0</v>
          </cell>
          <cell r="CS187">
            <v>0</v>
          </cell>
          <cell r="CT187">
            <v>0</v>
          </cell>
          <cell r="CU187">
            <v>0</v>
          </cell>
          <cell r="CV187">
            <v>0</v>
          </cell>
          <cell r="CW187">
            <v>0</v>
          </cell>
          <cell r="CX187">
            <v>0</v>
          </cell>
          <cell r="CY187">
            <v>0</v>
          </cell>
        </row>
        <row r="188">
          <cell r="C188" t="str">
            <v>GINFO 46 Acción preventiva 2</v>
          </cell>
          <cell r="D188"/>
          <cell r="E188"/>
          <cell r="F188"/>
          <cell r="G188">
            <v>0</v>
          </cell>
          <cell r="H188"/>
          <cell r="I188"/>
          <cell r="J188"/>
          <cell r="K188"/>
          <cell r="L188"/>
          <cell r="M188"/>
          <cell r="N188"/>
          <cell r="O188"/>
          <cell r="P188"/>
          <cell r="Q188"/>
          <cell r="R188"/>
          <cell r="S188"/>
          <cell r="T188" t="str">
            <v>Enero</v>
          </cell>
          <cell r="U188"/>
          <cell r="V188" t="e">
            <v>#DIV/0!</v>
          </cell>
          <cell r="W188" t="e">
            <v>#DIV/0!</v>
          </cell>
          <cell r="X188"/>
          <cell r="Y188"/>
          <cell r="Z188" t="str">
            <v>Febrero</v>
          </cell>
          <cell r="AA188"/>
          <cell r="AB188" t="e">
            <v>#DIV/0!</v>
          </cell>
          <cell r="AC188" t="e">
            <v>#DIV/0!</v>
          </cell>
          <cell r="AD188"/>
          <cell r="AE188"/>
          <cell r="AF188" t="str">
            <v>Marzo</v>
          </cell>
          <cell r="AG188"/>
          <cell r="AH188" t="e">
            <v>#DIV/0!</v>
          </cell>
          <cell r="AI188" t="e">
            <v>#DIV/0!</v>
          </cell>
          <cell r="AJ188"/>
          <cell r="AK188"/>
          <cell r="AL188" t="str">
            <v>Abril</v>
          </cell>
          <cell r="AM188"/>
          <cell r="AN188" t="e">
            <v>#DIV/0!</v>
          </cell>
          <cell r="AO188" t="e">
            <v>#DIV/0!</v>
          </cell>
          <cell r="AP188"/>
          <cell r="AQ188"/>
          <cell r="AR188" t="str">
            <v>Mayo</v>
          </cell>
          <cell r="AS188"/>
          <cell r="AT188" t="e">
            <v>#DIV/0!</v>
          </cell>
          <cell r="AU188" t="e">
            <v>#DIV/0!</v>
          </cell>
          <cell r="AV188"/>
          <cell r="AW188"/>
          <cell r="AX188" t="str">
            <v>Junio</v>
          </cell>
          <cell r="AY188"/>
          <cell r="AZ188" t="e">
            <v>#DIV/0!</v>
          </cell>
          <cell r="BA188" t="e">
            <v>#DIV/0!</v>
          </cell>
          <cell r="BB188"/>
          <cell r="BC188"/>
          <cell r="BD188" t="str">
            <v>Julio</v>
          </cell>
          <cell r="BE188"/>
          <cell r="BF188" t="e">
            <v>#DIV/0!</v>
          </cell>
          <cell r="BG188" t="e">
            <v>#DIV/0!</v>
          </cell>
          <cell r="BH188"/>
          <cell r="BI188"/>
          <cell r="BJ188" t="str">
            <v>Agosto</v>
          </cell>
          <cell r="BK188"/>
          <cell r="BL188" t="e">
            <v>#DIV/0!</v>
          </cell>
          <cell r="BM188" t="e">
            <v>#DIV/0!</v>
          </cell>
          <cell r="BN188"/>
          <cell r="BO188"/>
          <cell r="BP188" t="str">
            <v>Septiembre</v>
          </cell>
          <cell r="BQ188"/>
          <cell r="BR188" t="e">
            <v>#DIV/0!</v>
          </cell>
          <cell r="BS188" t="e">
            <v>#DIV/0!</v>
          </cell>
          <cell r="BT188"/>
          <cell r="BU188"/>
          <cell r="BV188" t="str">
            <v>Octubre</v>
          </cell>
          <cell r="BW188"/>
          <cell r="BX188" t="e">
            <v>#DIV/0!</v>
          </cell>
          <cell r="BY188" t="e">
            <v>#DIV/0!</v>
          </cell>
          <cell r="BZ188"/>
          <cell r="CA188"/>
          <cell r="CB188" t="str">
            <v>Noviembre</v>
          </cell>
          <cell r="CC188"/>
          <cell r="CD188" t="e">
            <v>#DIV/0!</v>
          </cell>
          <cell r="CE188" t="e">
            <v>#DIV/0!</v>
          </cell>
          <cell r="CF188"/>
          <cell r="CG188"/>
          <cell r="CH188" t="str">
            <v>Diciembre</v>
          </cell>
          <cell r="CI188"/>
          <cell r="CJ188" t="e">
            <v>#DIV/0!</v>
          </cell>
          <cell r="CK188" t="e">
            <v>#DIV/0!</v>
          </cell>
          <cell r="CL188"/>
          <cell r="CM188"/>
          <cell r="CN188"/>
          <cell r="CO188"/>
          <cell r="CP188"/>
          <cell r="CQ188"/>
          <cell r="CR188"/>
          <cell r="CS188"/>
          <cell r="CT188"/>
          <cell r="CU188"/>
          <cell r="CV188"/>
          <cell r="CW188"/>
          <cell r="CX188"/>
          <cell r="CY188"/>
        </row>
        <row r="189">
          <cell r="C189" t="str">
            <v>GINFO 46 Acción preventiva 3</v>
          </cell>
          <cell r="D189"/>
          <cell r="E189"/>
          <cell r="F189"/>
          <cell r="G189">
            <v>0</v>
          </cell>
          <cell r="H189"/>
          <cell r="I189"/>
          <cell r="J189"/>
          <cell r="K189"/>
          <cell r="L189"/>
          <cell r="M189"/>
          <cell r="N189"/>
          <cell r="O189"/>
          <cell r="P189"/>
          <cell r="Q189"/>
          <cell r="R189"/>
          <cell r="S189"/>
          <cell r="T189" t="str">
            <v>Enero</v>
          </cell>
          <cell r="U189"/>
          <cell r="V189" t="e">
            <v>#DIV/0!</v>
          </cell>
          <cell r="W189" t="e">
            <v>#DIV/0!</v>
          </cell>
          <cell r="X189"/>
          <cell r="Y189"/>
          <cell r="Z189" t="str">
            <v>Febrero</v>
          </cell>
          <cell r="AA189"/>
          <cell r="AB189" t="e">
            <v>#DIV/0!</v>
          </cell>
          <cell r="AC189" t="e">
            <v>#DIV/0!</v>
          </cell>
          <cell r="AD189"/>
          <cell r="AE189"/>
          <cell r="AF189" t="str">
            <v>Marzo</v>
          </cell>
          <cell r="AG189"/>
          <cell r="AH189" t="e">
            <v>#DIV/0!</v>
          </cell>
          <cell r="AI189" t="e">
            <v>#DIV/0!</v>
          </cell>
          <cell r="AJ189"/>
          <cell r="AK189"/>
          <cell r="AL189" t="str">
            <v>Abril</v>
          </cell>
          <cell r="AM189"/>
          <cell r="AN189" t="e">
            <v>#DIV/0!</v>
          </cell>
          <cell r="AO189" t="e">
            <v>#DIV/0!</v>
          </cell>
          <cell r="AP189"/>
          <cell r="AQ189"/>
          <cell r="AR189" t="str">
            <v>Mayo</v>
          </cell>
          <cell r="AS189"/>
          <cell r="AT189" t="e">
            <v>#DIV/0!</v>
          </cell>
          <cell r="AU189" t="e">
            <v>#DIV/0!</v>
          </cell>
          <cell r="AV189"/>
          <cell r="AW189"/>
          <cell r="AX189" t="str">
            <v>Junio</v>
          </cell>
          <cell r="AY189"/>
          <cell r="AZ189" t="e">
            <v>#DIV/0!</v>
          </cell>
          <cell r="BA189" t="e">
            <v>#DIV/0!</v>
          </cell>
          <cell r="BB189"/>
          <cell r="BC189"/>
          <cell r="BD189" t="str">
            <v>Julio</v>
          </cell>
          <cell r="BE189"/>
          <cell r="BF189" t="e">
            <v>#DIV/0!</v>
          </cell>
          <cell r="BG189" t="e">
            <v>#DIV/0!</v>
          </cell>
          <cell r="BH189"/>
          <cell r="BI189"/>
          <cell r="BJ189" t="str">
            <v>Agosto</v>
          </cell>
          <cell r="BK189"/>
          <cell r="BL189" t="e">
            <v>#DIV/0!</v>
          </cell>
          <cell r="BM189" t="e">
            <v>#DIV/0!</v>
          </cell>
          <cell r="BN189"/>
          <cell r="BO189"/>
          <cell r="BP189" t="str">
            <v>Septiembre</v>
          </cell>
          <cell r="BQ189"/>
          <cell r="BR189" t="e">
            <v>#DIV/0!</v>
          </cell>
          <cell r="BS189" t="e">
            <v>#DIV/0!</v>
          </cell>
          <cell r="BT189"/>
          <cell r="BU189"/>
          <cell r="BV189" t="str">
            <v>Octubre</v>
          </cell>
          <cell r="BW189"/>
          <cell r="BX189" t="e">
            <v>#DIV/0!</v>
          </cell>
          <cell r="BY189" t="e">
            <v>#DIV/0!</v>
          </cell>
          <cell r="BZ189"/>
          <cell r="CA189"/>
          <cell r="CB189" t="str">
            <v>Noviembre</v>
          </cell>
          <cell r="CC189"/>
          <cell r="CD189" t="e">
            <v>#DIV/0!</v>
          </cell>
          <cell r="CE189" t="e">
            <v>#DIV/0!</v>
          </cell>
          <cell r="CF189"/>
          <cell r="CG189"/>
          <cell r="CH189" t="str">
            <v>Diciembre</v>
          </cell>
          <cell r="CI189"/>
          <cell r="CJ189" t="e">
            <v>#DIV/0!</v>
          </cell>
          <cell r="CK189" t="e">
            <v>#DIV/0!</v>
          </cell>
          <cell r="CL189"/>
          <cell r="CM189"/>
          <cell r="CN189"/>
          <cell r="CO189"/>
          <cell r="CP189"/>
          <cell r="CQ189"/>
          <cell r="CR189"/>
          <cell r="CS189"/>
          <cell r="CT189"/>
          <cell r="CU189"/>
          <cell r="CV189"/>
          <cell r="CW189"/>
          <cell r="CX189"/>
          <cell r="CY189"/>
        </row>
        <row r="190">
          <cell r="C190" t="str">
            <v>GINFO 46 Acción preventiva 4</v>
          </cell>
          <cell r="D190"/>
          <cell r="E190"/>
          <cell r="F190"/>
          <cell r="G190">
            <v>0</v>
          </cell>
          <cell r="H190"/>
          <cell r="I190"/>
          <cell r="J190"/>
          <cell r="K190"/>
          <cell r="L190"/>
          <cell r="M190"/>
          <cell r="N190"/>
          <cell r="O190"/>
          <cell r="P190"/>
          <cell r="Q190"/>
          <cell r="R190"/>
          <cell r="S190"/>
          <cell r="T190" t="str">
            <v>Enero</v>
          </cell>
          <cell r="U190"/>
          <cell r="V190" t="e">
            <v>#DIV/0!</v>
          </cell>
          <cell r="W190" t="e">
            <v>#DIV/0!</v>
          </cell>
          <cell r="X190"/>
          <cell r="Y190"/>
          <cell r="Z190" t="str">
            <v>Febrero</v>
          </cell>
          <cell r="AA190"/>
          <cell r="AB190" t="e">
            <v>#DIV/0!</v>
          </cell>
          <cell r="AC190" t="e">
            <v>#DIV/0!</v>
          </cell>
          <cell r="AD190"/>
          <cell r="AE190"/>
          <cell r="AF190" t="str">
            <v>Marzo</v>
          </cell>
          <cell r="AG190"/>
          <cell r="AH190" t="e">
            <v>#DIV/0!</v>
          </cell>
          <cell r="AI190" t="e">
            <v>#DIV/0!</v>
          </cell>
          <cell r="AJ190"/>
          <cell r="AK190"/>
          <cell r="AL190" t="str">
            <v>Abril</v>
          </cell>
          <cell r="AM190"/>
          <cell r="AN190" t="e">
            <v>#DIV/0!</v>
          </cell>
          <cell r="AO190" t="e">
            <v>#DIV/0!</v>
          </cell>
          <cell r="AP190"/>
          <cell r="AQ190"/>
          <cell r="AR190" t="str">
            <v>Mayo</v>
          </cell>
          <cell r="AS190"/>
          <cell r="AT190" t="e">
            <v>#DIV/0!</v>
          </cell>
          <cell r="AU190" t="e">
            <v>#DIV/0!</v>
          </cell>
          <cell r="AV190"/>
          <cell r="AW190"/>
          <cell r="AX190" t="str">
            <v>Junio</v>
          </cell>
          <cell r="AY190"/>
          <cell r="AZ190" t="e">
            <v>#DIV/0!</v>
          </cell>
          <cell r="BA190" t="e">
            <v>#DIV/0!</v>
          </cell>
          <cell r="BB190"/>
          <cell r="BC190"/>
          <cell r="BD190" t="str">
            <v>Julio</v>
          </cell>
          <cell r="BE190"/>
          <cell r="BF190" t="e">
            <v>#DIV/0!</v>
          </cell>
          <cell r="BG190" t="e">
            <v>#DIV/0!</v>
          </cell>
          <cell r="BH190"/>
          <cell r="BI190"/>
          <cell r="BJ190" t="str">
            <v>Agosto</v>
          </cell>
          <cell r="BK190"/>
          <cell r="BL190" t="e">
            <v>#DIV/0!</v>
          </cell>
          <cell r="BM190" t="e">
            <v>#DIV/0!</v>
          </cell>
          <cell r="BN190"/>
          <cell r="BO190"/>
          <cell r="BP190" t="str">
            <v>Septiembre</v>
          </cell>
          <cell r="BQ190"/>
          <cell r="BR190" t="e">
            <v>#DIV/0!</v>
          </cell>
          <cell r="BS190" t="e">
            <v>#DIV/0!</v>
          </cell>
          <cell r="BT190"/>
          <cell r="BU190"/>
          <cell r="BV190" t="str">
            <v>Octubre</v>
          </cell>
          <cell r="BW190"/>
          <cell r="BX190" t="e">
            <v>#DIV/0!</v>
          </cell>
          <cell r="BY190" t="e">
            <v>#DIV/0!</v>
          </cell>
          <cell r="BZ190"/>
          <cell r="CA190"/>
          <cell r="CB190" t="str">
            <v>Noviembre</v>
          </cell>
          <cell r="CC190"/>
          <cell r="CD190" t="e">
            <v>#DIV/0!</v>
          </cell>
          <cell r="CE190" t="e">
            <v>#DIV/0!</v>
          </cell>
          <cell r="CF190"/>
          <cell r="CG190"/>
          <cell r="CH190" t="str">
            <v>Diciembre</v>
          </cell>
          <cell r="CI190"/>
          <cell r="CJ190" t="e">
            <v>#DIV/0!</v>
          </cell>
          <cell r="CK190" t="e">
            <v>#DIV/0!</v>
          </cell>
          <cell r="CL190"/>
          <cell r="CM190"/>
          <cell r="CN190"/>
          <cell r="CO190"/>
          <cell r="CP190"/>
          <cell r="CQ190"/>
          <cell r="CR190"/>
          <cell r="CS190"/>
          <cell r="CT190"/>
          <cell r="CU190"/>
          <cell r="CV190"/>
          <cell r="CW190"/>
          <cell r="CX190"/>
          <cell r="CY190"/>
        </row>
        <row r="191">
          <cell r="C191" t="str">
            <v>GINFO 47 Acción preventiva 1</v>
          </cell>
          <cell r="D191" t="str">
            <v>DIRECCIÓN DE GESTIÓN DEL ORDENAMIENTO SOCIAL DE LA PROPIEDAD</v>
          </cell>
          <cell r="E191" t="str">
            <v>Realizar capacitación y entrenamiento para el diligenciamiento de los planes de vuelo (GINFO-F-041)</v>
          </cell>
          <cell r="F191" t="str">
            <v>Lista de asistencia al entrenamiento y presentación</v>
          </cell>
          <cell r="G191">
            <v>2</v>
          </cell>
          <cell r="H191"/>
          <cell r="I191"/>
          <cell r="J191"/>
          <cell r="K191"/>
          <cell r="L191">
            <v>1</v>
          </cell>
          <cell r="M191"/>
          <cell r="N191"/>
          <cell r="O191">
            <v>1</v>
          </cell>
          <cell r="P191"/>
          <cell r="Q191"/>
          <cell r="R191"/>
          <cell r="S191"/>
          <cell r="T191" t="str">
            <v>Enero</v>
          </cell>
          <cell r="U191"/>
          <cell r="V191" t="e">
            <v>#DIV/0!</v>
          </cell>
          <cell r="W191">
            <v>0</v>
          </cell>
          <cell r="X191"/>
          <cell r="Y191"/>
          <cell r="Z191" t="str">
            <v>Febrero</v>
          </cell>
          <cell r="AA191"/>
          <cell r="AB191" t="e">
            <v>#DIV/0!</v>
          </cell>
          <cell r="AC191">
            <v>0</v>
          </cell>
          <cell r="AD191"/>
          <cell r="AE191"/>
          <cell r="AF191" t="str">
            <v>Marzo</v>
          </cell>
          <cell r="AG191"/>
          <cell r="AH191" t="e">
            <v>#DIV/0!</v>
          </cell>
          <cell r="AI191">
            <v>0</v>
          </cell>
          <cell r="AJ191"/>
          <cell r="AK191"/>
          <cell r="AL191" t="str">
            <v>Abril</v>
          </cell>
          <cell r="AM191"/>
          <cell r="AN191" t="e">
            <v>#DIV/0!</v>
          </cell>
          <cell r="AO191">
            <v>0</v>
          </cell>
          <cell r="AP191"/>
          <cell r="AQ191"/>
          <cell r="AR191" t="str">
            <v>Mayo</v>
          </cell>
          <cell r="AS191"/>
          <cell r="AT191">
            <v>0</v>
          </cell>
          <cell r="AU191">
            <v>0</v>
          </cell>
          <cell r="AV191"/>
          <cell r="AW191"/>
          <cell r="AX191" t="str">
            <v>Junio</v>
          </cell>
          <cell r="AY191"/>
          <cell r="AZ191" t="e">
            <v>#DIV/0!</v>
          </cell>
          <cell r="BA191">
            <v>0</v>
          </cell>
          <cell r="BB191"/>
          <cell r="BC191"/>
          <cell r="BD191" t="str">
            <v>Julio</v>
          </cell>
          <cell r="BE191"/>
          <cell r="BF191" t="e">
            <v>#DIV/0!</v>
          </cell>
          <cell r="BG191">
            <v>0</v>
          </cell>
          <cell r="BH191"/>
          <cell r="BI191"/>
          <cell r="BJ191" t="str">
            <v>Agosto</v>
          </cell>
          <cell r="BK191"/>
          <cell r="BL191">
            <v>0</v>
          </cell>
          <cell r="BM191">
            <v>0</v>
          </cell>
          <cell r="BN191"/>
          <cell r="BO191"/>
          <cell r="BP191" t="str">
            <v>Septiembre</v>
          </cell>
          <cell r="BQ191"/>
          <cell r="BR191" t="e">
            <v>#DIV/0!</v>
          </cell>
          <cell r="BS191">
            <v>0</v>
          </cell>
          <cell r="BT191"/>
          <cell r="BU191"/>
          <cell r="BV191" t="str">
            <v>Octubre</v>
          </cell>
          <cell r="BW191"/>
          <cell r="BX191" t="e">
            <v>#DIV/0!</v>
          </cell>
          <cell r="BY191">
            <v>0</v>
          </cell>
          <cell r="BZ191"/>
          <cell r="CA191"/>
          <cell r="CB191" t="str">
            <v>Noviembre</v>
          </cell>
          <cell r="CC191"/>
          <cell r="CD191" t="e">
            <v>#DIV/0!</v>
          </cell>
          <cell r="CE191">
            <v>0</v>
          </cell>
          <cell r="CF191"/>
          <cell r="CG191"/>
          <cell r="CH191" t="str">
            <v>Diciembre</v>
          </cell>
          <cell r="CI191"/>
          <cell r="CJ191" t="e">
            <v>#DIV/0!</v>
          </cell>
          <cell r="CK191">
            <v>0</v>
          </cell>
          <cell r="CL191"/>
          <cell r="CM191"/>
          <cell r="CN191">
            <v>0</v>
          </cell>
          <cell r="CO191">
            <v>0</v>
          </cell>
          <cell r="CP191">
            <v>0</v>
          </cell>
          <cell r="CQ191">
            <v>0</v>
          </cell>
          <cell r="CR191">
            <v>0</v>
          </cell>
          <cell r="CS191">
            <v>0</v>
          </cell>
          <cell r="CT191">
            <v>0</v>
          </cell>
          <cell r="CU191">
            <v>0</v>
          </cell>
          <cell r="CV191">
            <v>0</v>
          </cell>
          <cell r="CW191">
            <v>0</v>
          </cell>
          <cell r="CX191">
            <v>0</v>
          </cell>
          <cell r="CY191">
            <v>0</v>
          </cell>
        </row>
        <row r="192">
          <cell r="C192" t="str">
            <v>GINFO 47 Acción preventiva 2</v>
          </cell>
          <cell r="D192" t="str">
            <v>DIRECCIÓN DE GESTIÓN DEL ORDENAMIENTO SOCIAL DE LA PROPIEDAD</v>
          </cell>
          <cell r="E192" t="str">
            <v>Realizar capacitación y entrenamiento para el diligenciamiento del formato de control de calidad (GINFO-F-044)</v>
          </cell>
          <cell r="F192" t="str">
            <v>Lista de asistencia al entrenamiento y presentación</v>
          </cell>
          <cell r="G192">
            <v>2</v>
          </cell>
          <cell r="H192"/>
          <cell r="I192"/>
          <cell r="J192"/>
          <cell r="K192"/>
          <cell r="L192">
            <v>1</v>
          </cell>
          <cell r="M192"/>
          <cell r="N192"/>
          <cell r="O192">
            <v>1</v>
          </cell>
          <cell r="P192"/>
          <cell r="Q192"/>
          <cell r="R192"/>
          <cell r="S192"/>
          <cell r="T192" t="str">
            <v>Enero</v>
          </cell>
          <cell r="U192"/>
          <cell r="V192" t="e">
            <v>#DIV/0!</v>
          </cell>
          <cell r="W192">
            <v>0</v>
          </cell>
          <cell r="X192"/>
          <cell r="Y192"/>
          <cell r="Z192" t="str">
            <v>Febrero</v>
          </cell>
          <cell r="AA192"/>
          <cell r="AB192" t="e">
            <v>#DIV/0!</v>
          </cell>
          <cell r="AC192">
            <v>0</v>
          </cell>
          <cell r="AD192"/>
          <cell r="AE192"/>
          <cell r="AF192" t="str">
            <v>Marzo</v>
          </cell>
          <cell r="AG192"/>
          <cell r="AH192" t="e">
            <v>#DIV/0!</v>
          </cell>
          <cell r="AI192">
            <v>0</v>
          </cell>
          <cell r="AJ192"/>
          <cell r="AK192"/>
          <cell r="AL192" t="str">
            <v>Abril</v>
          </cell>
          <cell r="AM192"/>
          <cell r="AN192" t="e">
            <v>#DIV/0!</v>
          </cell>
          <cell r="AO192">
            <v>0</v>
          </cell>
          <cell r="AP192"/>
          <cell r="AQ192"/>
          <cell r="AR192" t="str">
            <v>Mayo</v>
          </cell>
          <cell r="AS192"/>
          <cell r="AT192">
            <v>0</v>
          </cell>
          <cell r="AU192">
            <v>0</v>
          </cell>
          <cell r="AV192"/>
          <cell r="AW192"/>
          <cell r="AX192" t="str">
            <v>Junio</v>
          </cell>
          <cell r="AY192"/>
          <cell r="AZ192" t="e">
            <v>#DIV/0!</v>
          </cell>
          <cell r="BA192">
            <v>0</v>
          </cell>
          <cell r="BB192"/>
          <cell r="BC192"/>
          <cell r="BD192" t="str">
            <v>Julio</v>
          </cell>
          <cell r="BE192"/>
          <cell r="BF192" t="e">
            <v>#DIV/0!</v>
          </cell>
          <cell r="BG192">
            <v>0</v>
          </cell>
          <cell r="BH192"/>
          <cell r="BI192"/>
          <cell r="BJ192" t="str">
            <v>Agosto</v>
          </cell>
          <cell r="BK192"/>
          <cell r="BL192">
            <v>0</v>
          </cell>
          <cell r="BM192">
            <v>0</v>
          </cell>
          <cell r="BN192"/>
          <cell r="BO192"/>
          <cell r="BP192" t="str">
            <v>Septiembre</v>
          </cell>
          <cell r="BQ192"/>
          <cell r="BR192" t="e">
            <v>#DIV/0!</v>
          </cell>
          <cell r="BS192">
            <v>0</v>
          </cell>
          <cell r="BT192"/>
          <cell r="BU192"/>
          <cell r="BV192" t="str">
            <v>Octubre</v>
          </cell>
          <cell r="BW192"/>
          <cell r="BX192" t="e">
            <v>#DIV/0!</v>
          </cell>
          <cell r="BY192">
            <v>0</v>
          </cell>
          <cell r="BZ192"/>
          <cell r="CA192"/>
          <cell r="CB192" t="str">
            <v>Noviembre</v>
          </cell>
          <cell r="CC192"/>
          <cell r="CD192" t="e">
            <v>#DIV/0!</v>
          </cell>
          <cell r="CE192">
            <v>0</v>
          </cell>
          <cell r="CF192"/>
          <cell r="CG192"/>
          <cell r="CH192" t="str">
            <v>Diciembre</v>
          </cell>
          <cell r="CI192"/>
          <cell r="CJ192" t="e">
            <v>#DIV/0!</v>
          </cell>
          <cell r="CK192">
            <v>0</v>
          </cell>
          <cell r="CL192"/>
          <cell r="CM192"/>
          <cell r="CN192">
            <v>0</v>
          </cell>
          <cell r="CO192">
            <v>0</v>
          </cell>
          <cell r="CP192">
            <v>0</v>
          </cell>
          <cell r="CQ192">
            <v>0</v>
          </cell>
          <cell r="CR192">
            <v>0</v>
          </cell>
          <cell r="CS192">
            <v>0</v>
          </cell>
          <cell r="CT192">
            <v>0</v>
          </cell>
          <cell r="CU192">
            <v>0</v>
          </cell>
          <cell r="CV192">
            <v>0</v>
          </cell>
          <cell r="CW192">
            <v>0</v>
          </cell>
          <cell r="CX192">
            <v>0</v>
          </cell>
          <cell r="CY192">
            <v>0</v>
          </cell>
        </row>
        <row r="193">
          <cell r="C193" t="str">
            <v>GINFO 47 Acción preventiva 3</v>
          </cell>
          <cell r="D193"/>
          <cell r="E193"/>
          <cell r="F193"/>
          <cell r="G193">
            <v>0</v>
          </cell>
          <cell r="H193"/>
          <cell r="I193"/>
          <cell r="J193"/>
          <cell r="K193"/>
          <cell r="L193"/>
          <cell r="M193"/>
          <cell r="N193"/>
          <cell r="O193"/>
          <cell r="P193"/>
          <cell r="Q193"/>
          <cell r="R193"/>
          <cell r="S193"/>
          <cell r="T193" t="str">
            <v>Enero</v>
          </cell>
          <cell r="U193"/>
          <cell r="V193" t="e">
            <v>#DIV/0!</v>
          </cell>
          <cell r="W193" t="e">
            <v>#DIV/0!</v>
          </cell>
          <cell r="X193"/>
          <cell r="Y193"/>
          <cell r="Z193" t="str">
            <v>Febrero</v>
          </cell>
          <cell r="AA193"/>
          <cell r="AB193" t="e">
            <v>#DIV/0!</v>
          </cell>
          <cell r="AC193" t="e">
            <v>#DIV/0!</v>
          </cell>
          <cell r="AD193"/>
          <cell r="AE193"/>
          <cell r="AF193" t="str">
            <v>Marzo</v>
          </cell>
          <cell r="AG193"/>
          <cell r="AH193" t="e">
            <v>#DIV/0!</v>
          </cell>
          <cell r="AI193" t="e">
            <v>#DIV/0!</v>
          </cell>
          <cell r="AJ193"/>
          <cell r="AK193"/>
          <cell r="AL193" t="str">
            <v>Abril</v>
          </cell>
          <cell r="AM193"/>
          <cell r="AN193" t="e">
            <v>#DIV/0!</v>
          </cell>
          <cell r="AO193" t="e">
            <v>#DIV/0!</v>
          </cell>
          <cell r="AP193"/>
          <cell r="AQ193"/>
          <cell r="AR193" t="str">
            <v>Mayo</v>
          </cell>
          <cell r="AS193"/>
          <cell r="AT193" t="e">
            <v>#DIV/0!</v>
          </cell>
          <cell r="AU193" t="e">
            <v>#DIV/0!</v>
          </cell>
          <cell r="AV193"/>
          <cell r="AW193"/>
          <cell r="AX193" t="str">
            <v>Junio</v>
          </cell>
          <cell r="AY193"/>
          <cell r="AZ193" t="e">
            <v>#DIV/0!</v>
          </cell>
          <cell r="BA193" t="e">
            <v>#DIV/0!</v>
          </cell>
          <cell r="BB193"/>
          <cell r="BC193"/>
          <cell r="BD193" t="str">
            <v>Julio</v>
          </cell>
          <cell r="BE193"/>
          <cell r="BF193" t="e">
            <v>#DIV/0!</v>
          </cell>
          <cell r="BG193" t="e">
            <v>#DIV/0!</v>
          </cell>
          <cell r="BH193"/>
          <cell r="BI193"/>
          <cell r="BJ193" t="str">
            <v>Agosto</v>
          </cell>
          <cell r="BK193"/>
          <cell r="BL193" t="e">
            <v>#DIV/0!</v>
          </cell>
          <cell r="BM193" t="e">
            <v>#DIV/0!</v>
          </cell>
          <cell r="BN193"/>
          <cell r="BO193"/>
          <cell r="BP193" t="str">
            <v>Septiembre</v>
          </cell>
          <cell r="BQ193"/>
          <cell r="BR193" t="e">
            <v>#DIV/0!</v>
          </cell>
          <cell r="BS193" t="e">
            <v>#DIV/0!</v>
          </cell>
          <cell r="BT193"/>
          <cell r="BU193"/>
          <cell r="BV193" t="str">
            <v>Octubre</v>
          </cell>
          <cell r="BW193"/>
          <cell r="BX193" t="e">
            <v>#DIV/0!</v>
          </cell>
          <cell r="BY193" t="e">
            <v>#DIV/0!</v>
          </cell>
          <cell r="BZ193"/>
          <cell r="CA193"/>
          <cell r="CB193" t="str">
            <v>Noviembre</v>
          </cell>
          <cell r="CC193"/>
          <cell r="CD193" t="e">
            <v>#DIV/0!</v>
          </cell>
          <cell r="CE193" t="e">
            <v>#DIV/0!</v>
          </cell>
          <cell r="CF193"/>
          <cell r="CG193"/>
          <cell r="CH193" t="str">
            <v>Diciembre</v>
          </cell>
          <cell r="CI193"/>
          <cell r="CJ193" t="e">
            <v>#DIV/0!</v>
          </cell>
          <cell r="CK193" t="e">
            <v>#DIV/0!</v>
          </cell>
          <cell r="CL193"/>
          <cell r="CM193"/>
          <cell r="CN193"/>
          <cell r="CO193"/>
          <cell r="CP193"/>
          <cell r="CQ193"/>
          <cell r="CR193"/>
          <cell r="CS193"/>
          <cell r="CT193"/>
          <cell r="CU193"/>
          <cell r="CV193"/>
          <cell r="CW193"/>
          <cell r="CX193"/>
          <cell r="CY193"/>
        </row>
        <row r="194">
          <cell r="C194" t="str">
            <v>GINFO 47 Acción preventiva 4</v>
          </cell>
          <cell r="D194"/>
          <cell r="E194"/>
          <cell r="F194"/>
          <cell r="G194">
            <v>0</v>
          </cell>
          <cell r="H194"/>
          <cell r="I194"/>
          <cell r="J194"/>
          <cell r="K194"/>
          <cell r="L194"/>
          <cell r="M194"/>
          <cell r="N194"/>
          <cell r="O194"/>
          <cell r="P194"/>
          <cell r="Q194"/>
          <cell r="R194"/>
          <cell r="S194"/>
          <cell r="T194" t="str">
            <v>Enero</v>
          </cell>
          <cell r="U194"/>
          <cell r="V194" t="e">
            <v>#DIV/0!</v>
          </cell>
          <cell r="W194" t="e">
            <v>#DIV/0!</v>
          </cell>
          <cell r="X194"/>
          <cell r="Y194"/>
          <cell r="Z194" t="str">
            <v>Febrero</v>
          </cell>
          <cell r="AA194"/>
          <cell r="AB194" t="e">
            <v>#DIV/0!</v>
          </cell>
          <cell r="AC194" t="e">
            <v>#DIV/0!</v>
          </cell>
          <cell r="AD194"/>
          <cell r="AE194"/>
          <cell r="AF194" t="str">
            <v>Marzo</v>
          </cell>
          <cell r="AG194"/>
          <cell r="AH194" t="e">
            <v>#DIV/0!</v>
          </cell>
          <cell r="AI194" t="e">
            <v>#DIV/0!</v>
          </cell>
          <cell r="AJ194"/>
          <cell r="AK194"/>
          <cell r="AL194" t="str">
            <v>Abril</v>
          </cell>
          <cell r="AM194"/>
          <cell r="AN194" t="e">
            <v>#DIV/0!</v>
          </cell>
          <cell r="AO194" t="e">
            <v>#DIV/0!</v>
          </cell>
          <cell r="AP194"/>
          <cell r="AQ194"/>
          <cell r="AR194" t="str">
            <v>Mayo</v>
          </cell>
          <cell r="AS194"/>
          <cell r="AT194" t="e">
            <v>#DIV/0!</v>
          </cell>
          <cell r="AU194" t="e">
            <v>#DIV/0!</v>
          </cell>
          <cell r="AV194"/>
          <cell r="AW194"/>
          <cell r="AX194" t="str">
            <v>Junio</v>
          </cell>
          <cell r="AY194"/>
          <cell r="AZ194" t="e">
            <v>#DIV/0!</v>
          </cell>
          <cell r="BA194" t="e">
            <v>#DIV/0!</v>
          </cell>
          <cell r="BB194"/>
          <cell r="BC194"/>
          <cell r="BD194" t="str">
            <v>Julio</v>
          </cell>
          <cell r="BE194"/>
          <cell r="BF194" t="e">
            <v>#DIV/0!</v>
          </cell>
          <cell r="BG194" t="e">
            <v>#DIV/0!</v>
          </cell>
          <cell r="BH194"/>
          <cell r="BI194"/>
          <cell r="BJ194" t="str">
            <v>Agosto</v>
          </cell>
          <cell r="BK194"/>
          <cell r="BL194" t="e">
            <v>#DIV/0!</v>
          </cell>
          <cell r="BM194" t="e">
            <v>#DIV/0!</v>
          </cell>
          <cell r="BN194"/>
          <cell r="BO194"/>
          <cell r="BP194" t="str">
            <v>Septiembre</v>
          </cell>
          <cell r="BQ194"/>
          <cell r="BR194" t="e">
            <v>#DIV/0!</v>
          </cell>
          <cell r="BS194" t="e">
            <v>#DIV/0!</v>
          </cell>
          <cell r="BT194"/>
          <cell r="BU194"/>
          <cell r="BV194" t="str">
            <v>Octubre</v>
          </cell>
          <cell r="BW194"/>
          <cell r="BX194" t="e">
            <v>#DIV/0!</v>
          </cell>
          <cell r="BY194" t="e">
            <v>#DIV/0!</v>
          </cell>
          <cell r="BZ194"/>
          <cell r="CA194"/>
          <cell r="CB194" t="str">
            <v>Noviembre</v>
          </cell>
          <cell r="CC194"/>
          <cell r="CD194" t="e">
            <v>#DIV/0!</v>
          </cell>
          <cell r="CE194" t="e">
            <v>#DIV/0!</v>
          </cell>
          <cell r="CF194"/>
          <cell r="CG194"/>
          <cell r="CH194" t="str">
            <v>Diciembre</v>
          </cell>
          <cell r="CI194"/>
          <cell r="CJ194" t="e">
            <v>#DIV/0!</v>
          </cell>
          <cell r="CK194" t="e">
            <v>#DIV/0!</v>
          </cell>
          <cell r="CL194"/>
          <cell r="CM194"/>
          <cell r="CN194"/>
          <cell r="CO194"/>
          <cell r="CP194"/>
          <cell r="CQ194"/>
          <cell r="CR194"/>
          <cell r="CS194"/>
          <cell r="CT194"/>
          <cell r="CU194"/>
          <cell r="CV194"/>
          <cell r="CW194"/>
          <cell r="CX194"/>
          <cell r="CY194"/>
        </row>
        <row r="195">
          <cell r="C195" t="str">
            <v>GINFO 48 Acción preventiva 1</v>
          </cell>
          <cell r="D195" t="str">
            <v>SUBDIRECCIÓN DE SISTEMAS DE INFORMACIÓN DE TIERRAS</v>
          </cell>
          <cell r="E195" t="str">
            <v>Informe cuatrimestral de los casos de publicación de Información en el Portal Web de la Entidad, evidenciando la oportunidad de atención de los mismos</v>
          </cell>
          <cell r="F195" t="str">
            <v>Informe Cuatrimestral casos publicados Portal WEB  de la Entidad</v>
          </cell>
          <cell r="G195">
            <v>3</v>
          </cell>
          <cell r="H195"/>
          <cell r="I195"/>
          <cell r="J195"/>
          <cell r="K195"/>
          <cell r="L195">
            <v>1</v>
          </cell>
          <cell r="M195"/>
          <cell r="N195"/>
          <cell r="O195"/>
          <cell r="P195">
            <v>1</v>
          </cell>
          <cell r="Q195"/>
          <cell r="R195"/>
          <cell r="S195">
            <v>1</v>
          </cell>
          <cell r="T195" t="str">
            <v>Enero</v>
          </cell>
          <cell r="U195"/>
          <cell r="V195" t="e">
            <v>#DIV/0!</v>
          </cell>
          <cell r="W195">
            <v>0</v>
          </cell>
          <cell r="X195"/>
          <cell r="Y195"/>
          <cell r="Z195" t="str">
            <v>Febrero</v>
          </cell>
          <cell r="AA195"/>
          <cell r="AB195" t="e">
            <v>#DIV/0!</v>
          </cell>
          <cell r="AC195">
            <v>0</v>
          </cell>
          <cell r="AD195"/>
          <cell r="AE195"/>
          <cell r="AF195" t="str">
            <v>Marzo</v>
          </cell>
          <cell r="AG195"/>
          <cell r="AH195" t="e">
            <v>#DIV/0!</v>
          </cell>
          <cell r="AI195">
            <v>0</v>
          </cell>
          <cell r="AJ195"/>
          <cell r="AK195"/>
          <cell r="AL195" t="str">
            <v>Abril</v>
          </cell>
          <cell r="AM195"/>
          <cell r="AN195" t="e">
            <v>#DIV/0!</v>
          </cell>
          <cell r="AO195">
            <v>0</v>
          </cell>
          <cell r="AP195"/>
          <cell r="AQ195"/>
          <cell r="AR195" t="str">
            <v>Mayo</v>
          </cell>
          <cell r="AS195"/>
          <cell r="AT195">
            <v>0</v>
          </cell>
          <cell r="AU195">
            <v>0</v>
          </cell>
          <cell r="AV195"/>
          <cell r="AW195"/>
          <cell r="AX195" t="str">
            <v>Junio</v>
          </cell>
          <cell r="AY195"/>
          <cell r="AZ195" t="e">
            <v>#DIV/0!</v>
          </cell>
          <cell r="BA195">
            <v>0</v>
          </cell>
          <cell r="BB195"/>
          <cell r="BC195"/>
          <cell r="BD195" t="str">
            <v>Julio</v>
          </cell>
          <cell r="BE195"/>
          <cell r="BF195" t="e">
            <v>#DIV/0!</v>
          </cell>
          <cell r="BG195">
            <v>0</v>
          </cell>
          <cell r="BH195"/>
          <cell r="BI195"/>
          <cell r="BJ195" t="str">
            <v>Agosto</v>
          </cell>
          <cell r="BK195"/>
          <cell r="BL195" t="e">
            <v>#DIV/0!</v>
          </cell>
          <cell r="BM195">
            <v>0</v>
          </cell>
          <cell r="BN195"/>
          <cell r="BO195"/>
          <cell r="BP195" t="str">
            <v>Septiembre</v>
          </cell>
          <cell r="BQ195"/>
          <cell r="BR195">
            <v>0</v>
          </cell>
          <cell r="BS195">
            <v>0</v>
          </cell>
          <cell r="BT195"/>
          <cell r="BU195"/>
          <cell r="BV195" t="str">
            <v>Octubre</v>
          </cell>
          <cell r="BW195"/>
          <cell r="BX195" t="e">
            <v>#DIV/0!</v>
          </cell>
          <cell r="BY195">
            <v>0</v>
          </cell>
          <cell r="BZ195"/>
          <cell r="CA195"/>
          <cell r="CB195" t="str">
            <v>Noviembre</v>
          </cell>
          <cell r="CC195"/>
          <cell r="CD195" t="e">
            <v>#DIV/0!</v>
          </cell>
          <cell r="CE195">
            <v>0</v>
          </cell>
          <cell r="CF195"/>
          <cell r="CG195"/>
          <cell r="CH195" t="str">
            <v>Diciembre</v>
          </cell>
          <cell r="CI195"/>
          <cell r="CJ195">
            <v>0</v>
          </cell>
          <cell r="CK195">
            <v>0</v>
          </cell>
          <cell r="CL195"/>
          <cell r="CM195"/>
          <cell r="CN195">
            <v>0</v>
          </cell>
          <cell r="CO195">
            <v>0</v>
          </cell>
          <cell r="CP195">
            <v>0</v>
          </cell>
          <cell r="CQ195">
            <v>0</v>
          </cell>
          <cell r="CR195">
            <v>0</v>
          </cell>
          <cell r="CS195">
            <v>0</v>
          </cell>
          <cell r="CT195">
            <v>0</v>
          </cell>
          <cell r="CU195">
            <v>0</v>
          </cell>
          <cell r="CV195">
            <v>0</v>
          </cell>
          <cell r="CW195">
            <v>0</v>
          </cell>
          <cell r="CX195">
            <v>0</v>
          </cell>
          <cell r="CY195">
            <v>0</v>
          </cell>
        </row>
        <row r="196">
          <cell r="C196" t="str">
            <v>GINFO 48 Acción preventiva 2</v>
          </cell>
          <cell r="D196" t="str">
            <v>SUBDIRECCIÓN DE SISTEMAS DE INFORMACIÓN DE TIERRAS</v>
          </cell>
          <cell r="E196" t="str">
            <v>Informe cuatrimestral de los casos de publicación de Información en el Intranet de la Entidad, evidenciando la oportunidad de atención de los mismos</v>
          </cell>
          <cell r="F196" t="str">
            <v xml:space="preserve">Informe Cuatrimestral casos publicados en la Intranet </v>
          </cell>
          <cell r="G196">
            <v>3</v>
          </cell>
          <cell r="H196"/>
          <cell r="I196"/>
          <cell r="J196"/>
          <cell r="K196"/>
          <cell r="L196">
            <v>1</v>
          </cell>
          <cell r="M196"/>
          <cell r="N196"/>
          <cell r="O196"/>
          <cell r="P196">
            <v>1</v>
          </cell>
          <cell r="Q196"/>
          <cell r="R196"/>
          <cell r="S196">
            <v>1</v>
          </cell>
          <cell r="T196" t="str">
            <v>Enero</v>
          </cell>
          <cell r="U196"/>
          <cell r="V196" t="e">
            <v>#DIV/0!</v>
          </cell>
          <cell r="W196">
            <v>0</v>
          </cell>
          <cell r="X196"/>
          <cell r="Y196"/>
          <cell r="Z196" t="str">
            <v>Febrero</v>
          </cell>
          <cell r="AA196"/>
          <cell r="AB196" t="e">
            <v>#DIV/0!</v>
          </cell>
          <cell r="AC196">
            <v>0</v>
          </cell>
          <cell r="AD196"/>
          <cell r="AE196"/>
          <cell r="AF196" t="str">
            <v>Marzo</v>
          </cell>
          <cell r="AG196"/>
          <cell r="AH196" t="e">
            <v>#DIV/0!</v>
          </cell>
          <cell r="AI196">
            <v>0</v>
          </cell>
          <cell r="AJ196"/>
          <cell r="AK196"/>
          <cell r="AL196" t="str">
            <v>Abril</v>
          </cell>
          <cell r="AM196"/>
          <cell r="AN196" t="e">
            <v>#DIV/0!</v>
          </cell>
          <cell r="AO196">
            <v>0</v>
          </cell>
          <cell r="AP196"/>
          <cell r="AQ196"/>
          <cell r="AR196" t="str">
            <v>Mayo</v>
          </cell>
          <cell r="AS196"/>
          <cell r="AT196">
            <v>0</v>
          </cell>
          <cell r="AU196">
            <v>0</v>
          </cell>
          <cell r="AV196"/>
          <cell r="AW196"/>
          <cell r="AX196" t="str">
            <v>Junio</v>
          </cell>
          <cell r="AY196"/>
          <cell r="AZ196" t="e">
            <v>#DIV/0!</v>
          </cell>
          <cell r="BA196">
            <v>0</v>
          </cell>
          <cell r="BB196"/>
          <cell r="BC196"/>
          <cell r="BD196" t="str">
            <v>Julio</v>
          </cell>
          <cell r="BE196"/>
          <cell r="BF196" t="e">
            <v>#DIV/0!</v>
          </cell>
          <cell r="BG196">
            <v>0</v>
          </cell>
          <cell r="BH196"/>
          <cell r="BI196"/>
          <cell r="BJ196" t="str">
            <v>Agosto</v>
          </cell>
          <cell r="BK196"/>
          <cell r="BL196" t="e">
            <v>#DIV/0!</v>
          </cell>
          <cell r="BM196">
            <v>0</v>
          </cell>
          <cell r="BN196"/>
          <cell r="BO196"/>
          <cell r="BP196" t="str">
            <v>Septiembre</v>
          </cell>
          <cell r="BQ196"/>
          <cell r="BR196">
            <v>0</v>
          </cell>
          <cell r="BS196">
            <v>0</v>
          </cell>
          <cell r="BT196"/>
          <cell r="BU196"/>
          <cell r="BV196" t="str">
            <v>Octubre</v>
          </cell>
          <cell r="BW196"/>
          <cell r="BX196" t="e">
            <v>#DIV/0!</v>
          </cell>
          <cell r="BY196">
            <v>0</v>
          </cell>
          <cell r="BZ196"/>
          <cell r="CA196"/>
          <cell r="CB196" t="str">
            <v>Noviembre</v>
          </cell>
          <cell r="CC196"/>
          <cell r="CD196" t="e">
            <v>#DIV/0!</v>
          </cell>
          <cell r="CE196">
            <v>0</v>
          </cell>
          <cell r="CF196"/>
          <cell r="CG196"/>
          <cell r="CH196" t="str">
            <v>Diciembre</v>
          </cell>
          <cell r="CI196"/>
          <cell r="CJ196">
            <v>0</v>
          </cell>
          <cell r="CK196">
            <v>0</v>
          </cell>
          <cell r="CL196"/>
          <cell r="CM196"/>
          <cell r="CN196">
            <v>0</v>
          </cell>
          <cell r="CO196">
            <v>0</v>
          </cell>
          <cell r="CP196">
            <v>0</v>
          </cell>
          <cell r="CQ196">
            <v>0</v>
          </cell>
          <cell r="CR196">
            <v>0</v>
          </cell>
          <cell r="CS196">
            <v>0</v>
          </cell>
          <cell r="CT196">
            <v>0</v>
          </cell>
          <cell r="CU196">
            <v>0</v>
          </cell>
          <cell r="CV196">
            <v>0</v>
          </cell>
          <cell r="CW196">
            <v>0</v>
          </cell>
          <cell r="CX196">
            <v>0</v>
          </cell>
          <cell r="CY196">
            <v>0</v>
          </cell>
        </row>
        <row r="197">
          <cell r="C197" t="str">
            <v>GINFO 48 Acción preventiva 3</v>
          </cell>
          <cell r="D197"/>
          <cell r="E197"/>
          <cell r="F197"/>
          <cell r="G197">
            <v>0</v>
          </cell>
          <cell r="H197"/>
          <cell r="I197"/>
          <cell r="J197"/>
          <cell r="K197"/>
          <cell r="L197"/>
          <cell r="M197"/>
          <cell r="N197"/>
          <cell r="O197"/>
          <cell r="P197"/>
          <cell r="Q197"/>
          <cell r="R197"/>
          <cell r="S197"/>
          <cell r="T197" t="str">
            <v>Enero</v>
          </cell>
          <cell r="U197"/>
          <cell r="V197" t="e">
            <v>#DIV/0!</v>
          </cell>
          <cell r="W197" t="e">
            <v>#DIV/0!</v>
          </cell>
          <cell r="X197"/>
          <cell r="Y197"/>
          <cell r="Z197" t="str">
            <v>Febrero</v>
          </cell>
          <cell r="AA197"/>
          <cell r="AB197" t="e">
            <v>#DIV/0!</v>
          </cell>
          <cell r="AC197" t="e">
            <v>#DIV/0!</v>
          </cell>
          <cell r="AD197"/>
          <cell r="AE197"/>
          <cell r="AF197" t="str">
            <v>Marzo</v>
          </cell>
          <cell r="AG197"/>
          <cell r="AH197" t="e">
            <v>#DIV/0!</v>
          </cell>
          <cell r="AI197" t="e">
            <v>#DIV/0!</v>
          </cell>
          <cell r="AJ197"/>
          <cell r="AK197"/>
          <cell r="AL197" t="str">
            <v>Abril</v>
          </cell>
          <cell r="AM197"/>
          <cell r="AN197" t="e">
            <v>#DIV/0!</v>
          </cell>
          <cell r="AO197" t="e">
            <v>#DIV/0!</v>
          </cell>
          <cell r="AP197"/>
          <cell r="AQ197"/>
          <cell r="AR197" t="str">
            <v>Mayo</v>
          </cell>
          <cell r="AS197"/>
          <cell r="AT197" t="e">
            <v>#DIV/0!</v>
          </cell>
          <cell r="AU197" t="e">
            <v>#DIV/0!</v>
          </cell>
          <cell r="AV197"/>
          <cell r="AW197"/>
          <cell r="AX197" t="str">
            <v>Junio</v>
          </cell>
          <cell r="AY197"/>
          <cell r="AZ197" t="e">
            <v>#DIV/0!</v>
          </cell>
          <cell r="BA197" t="e">
            <v>#DIV/0!</v>
          </cell>
          <cell r="BB197"/>
          <cell r="BC197"/>
          <cell r="BD197" t="str">
            <v>Julio</v>
          </cell>
          <cell r="BE197"/>
          <cell r="BF197" t="e">
            <v>#DIV/0!</v>
          </cell>
          <cell r="BG197" t="e">
            <v>#DIV/0!</v>
          </cell>
          <cell r="BH197"/>
          <cell r="BI197"/>
          <cell r="BJ197" t="str">
            <v>Agosto</v>
          </cell>
          <cell r="BK197"/>
          <cell r="BL197" t="e">
            <v>#DIV/0!</v>
          </cell>
          <cell r="BM197" t="e">
            <v>#DIV/0!</v>
          </cell>
          <cell r="BN197"/>
          <cell r="BO197"/>
          <cell r="BP197" t="str">
            <v>Septiembre</v>
          </cell>
          <cell r="BQ197"/>
          <cell r="BR197" t="e">
            <v>#DIV/0!</v>
          </cell>
          <cell r="BS197" t="e">
            <v>#DIV/0!</v>
          </cell>
          <cell r="BT197"/>
          <cell r="BU197"/>
          <cell r="BV197" t="str">
            <v>Octubre</v>
          </cell>
          <cell r="BW197"/>
          <cell r="BX197" t="e">
            <v>#DIV/0!</v>
          </cell>
          <cell r="BY197" t="e">
            <v>#DIV/0!</v>
          </cell>
          <cell r="BZ197"/>
          <cell r="CA197"/>
          <cell r="CB197" t="str">
            <v>Noviembre</v>
          </cell>
          <cell r="CC197"/>
          <cell r="CD197" t="e">
            <v>#DIV/0!</v>
          </cell>
          <cell r="CE197" t="e">
            <v>#DIV/0!</v>
          </cell>
          <cell r="CF197"/>
          <cell r="CG197"/>
          <cell r="CH197" t="str">
            <v>Diciembre</v>
          </cell>
          <cell r="CI197"/>
          <cell r="CJ197" t="e">
            <v>#DIV/0!</v>
          </cell>
          <cell r="CK197" t="e">
            <v>#DIV/0!</v>
          </cell>
          <cell r="CL197"/>
          <cell r="CM197"/>
          <cell r="CN197"/>
          <cell r="CO197"/>
          <cell r="CP197"/>
          <cell r="CQ197"/>
          <cell r="CR197"/>
          <cell r="CS197"/>
          <cell r="CT197"/>
          <cell r="CU197"/>
          <cell r="CV197"/>
          <cell r="CW197"/>
          <cell r="CX197"/>
          <cell r="CY197"/>
        </row>
        <row r="198">
          <cell r="C198" t="str">
            <v>GINFO 48 Acción preventiva 4</v>
          </cell>
          <cell r="D198"/>
          <cell r="E198"/>
          <cell r="F198"/>
          <cell r="G198">
            <v>0</v>
          </cell>
          <cell r="H198"/>
          <cell r="I198"/>
          <cell r="J198"/>
          <cell r="K198"/>
          <cell r="L198"/>
          <cell r="M198"/>
          <cell r="N198"/>
          <cell r="O198"/>
          <cell r="P198"/>
          <cell r="Q198"/>
          <cell r="R198"/>
          <cell r="S198"/>
          <cell r="T198" t="str">
            <v>Enero</v>
          </cell>
          <cell r="U198"/>
          <cell r="V198" t="e">
            <v>#DIV/0!</v>
          </cell>
          <cell r="W198" t="e">
            <v>#DIV/0!</v>
          </cell>
          <cell r="X198"/>
          <cell r="Y198"/>
          <cell r="Z198" t="str">
            <v>Febrero</v>
          </cell>
          <cell r="AA198"/>
          <cell r="AB198" t="e">
            <v>#DIV/0!</v>
          </cell>
          <cell r="AC198" t="e">
            <v>#DIV/0!</v>
          </cell>
          <cell r="AD198"/>
          <cell r="AE198"/>
          <cell r="AF198" t="str">
            <v>Marzo</v>
          </cell>
          <cell r="AG198"/>
          <cell r="AH198" t="e">
            <v>#DIV/0!</v>
          </cell>
          <cell r="AI198" t="e">
            <v>#DIV/0!</v>
          </cell>
          <cell r="AJ198"/>
          <cell r="AK198"/>
          <cell r="AL198" t="str">
            <v>Abril</v>
          </cell>
          <cell r="AM198"/>
          <cell r="AN198" t="e">
            <v>#DIV/0!</v>
          </cell>
          <cell r="AO198" t="e">
            <v>#DIV/0!</v>
          </cell>
          <cell r="AP198"/>
          <cell r="AQ198"/>
          <cell r="AR198" t="str">
            <v>Mayo</v>
          </cell>
          <cell r="AS198"/>
          <cell r="AT198" t="e">
            <v>#DIV/0!</v>
          </cell>
          <cell r="AU198" t="e">
            <v>#DIV/0!</v>
          </cell>
          <cell r="AV198"/>
          <cell r="AW198"/>
          <cell r="AX198" t="str">
            <v>Junio</v>
          </cell>
          <cell r="AY198"/>
          <cell r="AZ198" t="e">
            <v>#DIV/0!</v>
          </cell>
          <cell r="BA198" t="e">
            <v>#DIV/0!</v>
          </cell>
          <cell r="BB198"/>
          <cell r="BC198"/>
          <cell r="BD198" t="str">
            <v>Julio</v>
          </cell>
          <cell r="BE198"/>
          <cell r="BF198" t="e">
            <v>#DIV/0!</v>
          </cell>
          <cell r="BG198" t="e">
            <v>#DIV/0!</v>
          </cell>
          <cell r="BH198"/>
          <cell r="BI198"/>
          <cell r="BJ198" t="str">
            <v>Agosto</v>
          </cell>
          <cell r="BK198"/>
          <cell r="BL198" t="e">
            <v>#DIV/0!</v>
          </cell>
          <cell r="BM198" t="e">
            <v>#DIV/0!</v>
          </cell>
          <cell r="BN198"/>
          <cell r="BO198"/>
          <cell r="BP198" t="str">
            <v>Septiembre</v>
          </cell>
          <cell r="BQ198"/>
          <cell r="BR198" t="e">
            <v>#DIV/0!</v>
          </cell>
          <cell r="BS198" t="e">
            <v>#DIV/0!</v>
          </cell>
          <cell r="BT198"/>
          <cell r="BU198"/>
          <cell r="BV198" t="str">
            <v>Octubre</v>
          </cell>
          <cell r="BW198"/>
          <cell r="BX198" t="e">
            <v>#DIV/0!</v>
          </cell>
          <cell r="BY198" t="e">
            <v>#DIV/0!</v>
          </cell>
          <cell r="BZ198"/>
          <cell r="CA198"/>
          <cell r="CB198" t="str">
            <v>Noviembre</v>
          </cell>
          <cell r="CC198"/>
          <cell r="CD198" t="e">
            <v>#DIV/0!</v>
          </cell>
          <cell r="CE198" t="e">
            <v>#DIV/0!</v>
          </cell>
          <cell r="CF198"/>
          <cell r="CG198"/>
          <cell r="CH198" t="str">
            <v>Diciembre</v>
          </cell>
          <cell r="CI198"/>
          <cell r="CJ198" t="e">
            <v>#DIV/0!</v>
          </cell>
          <cell r="CK198" t="e">
            <v>#DIV/0!</v>
          </cell>
          <cell r="CL198"/>
          <cell r="CM198"/>
          <cell r="CN198"/>
          <cell r="CO198"/>
          <cell r="CP198"/>
          <cell r="CQ198"/>
          <cell r="CR198"/>
          <cell r="CS198"/>
          <cell r="CT198"/>
          <cell r="CU198"/>
          <cell r="CV198"/>
          <cell r="CW198"/>
          <cell r="CX198"/>
          <cell r="CY198"/>
        </row>
        <row r="199">
          <cell r="C199" t="str">
            <v>GINFO 49 Acción preventiva 1</v>
          </cell>
          <cell r="D199" t="str">
            <v>El EQUIPO DE INFRAESTRUCTURA Y SOPORTE TECNOLÓGICO (SG)</v>
          </cell>
          <cell r="E199" t="str">
            <v>Seguimiento periódico sobre el cierre de CAS que se trabajan sobre la Intranet</v>
          </cell>
          <cell r="F199" t="str">
            <v>Informe de seguimiento, sobre contenido de Intranet</v>
          </cell>
          <cell r="G199">
            <v>2</v>
          </cell>
          <cell r="H199"/>
          <cell r="I199"/>
          <cell r="J199"/>
          <cell r="K199"/>
          <cell r="L199"/>
          <cell r="M199">
            <v>1</v>
          </cell>
          <cell r="N199"/>
          <cell r="O199"/>
          <cell r="P199"/>
          <cell r="Q199"/>
          <cell r="R199">
            <v>1</v>
          </cell>
          <cell r="S199"/>
          <cell r="T199" t="str">
            <v>Enero</v>
          </cell>
          <cell r="U199"/>
          <cell r="V199" t="e">
            <v>#DIV/0!</v>
          </cell>
          <cell r="W199">
            <v>0</v>
          </cell>
          <cell r="X199"/>
          <cell r="Y199"/>
          <cell r="Z199" t="str">
            <v>Febrero</v>
          </cell>
          <cell r="AA199"/>
          <cell r="AB199" t="e">
            <v>#DIV/0!</v>
          </cell>
          <cell r="AC199">
            <v>0</v>
          </cell>
          <cell r="AD199"/>
          <cell r="AE199"/>
          <cell r="AF199" t="str">
            <v>Marzo</v>
          </cell>
          <cell r="AG199"/>
          <cell r="AH199" t="e">
            <v>#DIV/0!</v>
          </cell>
          <cell r="AI199">
            <v>0</v>
          </cell>
          <cell r="AJ199"/>
          <cell r="AK199"/>
          <cell r="AL199" t="str">
            <v>Abril</v>
          </cell>
          <cell r="AM199"/>
          <cell r="AN199" t="e">
            <v>#DIV/0!</v>
          </cell>
          <cell r="AO199">
            <v>0</v>
          </cell>
          <cell r="AP199"/>
          <cell r="AQ199"/>
          <cell r="AR199" t="str">
            <v>Mayo</v>
          </cell>
          <cell r="AS199"/>
          <cell r="AT199" t="e">
            <v>#DIV/0!</v>
          </cell>
          <cell r="AU199">
            <v>0</v>
          </cell>
          <cell r="AV199"/>
          <cell r="AW199"/>
          <cell r="AX199" t="str">
            <v>Junio</v>
          </cell>
          <cell r="AY199"/>
          <cell r="AZ199">
            <v>0</v>
          </cell>
          <cell r="BA199">
            <v>0</v>
          </cell>
          <cell r="BB199"/>
          <cell r="BC199"/>
          <cell r="BD199" t="str">
            <v>Julio</v>
          </cell>
          <cell r="BE199"/>
          <cell r="BF199" t="e">
            <v>#DIV/0!</v>
          </cell>
          <cell r="BG199">
            <v>0</v>
          </cell>
          <cell r="BH199"/>
          <cell r="BI199"/>
          <cell r="BJ199" t="str">
            <v>Agosto</v>
          </cell>
          <cell r="BK199"/>
          <cell r="BL199" t="e">
            <v>#DIV/0!</v>
          </cell>
          <cell r="BM199">
            <v>0</v>
          </cell>
          <cell r="BN199"/>
          <cell r="BO199"/>
          <cell r="BP199" t="str">
            <v>Septiembre</v>
          </cell>
          <cell r="BQ199"/>
          <cell r="BR199" t="e">
            <v>#DIV/0!</v>
          </cell>
          <cell r="BS199">
            <v>0</v>
          </cell>
          <cell r="BT199"/>
          <cell r="BU199"/>
          <cell r="BV199" t="str">
            <v>Octubre</v>
          </cell>
          <cell r="BW199"/>
          <cell r="BX199" t="e">
            <v>#DIV/0!</v>
          </cell>
          <cell r="BY199">
            <v>0</v>
          </cell>
          <cell r="BZ199"/>
          <cell r="CA199"/>
          <cell r="CB199" t="str">
            <v>Noviembre</v>
          </cell>
          <cell r="CC199"/>
          <cell r="CD199">
            <v>0</v>
          </cell>
          <cell r="CE199">
            <v>0</v>
          </cell>
          <cell r="CF199"/>
          <cell r="CG199"/>
          <cell r="CH199" t="str">
            <v>Diciembre</v>
          </cell>
          <cell r="CI199"/>
          <cell r="CJ199" t="e">
            <v>#DIV/0!</v>
          </cell>
          <cell r="CK199">
            <v>0</v>
          </cell>
          <cell r="CL199"/>
          <cell r="CM199"/>
          <cell r="CN199">
            <v>0</v>
          </cell>
          <cell r="CO199">
            <v>0</v>
          </cell>
          <cell r="CP199">
            <v>0</v>
          </cell>
          <cell r="CQ199">
            <v>0</v>
          </cell>
          <cell r="CR199">
            <v>0</v>
          </cell>
          <cell r="CS199">
            <v>0</v>
          </cell>
          <cell r="CT199">
            <v>0</v>
          </cell>
          <cell r="CU199">
            <v>0</v>
          </cell>
          <cell r="CV199">
            <v>0</v>
          </cell>
          <cell r="CW199">
            <v>0</v>
          </cell>
          <cell r="CX199">
            <v>0</v>
          </cell>
          <cell r="CY199">
            <v>0</v>
          </cell>
        </row>
        <row r="200">
          <cell r="C200" t="str">
            <v>GINFO 49 Acción preventiva 2</v>
          </cell>
          <cell r="D200"/>
          <cell r="E200"/>
          <cell r="F200"/>
          <cell r="G200">
            <v>0</v>
          </cell>
          <cell r="H200"/>
          <cell r="I200"/>
          <cell r="J200"/>
          <cell r="K200"/>
          <cell r="L200"/>
          <cell r="M200"/>
          <cell r="N200"/>
          <cell r="O200"/>
          <cell r="P200"/>
          <cell r="Q200"/>
          <cell r="R200"/>
          <cell r="S200"/>
          <cell r="T200" t="str">
            <v>Enero</v>
          </cell>
          <cell r="U200"/>
          <cell r="V200" t="e">
            <v>#DIV/0!</v>
          </cell>
          <cell r="W200" t="e">
            <v>#DIV/0!</v>
          </cell>
          <cell r="X200"/>
          <cell r="Y200"/>
          <cell r="Z200" t="str">
            <v>Febrero</v>
          </cell>
          <cell r="AA200"/>
          <cell r="AB200" t="e">
            <v>#DIV/0!</v>
          </cell>
          <cell r="AC200" t="e">
            <v>#DIV/0!</v>
          </cell>
          <cell r="AD200"/>
          <cell r="AE200"/>
          <cell r="AF200" t="str">
            <v>Marzo</v>
          </cell>
          <cell r="AG200"/>
          <cell r="AH200" t="e">
            <v>#DIV/0!</v>
          </cell>
          <cell r="AI200" t="e">
            <v>#DIV/0!</v>
          </cell>
          <cell r="AJ200"/>
          <cell r="AK200"/>
          <cell r="AL200" t="str">
            <v>Abril</v>
          </cell>
          <cell r="AM200"/>
          <cell r="AN200" t="e">
            <v>#DIV/0!</v>
          </cell>
          <cell r="AO200" t="e">
            <v>#DIV/0!</v>
          </cell>
          <cell r="AP200"/>
          <cell r="AQ200"/>
          <cell r="AR200" t="str">
            <v>Mayo</v>
          </cell>
          <cell r="AS200"/>
          <cell r="AT200" t="e">
            <v>#DIV/0!</v>
          </cell>
          <cell r="AU200" t="e">
            <v>#DIV/0!</v>
          </cell>
          <cell r="AV200"/>
          <cell r="AW200"/>
          <cell r="AX200" t="str">
            <v>Junio</v>
          </cell>
          <cell r="AY200"/>
          <cell r="AZ200" t="e">
            <v>#DIV/0!</v>
          </cell>
          <cell r="BA200" t="e">
            <v>#DIV/0!</v>
          </cell>
          <cell r="BB200"/>
          <cell r="BC200"/>
          <cell r="BD200" t="str">
            <v>Julio</v>
          </cell>
          <cell r="BE200"/>
          <cell r="BF200" t="e">
            <v>#DIV/0!</v>
          </cell>
          <cell r="BG200" t="e">
            <v>#DIV/0!</v>
          </cell>
          <cell r="BH200"/>
          <cell r="BI200"/>
          <cell r="BJ200" t="str">
            <v>Agosto</v>
          </cell>
          <cell r="BK200"/>
          <cell r="BL200" t="e">
            <v>#DIV/0!</v>
          </cell>
          <cell r="BM200" t="e">
            <v>#DIV/0!</v>
          </cell>
          <cell r="BN200"/>
          <cell r="BO200"/>
          <cell r="BP200" t="str">
            <v>Septiembre</v>
          </cell>
          <cell r="BQ200"/>
          <cell r="BR200" t="e">
            <v>#DIV/0!</v>
          </cell>
          <cell r="BS200" t="e">
            <v>#DIV/0!</v>
          </cell>
          <cell r="BT200"/>
          <cell r="BU200"/>
          <cell r="BV200" t="str">
            <v>Octubre</v>
          </cell>
          <cell r="BW200"/>
          <cell r="BX200" t="e">
            <v>#DIV/0!</v>
          </cell>
          <cell r="BY200" t="e">
            <v>#DIV/0!</v>
          </cell>
          <cell r="BZ200"/>
          <cell r="CA200"/>
          <cell r="CB200" t="str">
            <v>Noviembre</v>
          </cell>
          <cell r="CC200"/>
          <cell r="CD200" t="e">
            <v>#DIV/0!</v>
          </cell>
          <cell r="CE200" t="e">
            <v>#DIV/0!</v>
          </cell>
          <cell r="CF200"/>
          <cell r="CG200"/>
          <cell r="CH200" t="str">
            <v>Diciembre</v>
          </cell>
          <cell r="CI200"/>
          <cell r="CJ200" t="e">
            <v>#DIV/0!</v>
          </cell>
          <cell r="CK200" t="e">
            <v>#DIV/0!</v>
          </cell>
          <cell r="CL200"/>
          <cell r="CM200"/>
          <cell r="CN200"/>
          <cell r="CO200"/>
          <cell r="CP200"/>
          <cell r="CQ200"/>
          <cell r="CR200"/>
          <cell r="CS200"/>
          <cell r="CT200"/>
          <cell r="CU200"/>
          <cell r="CV200"/>
          <cell r="CW200"/>
          <cell r="CX200"/>
          <cell r="CY200"/>
        </row>
        <row r="201">
          <cell r="C201" t="str">
            <v>GINFO 49 Acción preventiva 3</v>
          </cell>
          <cell r="D201"/>
          <cell r="E201"/>
          <cell r="F201"/>
          <cell r="G201">
            <v>0</v>
          </cell>
          <cell r="H201"/>
          <cell r="I201"/>
          <cell r="J201"/>
          <cell r="K201"/>
          <cell r="L201"/>
          <cell r="M201"/>
          <cell r="N201"/>
          <cell r="O201"/>
          <cell r="P201"/>
          <cell r="Q201"/>
          <cell r="R201"/>
          <cell r="S201"/>
          <cell r="T201" t="str">
            <v>Enero</v>
          </cell>
          <cell r="U201"/>
          <cell r="V201" t="e">
            <v>#DIV/0!</v>
          </cell>
          <cell r="W201" t="e">
            <v>#DIV/0!</v>
          </cell>
          <cell r="X201"/>
          <cell r="Y201"/>
          <cell r="Z201" t="str">
            <v>Febrero</v>
          </cell>
          <cell r="AA201"/>
          <cell r="AB201" t="e">
            <v>#DIV/0!</v>
          </cell>
          <cell r="AC201" t="e">
            <v>#DIV/0!</v>
          </cell>
          <cell r="AD201"/>
          <cell r="AE201"/>
          <cell r="AF201" t="str">
            <v>Marzo</v>
          </cell>
          <cell r="AG201"/>
          <cell r="AH201" t="e">
            <v>#DIV/0!</v>
          </cell>
          <cell r="AI201" t="e">
            <v>#DIV/0!</v>
          </cell>
          <cell r="AJ201"/>
          <cell r="AK201"/>
          <cell r="AL201" t="str">
            <v>Abril</v>
          </cell>
          <cell r="AM201"/>
          <cell r="AN201" t="e">
            <v>#DIV/0!</v>
          </cell>
          <cell r="AO201" t="e">
            <v>#DIV/0!</v>
          </cell>
          <cell r="AP201"/>
          <cell r="AQ201"/>
          <cell r="AR201" t="str">
            <v>Mayo</v>
          </cell>
          <cell r="AS201"/>
          <cell r="AT201" t="e">
            <v>#DIV/0!</v>
          </cell>
          <cell r="AU201" t="e">
            <v>#DIV/0!</v>
          </cell>
          <cell r="AV201"/>
          <cell r="AW201"/>
          <cell r="AX201" t="str">
            <v>Junio</v>
          </cell>
          <cell r="AY201"/>
          <cell r="AZ201" t="e">
            <v>#DIV/0!</v>
          </cell>
          <cell r="BA201" t="e">
            <v>#DIV/0!</v>
          </cell>
          <cell r="BB201"/>
          <cell r="BC201"/>
          <cell r="BD201" t="str">
            <v>Julio</v>
          </cell>
          <cell r="BE201"/>
          <cell r="BF201" t="e">
            <v>#DIV/0!</v>
          </cell>
          <cell r="BG201" t="e">
            <v>#DIV/0!</v>
          </cell>
          <cell r="BH201"/>
          <cell r="BI201"/>
          <cell r="BJ201" t="str">
            <v>Agosto</v>
          </cell>
          <cell r="BK201"/>
          <cell r="BL201" t="e">
            <v>#DIV/0!</v>
          </cell>
          <cell r="BM201" t="e">
            <v>#DIV/0!</v>
          </cell>
          <cell r="BN201"/>
          <cell r="BO201"/>
          <cell r="BP201" t="str">
            <v>Septiembre</v>
          </cell>
          <cell r="BQ201"/>
          <cell r="BR201" t="e">
            <v>#DIV/0!</v>
          </cell>
          <cell r="BS201" t="e">
            <v>#DIV/0!</v>
          </cell>
          <cell r="BT201"/>
          <cell r="BU201"/>
          <cell r="BV201" t="str">
            <v>Octubre</v>
          </cell>
          <cell r="BW201"/>
          <cell r="BX201" t="e">
            <v>#DIV/0!</v>
          </cell>
          <cell r="BY201" t="e">
            <v>#DIV/0!</v>
          </cell>
          <cell r="BZ201"/>
          <cell r="CA201"/>
          <cell r="CB201" t="str">
            <v>Noviembre</v>
          </cell>
          <cell r="CC201"/>
          <cell r="CD201" t="e">
            <v>#DIV/0!</v>
          </cell>
          <cell r="CE201" t="e">
            <v>#DIV/0!</v>
          </cell>
          <cell r="CF201"/>
          <cell r="CG201"/>
          <cell r="CH201" t="str">
            <v>Diciembre</v>
          </cell>
          <cell r="CI201"/>
          <cell r="CJ201" t="e">
            <v>#DIV/0!</v>
          </cell>
          <cell r="CK201" t="e">
            <v>#DIV/0!</v>
          </cell>
          <cell r="CL201"/>
          <cell r="CM201"/>
          <cell r="CN201"/>
          <cell r="CO201"/>
          <cell r="CP201"/>
          <cell r="CQ201"/>
          <cell r="CR201"/>
          <cell r="CS201"/>
          <cell r="CT201"/>
          <cell r="CU201"/>
          <cell r="CV201"/>
          <cell r="CW201"/>
          <cell r="CX201"/>
          <cell r="CY201"/>
        </row>
        <row r="202">
          <cell r="C202" t="str">
            <v>GINFO 49 Acción preventiva 4</v>
          </cell>
          <cell r="D202"/>
          <cell r="E202"/>
          <cell r="F202"/>
          <cell r="G202">
            <v>0</v>
          </cell>
          <cell r="H202"/>
          <cell r="I202"/>
          <cell r="J202"/>
          <cell r="K202"/>
          <cell r="L202"/>
          <cell r="M202"/>
          <cell r="N202"/>
          <cell r="O202"/>
          <cell r="P202"/>
          <cell r="Q202"/>
          <cell r="R202"/>
          <cell r="S202"/>
          <cell r="T202" t="str">
            <v>Enero</v>
          </cell>
          <cell r="U202"/>
          <cell r="V202" t="e">
            <v>#DIV/0!</v>
          </cell>
          <cell r="W202" t="e">
            <v>#DIV/0!</v>
          </cell>
          <cell r="X202"/>
          <cell r="Y202"/>
          <cell r="Z202" t="str">
            <v>Febrero</v>
          </cell>
          <cell r="AA202"/>
          <cell r="AB202" t="e">
            <v>#DIV/0!</v>
          </cell>
          <cell r="AC202" t="e">
            <v>#DIV/0!</v>
          </cell>
          <cell r="AD202"/>
          <cell r="AE202"/>
          <cell r="AF202" t="str">
            <v>Marzo</v>
          </cell>
          <cell r="AG202"/>
          <cell r="AH202" t="e">
            <v>#DIV/0!</v>
          </cell>
          <cell r="AI202" t="e">
            <v>#DIV/0!</v>
          </cell>
          <cell r="AJ202"/>
          <cell r="AK202"/>
          <cell r="AL202" t="str">
            <v>Abril</v>
          </cell>
          <cell r="AM202"/>
          <cell r="AN202" t="e">
            <v>#DIV/0!</v>
          </cell>
          <cell r="AO202" t="e">
            <v>#DIV/0!</v>
          </cell>
          <cell r="AP202"/>
          <cell r="AQ202"/>
          <cell r="AR202" t="str">
            <v>Mayo</v>
          </cell>
          <cell r="AS202"/>
          <cell r="AT202" t="e">
            <v>#DIV/0!</v>
          </cell>
          <cell r="AU202" t="e">
            <v>#DIV/0!</v>
          </cell>
          <cell r="AV202"/>
          <cell r="AW202"/>
          <cell r="AX202" t="str">
            <v>Junio</v>
          </cell>
          <cell r="AY202"/>
          <cell r="AZ202" t="e">
            <v>#DIV/0!</v>
          </cell>
          <cell r="BA202" t="e">
            <v>#DIV/0!</v>
          </cell>
          <cell r="BB202"/>
          <cell r="BC202"/>
          <cell r="BD202" t="str">
            <v>Julio</v>
          </cell>
          <cell r="BE202"/>
          <cell r="BF202" t="e">
            <v>#DIV/0!</v>
          </cell>
          <cell r="BG202" t="e">
            <v>#DIV/0!</v>
          </cell>
          <cell r="BH202"/>
          <cell r="BI202"/>
          <cell r="BJ202" t="str">
            <v>Agosto</v>
          </cell>
          <cell r="BK202"/>
          <cell r="BL202" t="e">
            <v>#DIV/0!</v>
          </cell>
          <cell r="BM202" t="e">
            <v>#DIV/0!</v>
          </cell>
          <cell r="BN202"/>
          <cell r="BO202"/>
          <cell r="BP202" t="str">
            <v>Septiembre</v>
          </cell>
          <cell r="BQ202"/>
          <cell r="BR202" t="e">
            <v>#DIV/0!</v>
          </cell>
          <cell r="BS202" t="e">
            <v>#DIV/0!</v>
          </cell>
          <cell r="BT202"/>
          <cell r="BU202"/>
          <cell r="BV202" t="str">
            <v>Octubre</v>
          </cell>
          <cell r="BW202"/>
          <cell r="BX202" t="e">
            <v>#DIV/0!</v>
          </cell>
          <cell r="BY202" t="e">
            <v>#DIV/0!</v>
          </cell>
          <cell r="BZ202"/>
          <cell r="CA202"/>
          <cell r="CB202" t="str">
            <v>Noviembre</v>
          </cell>
          <cell r="CC202"/>
          <cell r="CD202" t="e">
            <v>#DIV/0!</v>
          </cell>
          <cell r="CE202" t="e">
            <v>#DIV/0!</v>
          </cell>
          <cell r="CF202"/>
          <cell r="CG202"/>
          <cell r="CH202" t="str">
            <v>Diciembre</v>
          </cell>
          <cell r="CI202"/>
          <cell r="CJ202" t="e">
            <v>#DIV/0!</v>
          </cell>
          <cell r="CK202" t="e">
            <v>#DIV/0!</v>
          </cell>
          <cell r="CL202"/>
          <cell r="CM202"/>
          <cell r="CN202"/>
          <cell r="CO202"/>
          <cell r="CP202"/>
          <cell r="CQ202"/>
          <cell r="CR202"/>
          <cell r="CS202"/>
          <cell r="CT202"/>
          <cell r="CU202"/>
          <cell r="CV202"/>
          <cell r="CW202"/>
          <cell r="CX202"/>
          <cell r="CY202"/>
        </row>
        <row r="203">
          <cell r="C203" t="str">
            <v>GTHU 50 Acción preventiva 1</v>
          </cell>
          <cell r="D203" t="str">
            <v>SUBDIRECCIÓN DE TALENTO HUMANO</v>
          </cell>
          <cell r="E203" t="str">
            <v>Realizar seguimiento de las actividades programadas en la vigencia sobre gestión del conocimiento a cargo de la Subdirección de Talento Humano.</v>
          </cell>
          <cell r="F203" t="str">
            <v>Informe Seguimiento a las actividades Gestión del Conocimiento.</v>
          </cell>
          <cell r="G203">
            <v>2</v>
          </cell>
          <cell r="H203"/>
          <cell r="I203"/>
          <cell r="J203"/>
          <cell r="K203"/>
          <cell r="L203"/>
          <cell r="M203">
            <v>1</v>
          </cell>
          <cell r="N203"/>
          <cell r="O203"/>
          <cell r="P203"/>
          <cell r="Q203"/>
          <cell r="R203"/>
          <cell r="S203">
            <v>1</v>
          </cell>
          <cell r="T203" t="str">
            <v>Enero</v>
          </cell>
          <cell r="U203"/>
          <cell r="V203" t="e">
            <v>#DIV/0!</v>
          </cell>
          <cell r="W203">
            <v>0</v>
          </cell>
          <cell r="X203"/>
          <cell r="Y203"/>
          <cell r="Z203" t="str">
            <v>Febrero</v>
          </cell>
          <cell r="AA203"/>
          <cell r="AB203" t="e">
            <v>#DIV/0!</v>
          </cell>
          <cell r="AC203">
            <v>0</v>
          </cell>
          <cell r="AD203"/>
          <cell r="AE203"/>
          <cell r="AF203" t="str">
            <v>Marzo</v>
          </cell>
          <cell r="AG203"/>
          <cell r="AH203" t="e">
            <v>#DIV/0!</v>
          </cell>
          <cell r="AI203">
            <v>0</v>
          </cell>
          <cell r="AJ203"/>
          <cell r="AK203"/>
          <cell r="AL203" t="str">
            <v>Abril</v>
          </cell>
          <cell r="AM203"/>
          <cell r="AN203" t="e">
            <v>#DIV/0!</v>
          </cell>
          <cell r="AO203">
            <v>0</v>
          </cell>
          <cell r="AP203"/>
          <cell r="AQ203"/>
          <cell r="AR203" t="str">
            <v>Mayo</v>
          </cell>
          <cell r="AS203"/>
          <cell r="AT203" t="e">
            <v>#DIV/0!</v>
          </cell>
          <cell r="AU203">
            <v>0</v>
          </cell>
          <cell r="AV203"/>
          <cell r="AW203"/>
          <cell r="AX203" t="str">
            <v>Junio</v>
          </cell>
          <cell r="AY203"/>
          <cell r="AZ203">
            <v>0</v>
          </cell>
          <cell r="BA203">
            <v>0</v>
          </cell>
          <cell r="BB203"/>
          <cell r="BC203"/>
          <cell r="BD203" t="str">
            <v>Julio</v>
          </cell>
          <cell r="BE203"/>
          <cell r="BF203" t="e">
            <v>#DIV/0!</v>
          </cell>
          <cell r="BG203">
            <v>0</v>
          </cell>
          <cell r="BH203"/>
          <cell r="BI203"/>
          <cell r="BJ203" t="str">
            <v>Agosto</v>
          </cell>
          <cell r="BK203"/>
          <cell r="BL203" t="e">
            <v>#DIV/0!</v>
          </cell>
          <cell r="BM203">
            <v>0</v>
          </cell>
          <cell r="BN203"/>
          <cell r="BO203"/>
          <cell r="BP203" t="str">
            <v>Septiembre</v>
          </cell>
          <cell r="BQ203"/>
          <cell r="BR203" t="e">
            <v>#DIV/0!</v>
          </cell>
          <cell r="BS203">
            <v>0</v>
          </cell>
          <cell r="BT203"/>
          <cell r="BU203"/>
          <cell r="BV203" t="str">
            <v>Octubre</v>
          </cell>
          <cell r="BW203"/>
          <cell r="BX203" t="e">
            <v>#DIV/0!</v>
          </cell>
          <cell r="BY203">
            <v>0</v>
          </cell>
          <cell r="BZ203"/>
          <cell r="CA203"/>
          <cell r="CB203" t="str">
            <v>Noviembre</v>
          </cell>
          <cell r="CC203"/>
          <cell r="CD203" t="e">
            <v>#DIV/0!</v>
          </cell>
          <cell r="CE203">
            <v>0</v>
          </cell>
          <cell r="CF203"/>
          <cell r="CG203"/>
          <cell r="CH203" t="str">
            <v>Diciembre</v>
          </cell>
          <cell r="CI203"/>
          <cell r="CJ203">
            <v>0</v>
          </cell>
          <cell r="CK203">
            <v>0</v>
          </cell>
          <cell r="CL203"/>
          <cell r="CM203"/>
          <cell r="CN203">
            <v>0</v>
          </cell>
          <cell r="CO203">
            <v>0</v>
          </cell>
          <cell r="CP203">
            <v>0</v>
          </cell>
          <cell r="CQ203">
            <v>0</v>
          </cell>
          <cell r="CR203">
            <v>0</v>
          </cell>
          <cell r="CS203">
            <v>0</v>
          </cell>
          <cell r="CT203">
            <v>0</v>
          </cell>
          <cell r="CU203">
            <v>0</v>
          </cell>
          <cell r="CV203">
            <v>0</v>
          </cell>
          <cell r="CW203">
            <v>0</v>
          </cell>
          <cell r="CX203">
            <v>0</v>
          </cell>
          <cell r="CY203">
            <v>0</v>
          </cell>
        </row>
        <row r="204">
          <cell r="C204" t="str">
            <v>GTHU 50 Acción preventiva 2</v>
          </cell>
          <cell r="D204"/>
          <cell r="E204"/>
          <cell r="F204"/>
          <cell r="G204">
            <v>0</v>
          </cell>
          <cell r="H204"/>
          <cell r="I204"/>
          <cell r="J204"/>
          <cell r="K204"/>
          <cell r="L204"/>
          <cell r="M204"/>
          <cell r="N204"/>
          <cell r="O204"/>
          <cell r="P204"/>
          <cell r="Q204"/>
          <cell r="R204"/>
          <cell r="S204"/>
          <cell r="T204" t="str">
            <v>Enero</v>
          </cell>
          <cell r="U204"/>
          <cell r="V204" t="e">
            <v>#DIV/0!</v>
          </cell>
          <cell r="W204" t="e">
            <v>#DIV/0!</v>
          </cell>
          <cell r="X204"/>
          <cell r="Y204"/>
          <cell r="Z204" t="str">
            <v>Febrero</v>
          </cell>
          <cell r="AA204"/>
          <cell r="AB204" t="e">
            <v>#DIV/0!</v>
          </cell>
          <cell r="AC204" t="e">
            <v>#DIV/0!</v>
          </cell>
          <cell r="AD204"/>
          <cell r="AE204"/>
          <cell r="AF204" t="str">
            <v>Marzo</v>
          </cell>
          <cell r="AG204"/>
          <cell r="AH204" t="e">
            <v>#DIV/0!</v>
          </cell>
          <cell r="AI204" t="e">
            <v>#DIV/0!</v>
          </cell>
          <cell r="AJ204"/>
          <cell r="AK204"/>
          <cell r="AL204" t="str">
            <v>Abril</v>
          </cell>
          <cell r="AM204"/>
          <cell r="AN204" t="e">
            <v>#DIV/0!</v>
          </cell>
          <cell r="AO204" t="e">
            <v>#DIV/0!</v>
          </cell>
          <cell r="AP204"/>
          <cell r="AQ204"/>
          <cell r="AR204" t="str">
            <v>Mayo</v>
          </cell>
          <cell r="AS204"/>
          <cell r="AT204" t="e">
            <v>#DIV/0!</v>
          </cell>
          <cell r="AU204" t="e">
            <v>#DIV/0!</v>
          </cell>
          <cell r="AV204"/>
          <cell r="AW204"/>
          <cell r="AX204" t="str">
            <v>Junio</v>
          </cell>
          <cell r="AY204"/>
          <cell r="AZ204" t="e">
            <v>#DIV/0!</v>
          </cell>
          <cell r="BA204" t="e">
            <v>#DIV/0!</v>
          </cell>
          <cell r="BB204"/>
          <cell r="BC204"/>
          <cell r="BD204" t="str">
            <v>Julio</v>
          </cell>
          <cell r="BE204"/>
          <cell r="BF204" t="e">
            <v>#DIV/0!</v>
          </cell>
          <cell r="BG204" t="e">
            <v>#DIV/0!</v>
          </cell>
          <cell r="BH204"/>
          <cell r="BI204"/>
          <cell r="BJ204" t="str">
            <v>Agosto</v>
          </cell>
          <cell r="BK204"/>
          <cell r="BL204" t="e">
            <v>#DIV/0!</v>
          </cell>
          <cell r="BM204" t="e">
            <v>#DIV/0!</v>
          </cell>
          <cell r="BN204"/>
          <cell r="BO204"/>
          <cell r="BP204" t="str">
            <v>Septiembre</v>
          </cell>
          <cell r="BQ204"/>
          <cell r="BR204" t="e">
            <v>#DIV/0!</v>
          </cell>
          <cell r="BS204" t="e">
            <v>#DIV/0!</v>
          </cell>
          <cell r="BT204"/>
          <cell r="BU204"/>
          <cell r="BV204" t="str">
            <v>Octubre</v>
          </cell>
          <cell r="BW204"/>
          <cell r="BX204" t="e">
            <v>#DIV/0!</v>
          </cell>
          <cell r="BY204" t="e">
            <v>#DIV/0!</v>
          </cell>
          <cell r="BZ204"/>
          <cell r="CA204"/>
          <cell r="CB204" t="str">
            <v>Noviembre</v>
          </cell>
          <cell r="CC204"/>
          <cell r="CD204" t="e">
            <v>#DIV/0!</v>
          </cell>
          <cell r="CE204" t="e">
            <v>#DIV/0!</v>
          </cell>
          <cell r="CF204"/>
          <cell r="CG204"/>
          <cell r="CH204" t="str">
            <v>Diciembre</v>
          </cell>
          <cell r="CI204"/>
          <cell r="CJ204" t="e">
            <v>#DIV/0!</v>
          </cell>
          <cell r="CK204" t="e">
            <v>#DIV/0!</v>
          </cell>
          <cell r="CL204"/>
          <cell r="CM204"/>
          <cell r="CN204"/>
          <cell r="CO204"/>
          <cell r="CP204"/>
          <cell r="CQ204"/>
          <cell r="CR204"/>
          <cell r="CS204"/>
          <cell r="CT204"/>
          <cell r="CU204"/>
          <cell r="CV204"/>
          <cell r="CW204"/>
          <cell r="CX204"/>
          <cell r="CY204"/>
        </row>
        <row r="205">
          <cell r="C205" t="str">
            <v>GTHU 50 Acción preventiva 3</v>
          </cell>
          <cell r="D205"/>
          <cell r="E205"/>
          <cell r="F205"/>
          <cell r="G205">
            <v>0</v>
          </cell>
          <cell r="H205"/>
          <cell r="I205"/>
          <cell r="J205"/>
          <cell r="K205"/>
          <cell r="L205"/>
          <cell r="M205"/>
          <cell r="N205"/>
          <cell r="O205"/>
          <cell r="P205"/>
          <cell r="Q205"/>
          <cell r="R205"/>
          <cell r="S205"/>
          <cell r="T205" t="str">
            <v>Enero</v>
          </cell>
          <cell r="U205"/>
          <cell r="V205" t="e">
            <v>#DIV/0!</v>
          </cell>
          <cell r="W205" t="e">
            <v>#DIV/0!</v>
          </cell>
          <cell r="X205"/>
          <cell r="Y205"/>
          <cell r="Z205" t="str">
            <v>Febrero</v>
          </cell>
          <cell r="AA205"/>
          <cell r="AB205" t="e">
            <v>#DIV/0!</v>
          </cell>
          <cell r="AC205" t="e">
            <v>#DIV/0!</v>
          </cell>
          <cell r="AD205"/>
          <cell r="AE205"/>
          <cell r="AF205" t="str">
            <v>Marzo</v>
          </cell>
          <cell r="AG205"/>
          <cell r="AH205" t="e">
            <v>#DIV/0!</v>
          </cell>
          <cell r="AI205" t="e">
            <v>#DIV/0!</v>
          </cell>
          <cell r="AJ205"/>
          <cell r="AK205"/>
          <cell r="AL205" t="str">
            <v>Abril</v>
          </cell>
          <cell r="AM205"/>
          <cell r="AN205" t="e">
            <v>#DIV/0!</v>
          </cell>
          <cell r="AO205" t="e">
            <v>#DIV/0!</v>
          </cell>
          <cell r="AP205"/>
          <cell r="AQ205"/>
          <cell r="AR205" t="str">
            <v>Mayo</v>
          </cell>
          <cell r="AS205"/>
          <cell r="AT205" t="e">
            <v>#DIV/0!</v>
          </cell>
          <cell r="AU205" t="e">
            <v>#DIV/0!</v>
          </cell>
          <cell r="AV205"/>
          <cell r="AW205"/>
          <cell r="AX205" t="str">
            <v>Junio</v>
          </cell>
          <cell r="AY205"/>
          <cell r="AZ205" t="e">
            <v>#DIV/0!</v>
          </cell>
          <cell r="BA205" t="e">
            <v>#DIV/0!</v>
          </cell>
          <cell r="BB205"/>
          <cell r="BC205"/>
          <cell r="BD205" t="str">
            <v>Julio</v>
          </cell>
          <cell r="BE205"/>
          <cell r="BF205" t="e">
            <v>#DIV/0!</v>
          </cell>
          <cell r="BG205" t="e">
            <v>#DIV/0!</v>
          </cell>
          <cell r="BH205"/>
          <cell r="BI205"/>
          <cell r="BJ205" t="str">
            <v>Agosto</v>
          </cell>
          <cell r="BK205"/>
          <cell r="BL205" t="e">
            <v>#DIV/0!</v>
          </cell>
          <cell r="BM205" t="e">
            <v>#DIV/0!</v>
          </cell>
          <cell r="BN205"/>
          <cell r="BO205"/>
          <cell r="BP205" t="str">
            <v>Septiembre</v>
          </cell>
          <cell r="BQ205"/>
          <cell r="BR205" t="e">
            <v>#DIV/0!</v>
          </cell>
          <cell r="BS205" t="e">
            <v>#DIV/0!</v>
          </cell>
          <cell r="BT205"/>
          <cell r="BU205"/>
          <cell r="BV205" t="str">
            <v>Octubre</v>
          </cell>
          <cell r="BW205"/>
          <cell r="BX205" t="e">
            <v>#DIV/0!</v>
          </cell>
          <cell r="BY205" t="e">
            <v>#DIV/0!</v>
          </cell>
          <cell r="BZ205"/>
          <cell r="CA205"/>
          <cell r="CB205" t="str">
            <v>Noviembre</v>
          </cell>
          <cell r="CC205"/>
          <cell r="CD205" t="e">
            <v>#DIV/0!</v>
          </cell>
          <cell r="CE205" t="e">
            <v>#DIV/0!</v>
          </cell>
          <cell r="CF205"/>
          <cell r="CG205"/>
          <cell r="CH205" t="str">
            <v>Diciembre</v>
          </cell>
          <cell r="CI205"/>
          <cell r="CJ205" t="e">
            <v>#DIV/0!</v>
          </cell>
          <cell r="CK205" t="e">
            <v>#DIV/0!</v>
          </cell>
          <cell r="CL205"/>
          <cell r="CM205"/>
          <cell r="CN205"/>
          <cell r="CO205"/>
          <cell r="CP205"/>
          <cell r="CQ205"/>
          <cell r="CR205"/>
          <cell r="CS205"/>
          <cell r="CT205"/>
          <cell r="CU205"/>
          <cell r="CV205"/>
          <cell r="CW205"/>
          <cell r="CX205"/>
          <cell r="CY205"/>
        </row>
        <row r="206">
          <cell r="C206" t="str">
            <v>GTHU 50 Acción preventiva 4</v>
          </cell>
          <cell r="D206"/>
          <cell r="E206"/>
          <cell r="F206"/>
          <cell r="G206">
            <v>0</v>
          </cell>
          <cell r="H206"/>
          <cell r="I206"/>
          <cell r="J206"/>
          <cell r="K206"/>
          <cell r="L206"/>
          <cell r="M206"/>
          <cell r="N206"/>
          <cell r="O206"/>
          <cell r="P206"/>
          <cell r="Q206"/>
          <cell r="R206"/>
          <cell r="S206"/>
          <cell r="T206" t="str">
            <v>Enero</v>
          </cell>
          <cell r="U206"/>
          <cell r="V206" t="e">
            <v>#DIV/0!</v>
          </cell>
          <cell r="W206" t="e">
            <v>#DIV/0!</v>
          </cell>
          <cell r="X206"/>
          <cell r="Y206"/>
          <cell r="Z206" t="str">
            <v>Febrero</v>
          </cell>
          <cell r="AA206"/>
          <cell r="AB206" t="e">
            <v>#DIV/0!</v>
          </cell>
          <cell r="AC206" t="e">
            <v>#DIV/0!</v>
          </cell>
          <cell r="AD206"/>
          <cell r="AE206"/>
          <cell r="AF206" t="str">
            <v>Marzo</v>
          </cell>
          <cell r="AG206"/>
          <cell r="AH206" t="e">
            <v>#DIV/0!</v>
          </cell>
          <cell r="AI206" t="e">
            <v>#DIV/0!</v>
          </cell>
          <cell r="AJ206"/>
          <cell r="AK206"/>
          <cell r="AL206" t="str">
            <v>Abril</v>
          </cell>
          <cell r="AM206"/>
          <cell r="AN206" t="e">
            <v>#DIV/0!</v>
          </cell>
          <cell r="AO206" t="e">
            <v>#DIV/0!</v>
          </cell>
          <cell r="AP206"/>
          <cell r="AQ206"/>
          <cell r="AR206" t="str">
            <v>Mayo</v>
          </cell>
          <cell r="AS206"/>
          <cell r="AT206" t="e">
            <v>#DIV/0!</v>
          </cell>
          <cell r="AU206" t="e">
            <v>#DIV/0!</v>
          </cell>
          <cell r="AV206"/>
          <cell r="AW206"/>
          <cell r="AX206" t="str">
            <v>Junio</v>
          </cell>
          <cell r="AY206"/>
          <cell r="AZ206" t="e">
            <v>#DIV/0!</v>
          </cell>
          <cell r="BA206" t="e">
            <v>#DIV/0!</v>
          </cell>
          <cell r="BB206"/>
          <cell r="BC206"/>
          <cell r="BD206" t="str">
            <v>Julio</v>
          </cell>
          <cell r="BE206"/>
          <cell r="BF206" t="e">
            <v>#DIV/0!</v>
          </cell>
          <cell r="BG206" t="e">
            <v>#DIV/0!</v>
          </cell>
          <cell r="BH206"/>
          <cell r="BI206"/>
          <cell r="BJ206" t="str">
            <v>Agosto</v>
          </cell>
          <cell r="BK206"/>
          <cell r="BL206" t="e">
            <v>#DIV/0!</v>
          </cell>
          <cell r="BM206" t="e">
            <v>#DIV/0!</v>
          </cell>
          <cell r="BN206"/>
          <cell r="BO206"/>
          <cell r="BP206" t="str">
            <v>Septiembre</v>
          </cell>
          <cell r="BQ206"/>
          <cell r="BR206" t="e">
            <v>#DIV/0!</v>
          </cell>
          <cell r="BS206" t="e">
            <v>#DIV/0!</v>
          </cell>
          <cell r="BT206"/>
          <cell r="BU206"/>
          <cell r="BV206" t="str">
            <v>Octubre</v>
          </cell>
          <cell r="BW206"/>
          <cell r="BX206" t="e">
            <v>#DIV/0!</v>
          </cell>
          <cell r="BY206" t="e">
            <v>#DIV/0!</v>
          </cell>
          <cell r="BZ206"/>
          <cell r="CA206"/>
          <cell r="CB206" t="str">
            <v>Noviembre</v>
          </cell>
          <cell r="CC206"/>
          <cell r="CD206" t="e">
            <v>#DIV/0!</v>
          </cell>
          <cell r="CE206" t="e">
            <v>#DIV/0!</v>
          </cell>
          <cell r="CF206"/>
          <cell r="CG206"/>
          <cell r="CH206" t="str">
            <v>Diciembre</v>
          </cell>
          <cell r="CI206"/>
          <cell r="CJ206" t="e">
            <v>#DIV/0!</v>
          </cell>
          <cell r="CK206" t="e">
            <v>#DIV/0!</v>
          </cell>
          <cell r="CL206"/>
          <cell r="CM206"/>
          <cell r="CN206"/>
          <cell r="CO206"/>
          <cell r="CP206"/>
          <cell r="CQ206"/>
          <cell r="CR206"/>
          <cell r="CS206"/>
          <cell r="CT206"/>
          <cell r="CU206"/>
          <cell r="CV206"/>
          <cell r="CW206"/>
          <cell r="CX206"/>
          <cell r="CY206"/>
        </row>
        <row r="207">
          <cell r="C207" t="str">
            <v>GTHU 51 Acción preventiva 1</v>
          </cell>
          <cell r="D207" t="str">
            <v>SUBDIRECCIÓN DE TALENTO HUMANO</v>
          </cell>
          <cell r="E207" t="str">
            <v>Realizar monitoreo de las actividades programadas en el Plan de Estratégico de la Subdirección de Talento Humano.</v>
          </cell>
          <cell r="F207" t="str">
            <v>Informe Seguimiento a las actividades Plan de Estratégico de la Subdirección de Talento Humano.</v>
          </cell>
          <cell r="G207">
            <v>2</v>
          </cell>
          <cell r="H207"/>
          <cell r="I207"/>
          <cell r="J207"/>
          <cell r="K207"/>
          <cell r="L207"/>
          <cell r="M207">
            <v>1</v>
          </cell>
          <cell r="N207"/>
          <cell r="O207"/>
          <cell r="P207"/>
          <cell r="Q207"/>
          <cell r="R207"/>
          <cell r="S207">
            <v>1</v>
          </cell>
          <cell r="T207" t="str">
            <v>Enero</v>
          </cell>
          <cell r="U207"/>
          <cell r="V207" t="e">
            <v>#DIV/0!</v>
          </cell>
          <cell r="W207">
            <v>0</v>
          </cell>
          <cell r="X207"/>
          <cell r="Y207"/>
          <cell r="Z207" t="str">
            <v>Febrero</v>
          </cell>
          <cell r="AA207"/>
          <cell r="AB207" t="e">
            <v>#DIV/0!</v>
          </cell>
          <cell r="AC207">
            <v>0</v>
          </cell>
          <cell r="AD207"/>
          <cell r="AE207"/>
          <cell r="AF207" t="str">
            <v>Marzo</v>
          </cell>
          <cell r="AG207"/>
          <cell r="AH207" t="e">
            <v>#DIV/0!</v>
          </cell>
          <cell r="AI207">
            <v>0</v>
          </cell>
          <cell r="AJ207"/>
          <cell r="AK207"/>
          <cell r="AL207" t="str">
            <v>Abril</v>
          </cell>
          <cell r="AM207"/>
          <cell r="AN207" t="e">
            <v>#DIV/0!</v>
          </cell>
          <cell r="AO207">
            <v>0</v>
          </cell>
          <cell r="AP207"/>
          <cell r="AQ207"/>
          <cell r="AR207" t="str">
            <v>Mayo</v>
          </cell>
          <cell r="AS207"/>
          <cell r="AT207" t="e">
            <v>#DIV/0!</v>
          </cell>
          <cell r="AU207">
            <v>0</v>
          </cell>
          <cell r="AV207"/>
          <cell r="AW207"/>
          <cell r="AX207" t="str">
            <v>Junio</v>
          </cell>
          <cell r="AY207"/>
          <cell r="AZ207">
            <v>0</v>
          </cell>
          <cell r="BA207">
            <v>0</v>
          </cell>
          <cell r="BB207"/>
          <cell r="BC207"/>
          <cell r="BD207" t="str">
            <v>Julio</v>
          </cell>
          <cell r="BE207"/>
          <cell r="BF207" t="e">
            <v>#DIV/0!</v>
          </cell>
          <cell r="BG207">
            <v>0</v>
          </cell>
          <cell r="BH207"/>
          <cell r="BI207"/>
          <cell r="BJ207" t="str">
            <v>Agosto</v>
          </cell>
          <cell r="BK207"/>
          <cell r="BL207" t="e">
            <v>#DIV/0!</v>
          </cell>
          <cell r="BM207">
            <v>0</v>
          </cell>
          <cell r="BN207"/>
          <cell r="BO207"/>
          <cell r="BP207" t="str">
            <v>Septiembre</v>
          </cell>
          <cell r="BQ207"/>
          <cell r="BR207" t="e">
            <v>#DIV/0!</v>
          </cell>
          <cell r="BS207">
            <v>0</v>
          </cell>
          <cell r="BT207"/>
          <cell r="BU207"/>
          <cell r="BV207" t="str">
            <v>Octubre</v>
          </cell>
          <cell r="BW207"/>
          <cell r="BX207" t="e">
            <v>#DIV/0!</v>
          </cell>
          <cell r="BY207">
            <v>0</v>
          </cell>
          <cell r="BZ207"/>
          <cell r="CA207"/>
          <cell r="CB207" t="str">
            <v>Noviembre</v>
          </cell>
          <cell r="CC207"/>
          <cell r="CD207" t="e">
            <v>#DIV/0!</v>
          </cell>
          <cell r="CE207">
            <v>0</v>
          </cell>
          <cell r="CF207"/>
          <cell r="CG207"/>
          <cell r="CH207" t="str">
            <v>Diciembre</v>
          </cell>
          <cell r="CI207"/>
          <cell r="CJ207">
            <v>0</v>
          </cell>
          <cell r="CK207">
            <v>0</v>
          </cell>
          <cell r="CL207"/>
          <cell r="CM207"/>
          <cell r="CN207">
            <v>0</v>
          </cell>
          <cell r="CO207">
            <v>0</v>
          </cell>
          <cell r="CP207">
            <v>0</v>
          </cell>
          <cell r="CQ207">
            <v>0</v>
          </cell>
          <cell r="CR207">
            <v>0</v>
          </cell>
          <cell r="CS207">
            <v>0</v>
          </cell>
          <cell r="CT207">
            <v>0</v>
          </cell>
          <cell r="CU207">
            <v>0</v>
          </cell>
          <cell r="CV207">
            <v>0</v>
          </cell>
          <cell r="CW207">
            <v>0</v>
          </cell>
          <cell r="CX207">
            <v>0</v>
          </cell>
          <cell r="CY207">
            <v>0</v>
          </cell>
        </row>
        <row r="208">
          <cell r="C208" t="str">
            <v>GTHU 51 Acción preventiva 2</v>
          </cell>
          <cell r="D208"/>
          <cell r="E208"/>
          <cell r="F208"/>
          <cell r="G208">
            <v>0</v>
          </cell>
          <cell r="H208"/>
          <cell r="I208"/>
          <cell r="J208"/>
          <cell r="K208"/>
          <cell r="L208"/>
          <cell r="M208"/>
          <cell r="N208"/>
          <cell r="O208"/>
          <cell r="P208"/>
          <cell r="Q208"/>
          <cell r="R208"/>
          <cell r="S208"/>
          <cell r="T208" t="str">
            <v>Enero</v>
          </cell>
          <cell r="U208"/>
          <cell r="V208" t="e">
            <v>#DIV/0!</v>
          </cell>
          <cell r="W208" t="e">
            <v>#DIV/0!</v>
          </cell>
          <cell r="X208"/>
          <cell r="Y208"/>
          <cell r="Z208" t="str">
            <v>Febrero</v>
          </cell>
          <cell r="AA208"/>
          <cell r="AB208" t="e">
            <v>#DIV/0!</v>
          </cell>
          <cell r="AC208" t="e">
            <v>#DIV/0!</v>
          </cell>
          <cell r="AD208"/>
          <cell r="AE208"/>
          <cell r="AF208" t="str">
            <v>Marzo</v>
          </cell>
          <cell r="AG208"/>
          <cell r="AH208" t="e">
            <v>#DIV/0!</v>
          </cell>
          <cell r="AI208" t="e">
            <v>#DIV/0!</v>
          </cell>
          <cell r="AJ208"/>
          <cell r="AK208"/>
          <cell r="AL208" t="str">
            <v>Abril</v>
          </cell>
          <cell r="AM208"/>
          <cell r="AN208" t="e">
            <v>#DIV/0!</v>
          </cell>
          <cell r="AO208" t="e">
            <v>#DIV/0!</v>
          </cell>
          <cell r="AP208"/>
          <cell r="AQ208"/>
          <cell r="AR208" t="str">
            <v>Mayo</v>
          </cell>
          <cell r="AS208"/>
          <cell r="AT208" t="e">
            <v>#DIV/0!</v>
          </cell>
          <cell r="AU208" t="e">
            <v>#DIV/0!</v>
          </cell>
          <cell r="AV208"/>
          <cell r="AW208"/>
          <cell r="AX208" t="str">
            <v>Junio</v>
          </cell>
          <cell r="AY208"/>
          <cell r="AZ208" t="e">
            <v>#DIV/0!</v>
          </cell>
          <cell r="BA208" t="e">
            <v>#DIV/0!</v>
          </cell>
          <cell r="BB208"/>
          <cell r="BC208"/>
          <cell r="BD208" t="str">
            <v>Julio</v>
          </cell>
          <cell r="BE208"/>
          <cell r="BF208" t="e">
            <v>#DIV/0!</v>
          </cell>
          <cell r="BG208" t="e">
            <v>#DIV/0!</v>
          </cell>
          <cell r="BH208"/>
          <cell r="BI208"/>
          <cell r="BJ208" t="str">
            <v>Agosto</v>
          </cell>
          <cell r="BK208"/>
          <cell r="BL208" t="e">
            <v>#DIV/0!</v>
          </cell>
          <cell r="BM208" t="e">
            <v>#DIV/0!</v>
          </cell>
          <cell r="BN208"/>
          <cell r="BO208"/>
          <cell r="BP208" t="str">
            <v>Septiembre</v>
          </cell>
          <cell r="BQ208"/>
          <cell r="BR208" t="e">
            <v>#DIV/0!</v>
          </cell>
          <cell r="BS208" t="e">
            <v>#DIV/0!</v>
          </cell>
          <cell r="BT208"/>
          <cell r="BU208"/>
          <cell r="BV208" t="str">
            <v>Octubre</v>
          </cell>
          <cell r="BW208"/>
          <cell r="BX208" t="e">
            <v>#DIV/0!</v>
          </cell>
          <cell r="BY208" t="e">
            <v>#DIV/0!</v>
          </cell>
          <cell r="BZ208"/>
          <cell r="CA208"/>
          <cell r="CB208" t="str">
            <v>Noviembre</v>
          </cell>
          <cell r="CC208"/>
          <cell r="CD208" t="e">
            <v>#DIV/0!</v>
          </cell>
          <cell r="CE208" t="e">
            <v>#DIV/0!</v>
          </cell>
          <cell r="CF208"/>
          <cell r="CG208"/>
          <cell r="CH208" t="str">
            <v>Diciembre</v>
          </cell>
          <cell r="CI208"/>
          <cell r="CJ208" t="e">
            <v>#DIV/0!</v>
          </cell>
          <cell r="CK208" t="e">
            <v>#DIV/0!</v>
          </cell>
          <cell r="CL208"/>
          <cell r="CM208"/>
          <cell r="CN208"/>
          <cell r="CO208"/>
          <cell r="CP208"/>
          <cell r="CQ208"/>
          <cell r="CR208"/>
          <cell r="CS208"/>
          <cell r="CT208"/>
          <cell r="CU208"/>
          <cell r="CV208"/>
          <cell r="CW208"/>
          <cell r="CX208"/>
          <cell r="CY208"/>
        </row>
        <row r="209">
          <cell r="C209" t="str">
            <v>GTHU 51 Acción preventiva 3</v>
          </cell>
          <cell r="D209"/>
          <cell r="E209"/>
          <cell r="F209"/>
          <cell r="G209">
            <v>0</v>
          </cell>
          <cell r="H209"/>
          <cell r="I209"/>
          <cell r="J209"/>
          <cell r="K209"/>
          <cell r="L209"/>
          <cell r="M209"/>
          <cell r="N209"/>
          <cell r="O209"/>
          <cell r="P209"/>
          <cell r="Q209"/>
          <cell r="R209"/>
          <cell r="S209"/>
          <cell r="T209" t="str">
            <v>Enero</v>
          </cell>
          <cell r="U209"/>
          <cell r="V209" t="e">
            <v>#DIV/0!</v>
          </cell>
          <cell r="W209" t="e">
            <v>#DIV/0!</v>
          </cell>
          <cell r="X209"/>
          <cell r="Y209"/>
          <cell r="Z209" t="str">
            <v>Febrero</v>
          </cell>
          <cell r="AA209"/>
          <cell r="AB209" t="e">
            <v>#DIV/0!</v>
          </cell>
          <cell r="AC209" t="e">
            <v>#DIV/0!</v>
          </cell>
          <cell r="AD209"/>
          <cell r="AE209"/>
          <cell r="AF209" t="str">
            <v>Marzo</v>
          </cell>
          <cell r="AG209"/>
          <cell r="AH209" t="e">
            <v>#DIV/0!</v>
          </cell>
          <cell r="AI209" t="e">
            <v>#DIV/0!</v>
          </cell>
          <cell r="AJ209"/>
          <cell r="AK209"/>
          <cell r="AL209" t="str">
            <v>Abril</v>
          </cell>
          <cell r="AM209"/>
          <cell r="AN209" t="e">
            <v>#DIV/0!</v>
          </cell>
          <cell r="AO209" t="e">
            <v>#DIV/0!</v>
          </cell>
          <cell r="AP209"/>
          <cell r="AQ209"/>
          <cell r="AR209" t="str">
            <v>Mayo</v>
          </cell>
          <cell r="AS209"/>
          <cell r="AT209" t="e">
            <v>#DIV/0!</v>
          </cell>
          <cell r="AU209" t="e">
            <v>#DIV/0!</v>
          </cell>
          <cell r="AV209"/>
          <cell r="AW209"/>
          <cell r="AX209" t="str">
            <v>Junio</v>
          </cell>
          <cell r="AY209"/>
          <cell r="AZ209" t="e">
            <v>#DIV/0!</v>
          </cell>
          <cell r="BA209" t="e">
            <v>#DIV/0!</v>
          </cell>
          <cell r="BB209"/>
          <cell r="BC209"/>
          <cell r="BD209" t="str">
            <v>Julio</v>
          </cell>
          <cell r="BE209"/>
          <cell r="BF209" t="e">
            <v>#DIV/0!</v>
          </cell>
          <cell r="BG209" t="e">
            <v>#DIV/0!</v>
          </cell>
          <cell r="BH209"/>
          <cell r="BI209"/>
          <cell r="BJ209" t="str">
            <v>Agosto</v>
          </cell>
          <cell r="BK209"/>
          <cell r="BL209" t="e">
            <v>#DIV/0!</v>
          </cell>
          <cell r="BM209" t="e">
            <v>#DIV/0!</v>
          </cell>
          <cell r="BN209"/>
          <cell r="BO209"/>
          <cell r="BP209" t="str">
            <v>Septiembre</v>
          </cell>
          <cell r="BQ209"/>
          <cell r="BR209" t="e">
            <v>#DIV/0!</v>
          </cell>
          <cell r="BS209" t="e">
            <v>#DIV/0!</v>
          </cell>
          <cell r="BT209"/>
          <cell r="BU209"/>
          <cell r="BV209" t="str">
            <v>Octubre</v>
          </cell>
          <cell r="BW209"/>
          <cell r="BX209" t="e">
            <v>#DIV/0!</v>
          </cell>
          <cell r="BY209" t="e">
            <v>#DIV/0!</v>
          </cell>
          <cell r="BZ209"/>
          <cell r="CA209"/>
          <cell r="CB209" t="str">
            <v>Noviembre</v>
          </cell>
          <cell r="CC209"/>
          <cell r="CD209" t="e">
            <v>#DIV/0!</v>
          </cell>
          <cell r="CE209" t="e">
            <v>#DIV/0!</v>
          </cell>
          <cell r="CF209"/>
          <cell r="CG209"/>
          <cell r="CH209" t="str">
            <v>Diciembre</v>
          </cell>
          <cell r="CI209"/>
          <cell r="CJ209" t="e">
            <v>#DIV/0!</v>
          </cell>
          <cell r="CK209" t="e">
            <v>#DIV/0!</v>
          </cell>
          <cell r="CL209"/>
          <cell r="CM209"/>
          <cell r="CN209"/>
          <cell r="CO209"/>
          <cell r="CP209"/>
          <cell r="CQ209"/>
          <cell r="CR209"/>
          <cell r="CS209"/>
          <cell r="CT209"/>
          <cell r="CU209"/>
          <cell r="CV209"/>
          <cell r="CW209"/>
          <cell r="CX209"/>
          <cell r="CY209"/>
        </row>
        <row r="210">
          <cell r="C210" t="str">
            <v>GTHU 51 Acción preventiva 4</v>
          </cell>
          <cell r="D210"/>
          <cell r="E210"/>
          <cell r="F210"/>
          <cell r="G210">
            <v>0</v>
          </cell>
          <cell r="H210"/>
          <cell r="I210"/>
          <cell r="J210"/>
          <cell r="K210"/>
          <cell r="L210"/>
          <cell r="M210"/>
          <cell r="N210"/>
          <cell r="O210"/>
          <cell r="P210"/>
          <cell r="Q210"/>
          <cell r="R210"/>
          <cell r="S210"/>
          <cell r="T210" t="str">
            <v>Enero</v>
          </cell>
          <cell r="U210"/>
          <cell r="V210" t="e">
            <v>#DIV/0!</v>
          </cell>
          <cell r="W210" t="e">
            <v>#DIV/0!</v>
          </cell>
          <cell r="X210"/>
          <cell r="Y210"/>
          <cell r="Z210" t="str">
            <v>Febrero</v>
          </cell>
          <cell r="AA210"/>
          <cell r="AB210" t="e">
            <v>#DIV/0!</v>
          </cell>
          <cell r="AC210" t="e">
            <v>#DIV/0!</v>
          </cell>
          <cell r="AD210"/>
          <cell r="AE210"/>
          <cell r="AF210" t="str">
            <v>Marzo</v>
          </cell>
          <cell r="AG210"/>
          <cell r="AH210" t="e">
            <v>#DIV/0!</v>
          </cell>
          <cell r="AI210" t="e">
            <v>#DIV/0!</v>
          </cell>
          <cell r="AJ210"/>
          <cell r="AK210"/>
          <cell r="AL210" t="str">
            <v>Abril</v>
          </cell>
          <cell r="AM210"/>
          <cell r="AN210" t="e">
            <v>#DIV/0!</v>
          </cell>
          <cell r="AO210" t="e">
            <v>#DIV/0!</v>
          </cell>
          <cell r="AP210"/>
          <cell r="AQ210"/>
          <cell r="AR210" t="str">
            <v>Mayo</v>
          </cell>
          <cell r="AS210"/>
          <cell r="AT210" t="e">
            <v>#DIV/0!</v>
          </cell>
          <cell r="AU210" t="e">
            <v>#DIV/0!</v>
          </cell>
          <cell r="AV210"/>
          <cell r="AW210"/>
          <cell r="AX210" t="str">
            <v>Junio</v>
          </cell>
          <cell r="AY210"/>
          <cell r="AZ210" t="e">
            <v>#DIV/0!</v>
          </cell>
          <cell r="BA210" t="e">
            <v>#DIV/0!</v>
          </cell>
          <cell r="BB210"/>
          <cell r="BC210"/>
          <cell r="BD210" t="str">
            <v>Julio</v>
          </cell>
          <cell r="BE210"/>
          <cell r="BF210" t="e">
            <v>#DIV/0!</v>
          </cell>
          <cell r="BG210" t="e">
            <v>#DIV/0!</v>
          </cell>
          <cell r="BH210"/>
          <cell r="BI210"/>
          <cell r="BJ210" t="str">
            <v>Agosto</v>
          </cell>
          <cell r="BK210"/>
          <cell r="BL210" t="e">
            <v>#DIV/0!</v>
          </cell>
          <cell r="BM210" t="e">
            <v>#DIV/0!</v>
          </cell>
          <cell r="BN210"/>
          <cell r="BO210"/>
          <cell r="BP210" t="str">
            <v>Septiembre</v>
          </cell>
          <cell r="BQ210"/>
          <cell r="BR210" t="e">
            <v>#DIV/0!</v>
          </cell>
          <cell r="BS210" t="e">
            <v>#DIV/0!</v>
          </cell>
          <cell r="BT210"/>
          <cell r="BU210"/>
          <cell r="BV210" t="str">
            <v>Octubre</v>
          </cell>
          <cell r="BW210"/>
          <cell r="BX210" t="e">
            <v>#DIV/0!</v>
          </cell>
          <cell r="BY210" t="e">
            <v>#DIV/0!</v>
          </cell>
          <cell r="BZ210"/>
          <cell r="CA210"/>
          <cell r="CB210" t="str">
            <v>Noviembre</v>
          </cell>
          <cell r="CC210"/>
          <cell r="CD210" t="e">
            <v>#DIV/0!</v>
          </cell>
          <cell r="CE210" t="e">
            <v>#DIV/0!</v>
          </cell>
          <cell r="CF210"/>
          <cell r="CG210"/>
          <cell r="CH210" t="str">
            <v>Diciembre</v>
          </cell>
          <cell r="CI210"/>
          <cell r="CJ210" t="e">
            <v>#DIV/0!</v>
          </cell>
          <cell r="CK210" t="e">
            <v>#DIV/0!</v>
          </cell>
          <cell r="CL210"/>
          <cell r="CM210"/>
          <cell r="CN210"/>
          <cell r="CO210"/>
          <cell r="CP210"/>
          <cell r="CQ210"/>
          <cell r="CR210"/>
          <cell r="CS210"/>
          <cell r="CT210"/>
          <cell r="CU210"/>
          <cell r="CV210"/>
          <cell r="CW210"/>
          <cell r="CX210"/>
          <cell r="CY210"/>
        </row>
        <row r="211">
          <cell r="C211" t="str">
            <v>GTHU 52 Acción preventiva 1</v>
          </cell>
          <cell r="D211" t="str">
            <v>SUBDIRECCIÓN DE TALENTO HUMANO</v>
          </cell>
          <cell r="E211" t="str">
            <v>Socialización al grupo de vinculación de la STHU de los requisitos que debe cumplir un aspirante a funcionario público</v>
          </cell>
          <cell r="F211" t="str">
            <v>Listado de asistencia de la sesión y presentación</v>
          </cell>
          <cell r="G211">
            <v>1</v>
          </cell>
          <cell r="H211"/>
          <cell r="I211"/>
          <cell r="J211"/>
          <cell r="K211"/>
          <cell r="L211"/>
          <cell r="M211"/>
          <cell r="N211"/>
          <cell r="O211"/>
          <cell r="P211"/>
          <cell r="Q211"/>
          <cell r="R211">
            <v>1</v>
          </cell>
          <cell r="S211"/>
          <cell r="T211" t="str">
            <v>Enero</v>
          </cell>
          <cell r="U211"/>
          <cell r="V211" t="e">
            <v>#DIV/0!</v>
          </cell>
          <cell r="W211">
            <v>0</v>
          </cell>
          <cell r="X211"/>
          <cell r="Y211"/>
          <cell r="Z211" t="str">
            <v>Febrero</v>
          </cell>
          <cell r="AA211"/>
          <cell r="AB211" t="e">
            <v>#DIV/0!</v>
          </cell>
          <cell r="AC211">
            <v>0</v>
          </cell>
          <cell r="AD211"/>
          <cell r="AE211"/>
          <cell r="AF211" t="str">
            <v>Marzo</v>
          </cell>
          <cell r="AG211"/>
          <cell r="AH211" t="e">
            <v>#DIV/0!</v>
          </cell>
          <cell r="AI211">
            <v>0</v>
          </cell>
          <cell r="AJ211"/>
          <cell r="AK211"/>
          <cell r="AL211" t="str">
            <v>Abril</v>
          </cell>
          <cell r="AM211"/>
          <cell r="AN211" t="e">
            <v>#DIV/0!</v>
          </cell>
          <cell r="AO211">
            <v>0</v>
          </cell>
          <cell r="AP211"/>
          <cell r="AQ211"/>
          <cell r="AR211" t="str">
            <v>Mayo</v>
          </cell>
          <cell r="AS211"/>
          <cell r="AT211" t="e">
            <v>#DIV/0!</v>
          </cell>
          <cell r="AU211">
            <v>0</v>
          </cell>
          <cell r="AV211"/>
          <cell r="AW211"/>
          <cell r="AX211" t="str">
            <v>Junio</v>
          </cell>
          <cell r="AY211"/>
          <cell r="AZ211" t="e">
            <v>#DIV/0!</v>
          </cell>
          <cell r="BA211">
            <v>0</v>
          </cell>
          <cell r="BB211"/>
          <cell r="BC211"/>
          <cell r="BD211" t="str">
            <v>Julio</v>
          </cell>
          <cell r="BE211"/>
          <cell r="BF211" t="e">
            <v>#DIV/0!</v>
          </cell>
          <cell r="BG211">
            <v>0</v>
          </cell>
          <cell r="BH211"/>
          <cell r="BI211"/>
          <cell r="BJ211" t="str">
            <v>Agosto</v>
          </cell>
          <cell r="BK211"/>
          <cell r="BL211" t="e">
            <v>#DIV/0!</v>
          </cell>
          <cell r="BM211">
            <v>0</v>
          </cell>
          <cell r="BN211"/>
          <cell r="BO211"/>
          <cell r="BP211" t="str">
            <v>Septiembre</v>
          </cell>
          <cell r="BQ211"/>
          <cell r="BR211" t="e">
            <v>#DIV/0!</v>
          </cell>
          <cell r="BS211">
            <v>0</v>
          </cell>
          <cell r="BT211"/>
          <cell r="BU211"/>
          <cell r="BV211" t="str">
            <v>Octubre</v>
          </cell>
          <cell r="BW211"/>
          <cell r="BX211" t="e">
            <v>#DIV/0!</v>
          </cell>
          <cell r="BY211">
            <v>0</v>
          </cell>
          <cell r="BZ211"/>
          <cell r="CA211"/>
          <cell r="CB211" t="str">
            <v>Noviembre</v>
          </cell>
          <cell r="CC211"/>
          <cell r="CD211">
            <v>0</v>
          </cell>
          <cell r="CE211">
            <v>0</v>
          </cell>
          <cell r="CF211"/>
          <cell r="CG211"/>
          <cell r="CH211" t="str">
            <v>Diciembre</v>
          </cell>
          <cell r="CI211"/>
          <cell r="CJ211" t="e">
            <v>#DIV/0!</v>
          </cell>
          <cell r="CK211">
            <v>0</v>
          </cell>
          <cell r="CL211"/>
          <cell r="CM211"/>
          <cell r="CN211">
            <v>0</v>
          </cell>
          <cell r="CO211">
            <v>0</v>
          </cell>
          <cell r="CP211">
            <v>0</v>
          </cell>
          <cell r="CQ211">
            <v>0</v>
          </cell>
          <cell r="CR211">
            <v>0</v>
          </cell>
          <cell r="CS211">
            <v>0</v>
          </cell>
          <cell r="CT211">
            <v>0</v>
          </cell>
          <cell r="CU211">
            <v>0</v>
          </cell>
          <cell r="CV211">
            <v>0</v>
          </cell>
          <cell r="CW211">
            <v>0</v>
          </cell>
          <cell r="CX211">
            <v>0</v>
          </cell>
          <cell r="CY211">
            <v>0</v>
          </cell>
        </row>
        <row r="212">
          <cell r="C212" t="str">
            <v>GTHU 52 Acción preventiva 2</v>
          </cell>
          <cell r="D212"/>
          <cell r="E212"/>
          <cell r="F212"/>
          <cell r="G212">
            <v>0</v>
          </cell>
          <cell r="H212"/>
          <cell r="I212"/>
          <cell r="J212"/>
          <cell r="K212"/>
          <cell r="L212"/>
          <cell r="M212"/>
          <cell r="N212"/>
          <cell r="O212"/>
          <cell r="P212"/>
          <cell r="Q212"/>
          <cell r="R212"/>
          <cell r="S212"/>
          <cell r="T212" t="str">
            <v>Enero</v>
          </cell>
          <cell r="U212"/>
          <cell r="V212" t="e">
            <v>#DIV/0!</v>
          </cell>
          <cell r="W212" t="e">
            <v>#DIV/0!</v>
          </cell>
          <cell r="X212"/>
          <cell r="Y212"/>
          <cell r="Z212" t="str">
            <v>Febrero</v>
          </cell>
          <cell r="AA212"/>
          <cell r="AB212" t="e">
            <v>#DIV/0!</v>
          </cell>
          <cell r="AC212" t="e">
            <v>#DIV/0!</v>
          </cell>
          <cell r="AD212"/>
          <cell r="AE212"/>
          <cell r="AF212" t="str">
            <v>Marzo</v>
          </cell>
          <cell r="AG212"/>
          <cell r="AH212" t="e">
            <v>#DIV/0!</v>
          </cell>
          <cell r="AI212" t="e">
            <v>#DIV/0!</v>
          </cell>
          <cell r="AJ212"/>
          <cell r="AK212"/>
          <cell r="AL212" t="str">
            <v>Abril</v>
          </cell>
          <cell r="AM212"/>
          <cell r="AN212" t="e">
            <v>#DIV/0!</v>
          </cell>
          <cell r="AO212" t="e">
            <v>#DIV/0!</v>
          </cell>
          <cell r="AP212"/>
          <cell r="AQ212"/>
          <cell r="AR212" t="str">
            <v>Mayo</v>
          </cell>
          <cell r="AS212"/>
          <cell r="AT212" t="e">
            <v>#DIV/0!</v>
          </cell>
          <cell r="AU212" t="e">
            <v>#DIV/0!</v>
          </cell>
          <cell r="AV212"/>
          <cell r="AW212"/>
          <cell r="AX212" t="str">
            <v>Junio</v>
          </cell>
          <cell r="AY212"/>
          <cell r="AZ212" t="e">
            <v>#DIV/0!</v>
          </cell>
          <cell r="BA212" t="e">
            <v>#DIV/0!</v>
          </cell>
          <cell r="BB212"/>
          <cell r="BC212"/>
          <cell r="BD212" t="str">
            <v>Julio</v>
          </cell>
          <cell r="BE212"/>
          <cell r="BF212" t="e">
            <v>#DIV/0!</v>
          </cell>
          <cell r="BG212" t="e">
            <v>#DIV/0!</v>
          </cell>
          <cell r="BH212"/>
          <cell r="BI212"/>
          <cell r="BJ212" t="str">
            <v>Agosto</v>
          </cell>
          <cell r="BK212"/>
          <cell r="BL212" t="e">
            <v>#DIV/0!</v>
          </cell>
          <cell r="BM212" t="e">
            <v>#DIV/0!</v>
          </cell>
          <cell r="BN212"/>
          <cell r="BO212"/>
          <cell r="BP212" t="str">
            <v>Septiembre</v>
          </cell>
          <cell r="BQ212"/>
          <cell r="BR212" t="e">
            <v>#DIV/0!</v>
          </cell>
          <cell r="BS212" t="e">
            <v>#DIV/0!</v>
          </cell>
          <cell r="BT212"/>
          <cell r="BU212"/>
          <cell r="BV212" t="str">
            <v>Octubre</v>
          </cell>
          <cell r="BW212"/>
          <cell r="BX212" t="e">
            <v>#DIV/0!</v>
          </cell>
          <cell r="BY212" t="e">
            <v>#DIV/0!</v>
          </cell>
          <cell r="BZ212"/>
          <cell r="CA212"/>
          <cell r="CB212" t="str">
            <v>Noviembre</v>
          </cell>
          <cell r="CC212"/>
          <cell r="CD212" t="e">
            <v>#DIV/0!</v>
          </cell>
          <cell r="CE212" t="e">
            <v>#DIV/0!</v>
          </cell>
          <cell r="CF212"/>
          <cell r="CG212"/>
          <cell r="CH212" t="str">
            <v>Diciembre</v>
          </cell>
          <cell r="CI212"/>
          <cell r="CJ212" t="e">
            <v>#DIV/0!</v>
          </cell>
          <cell r="CK212" t="e">
            <v>#DIV/0!</v>
          </cell>
          <cell r="CL212"/>
          <cell r="CM212"/>
          <cell r="CN212"/>
          <cell r="CO212"/>
          <cell r="CP212"/>
          <cell r="CQ212"/>
          <cell r="CR212"/>
          <cell r="CS212"/>
          <cell r="CT212"/>
          <cell r="CU212"/>
          <cell r="CV212"/>
          <cell r="CW212"/>
          <cell r="CX212"/>
          <cell r="CY212"/>
        </row>
        <row r="213">
          <cell r="C213" t="str">
            <v>GTHU 52 Acción preventiva 3</v>
          </cell>
          <cell r="D213"/>
          <cell r="E213"/>
          <cell r="F213"/>
          <cell r="G213">
            <v>0</v>
          </cell>
          <cell r="H213"/>
          <cell r="I213"/>
          <cell r="J213"/>
          <cell r="K213"/>
          <cell r="L213"/>
          <cell r="M213"/>
          <cell r="N213"/>
          <cell r="O213"/>
          <cell r="P213"/>
          <cell r="Q213"/>
          <cell r="R213"/>
          <cell r="S213"/>
          <cell r="T213" t="str">
            <v>Enero</v>
          </cell>
          <cell r="U213"/>
          <cell r="V213" t="e">
            <v>#DIV/0!</v>
          </cell>
          <cell r="W213" t="e">
            <v>#DIV/0!</v>
          </cell>
          <cell r="X213"/>
          <cell r="Y213"/>
          <cell r="Z213" t="str">
            <v>Febrero</v>
          </cell>
          <cell r="AA213"/>
          <cell r="AB213" t="e">
            <v>#DIV/0!</v>
          </cell>
          <cell r="AC213" t="e">
            <v>#DIV/0!</v>
          </cell>
          <cell r="AD213"/>
          <cell r="AE213"/>
          <cell r="AF213" t="str">
            <v>Marzo</v>
          </cell>
          <cell r="AG213"/>
          <cell r="AH213" t="e">
            <v>#DIV/0!</v>
          </cell>
          <cell r="AI213" t="e">
            <v>#DIV/0!</v>
          </cell>
          <cell r="AJ213"/>
          <cell r="AK213"/>
          <cell r="AL213" t="str">
            <v>Abril</v>
          </cell>
          <cell r="AM213"/>
          <cell r="AN213" t="e">
            <v>#DIV/0!</v>
          </cell>
          <cell r="AO213" t="e">
            <v>#DIV/0!</v>
          </cell>
          <cell r="AP213"/>
          <cell r="AQ213"/>
          <cell r="AR213" t="str">
            <v>Mayo</v>
          </cell>
          <cell r="AS213"/>
          <cell r="AT213" t="e">
            <v>#DIV/0!</v>
          </cell>
          <cell r="AU213" t="e">
            <v>#DIV/0!</v>
          </cell>
          <cell r="AV213"/>
          <cell r="AW213"/>
          <cell r="AX213" t="str">
            <v>Junio</v>
          </cell>
          <cell r="AY213"/>
          <cell r="AZ213" t="e">
            <v>#DIV/0!</v>
          </cell>
          <cell r="BA213" t="e">
            <v>#DIV/0!</v>
          </cell>
          <cell r="BB213"/>
          <cell r="BC213"/>
          <cell r="BD213" t="str">
            <v>Julio</v>
          </cell>
          <cell r="BE213"/>
          <cell r="BF213" t="e">
            <v>#DIV/0!</v>
          </cell>
          <cell r="BG213" t="e">
            <v>#DIV/0!</v>
          </cell>
          <cell r="BH213"/>
          <cell r="BI213"/>
          <cell r="BJ213" t="str">
            <v>Agosto</v>
          </cell>
          <cell r="BK213"/>
          <cell r="BL213" t="e">
            <v>#DIV/0!</v>
          </cell>
          <cell r="BM213" t="e">
            <v>#DIV/0!</v>
          </cell>
          <cell r="BN213"/>
          <cell r="BO213"/>
          <cell r="BP213" t="str">
            <v>Septiembre</v>
          </cell>
          <cell r="BQ213"/>
          <cell r="BR213" t="e">
            <v>#DIV/0!</v>
          </cell>
          <cell r="BS213" t="e">
            <v>#DIV/0!</v>
          </cell>
          <cell r="BT213"/>
          <cell r="BU213"/>
          <cell r="BV213" t="str">
            <v>Octubre</v>
          </cell>
          <cell r="BW213"/>
          <cell r="BX213" t="e">
            <v>#DIV/0!</v>
          </cell>
          <cell r="BY213" t="e">
            <v>#DIV/0!</v>
          </cell>
          <cell r="BZ213"/>
          <cell r="CA213"/>
          <cell r="CB213" t="str">
            <v>Noviembre</v>
          </cell>
          <cell r="CC213"/>
          <cell r="CD213" t="e">
            <v>#DIV/0!</v>
          </cell>
          <cell r="CE213" t="e">
            <v>#DIV/0!</v>
          </cell>
          <cell r="CF213"/>
          <cell r="CG213"/>
          <cell r="CH213" t="str">
            <v>Diciembre</v>
          </cell>
          <cell r="CI213"/>
          <cell r="CJ213" t="e">
            <v>#DIV/0!</v>
          </cell>
          <cell r="CK213" t="e">
            <v>#DIV/0!</v>
          </cell>
          <cell r="CL213"/>
          <cell r="CM213"/>
          <cell r="CN213"/>
          <cell r="CO213"/>
          <cell r="CP213"/>
          <cell r="CQ213"/>
          <cell r="CR213"/>
          <cell r="CS213"/>
          <cell r="CT213"/>
          <cell r="CU213"/>
          <cell r="CV213"/>
          <cell r="CW213"/>
          <cell r="CX213"/>
          <cell r="CY213"/>
        </row>
        <row r="214">
          <cell r="C214" t="str">
            <v>GTHU 52 Acción preventiva 4</v>
          </cell>
          <cell r="D214"/>
          <cell r="E214"/>
          <cell r="F214"/>
          <cell r="G214">
            <v>0</v>
          </cell>
          <cell r="H214"/>
          <cell r="I214"/>
          <cell r="J214"/>
          <cell r="K214"/>
          <cell r="L214"/>
          <cell r="M214"/>
          <cell r="N214"/>
          <cell r="O214"/>
          <cell r="P214"/>
          <cell r="Q214"/>
          <cell r="R214"/>
          <cell r="S214"/>
          <cell r="T214" t="str">
            <v>Enero</v>
          </cell>
          <cell r="U214"/>
          <cell r="V214" t="e">
            <v>#DIV/0!</v>
          </cell>
          <cell r="W214" t="e">
            <v>#DIV/0!</v>
          </cell>
          <cell r="X214"/>
          <cell r="Y214"/>
          <cell r="Z214" t="str">
            <v>Febrero</v>
          </cell>
          <cell r="AA214"/>
          <cell r="AB214" t="e">
            <v>#DIV/0!</v>
          </cell>
          <cell r="AC214" t="e">
            <v>#DIV/0!</v>
          </cell>
          <cell r="AD214"/>
          <cell r="AE214"/>
          <cell r="AF214" t="str">
            <v>Marzo</v>
          </cell>
          <cell r="AG214"/>
          <cell r="AH214" t="e">
            <v>#DIV/0!</v>
          </cell>
          <cell r="AI214" t="e">
            <v>#DIV/0!</v>
          </cell>
          <cell r="AJ214"/>
          <cell r="AK214"/>
          <cell r="AL214" t="str">
            <v>Abril</v>
          </cell>
          <cell r="AM214"/>
          <cell r="AN214" t="e">
            <v>#DIV/0!</v>
          </cell>
          <cell r="AO214" t="e">
            <v>#DIV/0!</v>
          </cell>
          <cell r="AP214"/>
          <cell r="AQ214"/>
          <cell r="AR214" t="str">
            <v>Mayo</v>
          </cell>
          <cell r="AS214"/>
          <cell r="AT214" t="e">
            <v>#DIV/0!</v>
          </cell>
          <cell r="AU214" t="e">
            <v>#DIV/0!</v>
          </cell>
          <cell r="AV214"/>
          <cell r="AW214"/>
          <cell r="AX214" t="str">
            <v>Junio</v>
          </cell>
          <cell r="AY214"/>
          <cell r="AZ214" t="e">
            <v>#DIV/0!</v>
          </cell>
          <cell r="BA214" t="e">
            <v>#DIV/0!</v>
          </cell>
          <cell r="BB214"/>
          <cell r="BC214"/>
          <cell r="BD214" t="str">
            <v>Julio</v>
          </cell>
          <cell r="BE214"/>
          <cell r="BF214" t="e">
            <v>#DIV/0!</v>
          </cell>
          <cell r="BG214" t="e">
            <v>#DIV/0!</v>
          </cell>
          <cell r="BH214"/>
          <cell r="BI214"/>
          <cell r="BJ214" t="str">
            <v>Agosto</v>
          </cell>
          <cell r="BK214"/>
          <cell r="BL214" t="e">
            <v>#DIV/0!</v>
          </cell>
          <cell r="BM214" t="e">
            <v>#DIV/0!</v>
          </cell>
          <cell r="BN214"/>
          <cell r="BO214"/>
          <cell r="BP214" t="str">
            <v>Septiembre</v>
          </cell>
          <cell r="BQ214"/>
          <cell r="BR214" t="e">
            <v>#DIV/0!</v>
          </cell>
          <cell r="BS214" t="e">
            <v>#DIV/0!</v>
          </cell>
          <cell r="BT214"/>
          <cell r="BU214"/>
          <cell r="BV214" t="str">
            <v>Octubre</v>
          </cell>
          <cell r="BW214"/>
          <cell r="BX214" t="e">
            <v>#DIV/0!</v>
          </cell>
          <cell r="BY214" t="e">
            <v>#DIV/0!</v>
          </cell>
          <cell r="BZ214"/>
          <cell r="CA214"/>
          <cell r="CB214" t="str">
            <v>Noviembre</v>
          </cell>
          <cell r="CC214"/>
          <cell r="CD214" t="e">
            <v>#DIV/0!</v>
          </cell>
          <cell r="CE214" t="e">
            <v>#DIV/0!</v>
          </cell>
          <cell r="CF214"/>
          <cell r="CG214"/>
          <cell r="CH214" t="str">
            <v>Diciembre</v>
          </cell>
          <cell r="CI214"/>
          <cell r="CJ214" t="e">
            <v>#DIV/0!</v>
          </cell>
          <cell r="CK214" t="e">
            <v>#DIV/0!</v>
          </cell>
          <cell r="CL214"/>
          <cell r="CM214"/>
          <cell r="CN214"/>
          <cell r="CO214"/>
          <cell r="CP214"/>
          <cell r="CQ214"/>
          <cell r="CR214"/>
          <cell r="CS214"/>
          <cell r="CT214"/>
          <cell r="CU214"/>
          <cell r="CV214"/>
          <cell r="CW214"/>
          <cell r="CX214"/>
          <cell r="CY214"/>
        </row>
        <row r="215">
          <cell r="C215" t="str">
            <v>GTHU 53 Acción preventiva 1</v>
          </cell>
          <cell r="D215" t="str">
            <v>SUBDIRECCIÓN DE TALENTO HUMANO</v>
          </cell>
          <cell r="E215" t="str">
            <v>Realizar seguimiento al presupuesto de gastos de personal de la ANT</v>
          </cell>
          <cell r="F215" t="str">
            <v>Matriz de Seguimiento Gastos de Personal</v>
          </cell>
          <cell r="G215">
            <v>4</v>
          </cell>
          <cell r="H215"/>
          <cell r="I215"/>
          <cell r="J215">
            <v>1</v>
          </cell>
          <cell r="K215"/>
          <cell r="L215"/>
          <cell r="M215">
            <v>1</v>
          </cell>
          <cell r="N215"/>
          <cell r="O215"/>
          <cell r="P215">
            <v>1</v>
          </cell>
          <cell r="Q215"/>
          <cell r="R215"/>
          <cell r="S215">
            <v>1</v>
          </cell>
          <cell r="T215" t="str">
            <v>Enero</v>
          </cell>
          <cell r="U215">
            <v>0</v>
          </cell>
          <cell r="V215" t="e">
            <v>#DIV/0!</v>
          </cell>
          <cell r="W215">
            <v>0</v>
          </cell>
          <cell r="X215" t="str">
            <v>Actividad se realiza en Marzo</v>
          </cell>
          <cell r="Y215"/>
          <cell r="Z215" t="str">
            <v>Febrero</v>
          </cell>
          <cell r="AA215">
            <v>0</v>
          </cell>
          <cell r="AB215" t="e">
            <v>#DIV/0!</v>
          </cell>
          <cell r="AC215">
            <v>0</v>
          </cell>
          <cell r="AD215" t="str">
            <v>Actividad se realiza en Marzo</v>
          </cell>
          <cell r="AE215"/>
          <cell r="AF215" t="str">
            <v>Marzo</v>
          </cell>
          <cell r="AG215">
            <v>1</v>
          </cell>
          <cell r="AH215">
            <v>1</v>
          </cell>
          <cell r="AI215">
            <v>0.25</v>
          </cell>
          <cell r="AJ215" t="str">
            <v>Se presenta la matriz de seguimiento de gasto a corte de marzo del 2026</v>
          </cell>
          <cell r="AK215" t="str">
            <v>MARZO</v>
          </cell>
          <cell r="AL215" t="str">
            <v>Abril</v>
          </cell>
          <cell r="AM215">
            <v>0</v>
          </cell>
          <cell r="AN215" t="e">
            <v>#DIV/0!</v>
          </cell>
          <cell r="AO215">
            <v>0.25</v>
          </cell>
          <cell r="AP215" t="str">
            <v>Actividad se realizó en Marzo y se espera proxima gestión en Junio</v>
          </cell>
          <cell r="AQ215"/>
          <cell r="AR215" t="str">
            <v>Mayo</v>
          </cell>
          <cell r="AS215"/>
          <cell r="AT215" t="e">
            <v>#DIV/0!</v>
          </cell>
          <cell r="AU215">
            <v>0.25</v>
          </cell>
          <cell r="AV215"/>
          <cell r="AW215"/>
          <cell r="AX215" t="str">
            <v>Junio</v>
          </cell>
          <cell r="AY215"/>
          <cell r="AZ215">
            <v>0</v>
          </cell>
          <cell r="BA215">
            <v>0.25</v>
          </cell>
          <cell r="BB215"/>
          <cell r="BC215"/>
          <cell r="BD215" t="str">
            <v>Julio</v>
          </cell>
          <cell r="BE215"/>
          <cell r="BF215" t="e">
            <v>#DIV/0!</v>
          </cell>
          <cell r="BG215">
            <v>0.25</v>
          </cell>
          <cell r="BH215"/>
          <cell r="BI215"/>
          <cell r="BJ215" t="str">
            <v>Agosto</v>
          </cell>
          <cell r="BK215"/>
          <cell r="BL215" t="e">
            <v>#DIV/0!</v>
          </cell>
          <cell r="BM215">
            <v>0.25</v>
          </cell>
          <cell r="BN215"/>
          <cell r="BO215"/>
          <cell r="BP215" t="str">
            <v>Septiembre</v>
          </cell>
          <cell r="BQ215"/>
          <cell r="BR215">
            <v>0</v>
          </cell>
          <cell r="BS215">
            <v>0.25</v>
          </cell>
          <cell r="BT215"/>
          <cell r="BU215"/>
          <cell r="BV215" t="str">
            <v>Octubre</v>
          </cell>
          <cell r="BW215"/>
          <cell r="BX215" t="e">
            <v>#DIV/0!</v>
          </cell>
          <cell r="BY215">
            <v>0.25</v>
          </cell>
          <cell r="BZ215"/>
          <cell r="CA215"/>
          <cell r="CB215" t="str">
            <v>Noviembre</v>
          </cell>
          <cell r="CC215"/>
          <cell r="CD215" t="e">
            <v>#DIV/0!</v>
          </cell>
          <cell r="CE215">
            <v>0.25</v>
          </cell>
          <cell r="CF215"/>
          <cell r="CG215"/>
          <cell r="CH215" t="str">
            <v>Diciembre</v>
          </cell>
          <cell r="CI215"/>
          <cell r="CJ215">
            <v>0</v>
          </cell>
          <cell r="CK215">
            <v>0.25</v>
          </cell>
          <cell r="CL215"/>
          <cell r="CM215"/>
          <cell r="CN215">
            <v>0</v>
          </cell>
          <cell r="CO215">
            <v>0</v>
          </cell>
          <cell r="CP215">
            <v>1</v>
          </cell>
          <cell r="CQ215">
            <v>0</v>
          </cell>
          <cell r="CR215">
            <v>0</v>
          </cell>
          <cell r="CS215">
            <v>0</v>
          </cell>
          <cell r="CT215">
            <v>0</v>
          </cell>
          <cell r="CU215">
            <v>0</v>
          </cell>
          <cell r="CV215">
            <v>0</v>
          </cell>
          <cell r="CW215">
            <v>0</v>
          </cell>
          <cell r="CX215">
            <v>0</v>
          </cell>
          <cell r="CY215">
            <v>0</v>
          </cell>
        </row>
        <row r="216">
          <cell r="C216" t="str">
            <v>GTHU 53 Acción preventiva 2</v>
          </cell>
          <cell r="D216"/>
          <cell r="E216"/>
          <cell r="F216"/>
          <cell r="G216">
            <v>0</v>
          </cell>
          <cell r="H216"/>
          <cell r="I216"/>
          <cell r="J216"/>
          <cell r="K216"/>
          <cell r="L216"/>
          <cell r="M216"/>
          <cell r="N216"/>
          <cell r="O216"/>
          <cell r="P216"/>
          <cell r="Q216"/>
          <cell r="R216"/>
          <cell r="S216"/>
          <cell r="T216" t="str">
            <v>Enero</v>
          </cell>
          <cell r="U216"/>
          <cell r="V216" t="e">
            <v>#DIV/0!</v>
          </cell>
          <cell r="W216" t="e">
            <v>#DIV/0!</v>
          </cell>
          <cell r="X216"/>
          <cell r="Y216"/>
          <cell r="Z216" t="str">
            <v>Febrero</v>
          </cell>
          <cell r="AA216"/>
          <cell r="AB216" t="e">
            <v>#DIV/0!</v>
          </cell>
          <cell r="AC216" t="e">
            <v>#DIV/0!</v>
          </cell>
          <cell r="AD216"/>
          <cell r="AE216"/>
          <cell r="AF216" t="str">
            <v>Marzo</v>
          </cell>
          <cell r="AG216"/>
          <cell r="AH216" t="e">
            <v>#DIV/0!</v>
          </cell>
          <cell r="AI216" t="e">
            <v>#DIV/0!</v>
          </cell>
          <cell r="AJ216"/>
          <cell r="AK216"/>
          <cell r="AL216" t="str">
            <v>Abril</v>
          </cell>
          <cell r="AM216"/>
          <cell r="AN216" t="e">
            <v>#DIV/0!</v>
          </cell>
          <cell r="AO216" t="e">
            <v>#DIV/0!</v>
          </cell>
          <cell r="AP216"/>
          <cell r="AQ216"/>
          <cell r="AR216" t="str">
            <v>Mayo</v>
          </cell>
          <cell r="AS216"/>
          <cell r="AT216" t="e">
            <v>#DIV/0!</v>
          </cell>
          <cell r="AU216" t="e">
            <v>#DIV/0!</v>
          </cell>
          <cell r="AV216"/>
          <cell r="AW216"/>
          <cell r="AX216" t="str">
            <v>Junio</v>
          </cell>
          <cell r="AY216"/>
          <cell r="AZ216" t="e">
            <v>#DIV/0!</v>
          </cell>
          <cell r="BA216" t="e">
            <v>#DIV/0!</v>
          </cell>
          <cell r="BB216"/>
          <cell r="BC216"/>
          <cell r="BD216" t="str">
            <v>Julio</v>
          </cell>
          <cell r="BE216"/>
          <cell r="BF216" t="e">
            <v>#DIV/0!</v>
          </cell>
          <cell r="BG216" t="e">
            <v>#DIV/0!</v>
          </cell>
          <cell r="BH216"/>
          <cell r="BI216"/>
          <cell r="BJ216" t="str">
            <v>Agosto</v>
          </cell>
          <cell r="BK216"/>
          <cell r="BL216" t="e">
            <v>#DIV/0!</v>
          </cell>
          <cell r="BM216" t="e">
            <v>#DIV/0!</v>
          </cell>
          <cell r="BN216"/>
          <cell r="BO216"/>
          <cell r="BP216" t="str">
            <v>Septiembre</v>
          </cell>
          <cell r="BQ216"/>
          <cell r="BR216" t="e">
            <v>#DIV/0!</v>
          </cell>
          <cell r="BS216" t="e">
            <v>#DIV/0!</v>
          </cell>
          <cell r="BT216"/>
          <cell r="BU216"/>
          <cell r="BV216" t="str">
            <v>Octubre</v>
          </cell>
          <cell r="BW216"/>
          <cell r="BX216" t="e">
            <v>#DIV/0!</v>
          </cell>
          <cell r="BY216" t="e">
            <v>#DIV/0!</v>
          </cell>
          <cell r="BZ216"/>
          <cell r="CA216"/>
          <cell r="CB216" t="str">
            <v>Noviembre</v>
          </cell>
          <cell r="CC216"/>
          <cell r="CD216" t="e">
            <v>#DIV/0!</v>
          </cell>
          <cell r="CE216" t="e">
            <v>#DIV/0!</v>
          </cell>
          <cell r="CF216"/>
          <cell r="CG216"/>
          <cell r="CH216" t="str">
            <v>Diciembre</v>
          </cell>
          <cell r="CI216"/>
          <cell r="CJ216" t="e">
            <v>#DIV/0!</v>
          </cell>
          <cell r="CK216" t="e">
            <v>#DIV/0!</v>
          </cell>
          <cell r="CL216"/>
          <cell r="CM216"/>
          <cell r="CN216"/>
          <cell r="CO216"/>
          <cell r="CP216"/>
          <cell r="CQ216"/>
          <cell r="CR216"/>
          <cell r="CS216"/>
          <cell r="CT216"/>
          <cell r="CU216"/>
          <cell r="CV216"/>
          <cell r="CW216"/>
          <cell r="CX216"/>
          <cell r="CY216"/>
        </row>
        <row r="217">
          <cell r="C217" t="str">
            <v>GTHU 53 Acción preventiva 3</v>
          </cell>
          <cell r="D217"/>
          <cell r="E217"/>
          <cell r="F217"/>
          <cell r="G217">
            <v>0</v>
          </cell>
          <cell r="H217"/>
          <cell r="I217"/>
          <cell r="J217"/>
          <cell r="K217"/>
          <cell r="L217"/>
          <cell r="M217"/>
          <cell r="N217"/>
          <cell r="O217"/>
          <cell r="P217"/>
          <cell r="Q217"/>
          <cell r="R217"/>
          <cell r="S217"/>
          <cell r="T217" t="str">
            <v>Enero</v>
          </cell>
          <cell r="U217"/>
          <cell r="V217" t="e">
            <v>#DIV/0!</v>
          </cell>
          <cell r="W217" t="e">
            <v>#DIV/0!</v>
          </cell>
          <cell r="X217"/>
          <cell r="Y217"/>
          <cell r="Z217" t="str">
            <v>Febrero</v>
          </cell>
          <cell r="AA217"/>
          <cell r="AB217" t="e">
            <v>#DIV/0!</v>
          </cell>
          <cell r="AC217" t="e">
            <v>#DIV/0!</v>
          </cell>
          <cell r="AD217"/>
          <cell r="AE217"/>
          <cell r="AF217" t="str">
            <v>Marzo</v>
          </cell>
          <cell r="AG217"/>
          <cell r="AH217" t="e">
            <v>#DIV/0!</v>
          </cell>
          <cell r="AI217" t="e">
            <v>#DIV/0!</v>
          </cell>
          <cell r="AJ217"/>
          <cell r="AK217"/>
          <cell r="AL217" t="str">
            <v>Abril</v>
          </cell>
          <cell r="AM217"/>
          <cell r="AN217" t="e">
            <v>#DIV/0!</v>
          </cell>
          <cell r="AO217" t="e">
            <v>#DIV/0!</v>
          </cell>
          <cell r="AP217"/>
          <cell r="AQ217"/>
          <cell r="AR217" t="str">
            <v>Mayo</v>
          </cell>
          <cell r="AS217"/>
          <cell r="AT217" t="e">
            <v>#DIV/0!</v>
          </cell>
          <cell r="AU217" t="e">
            <v>#DIV/0!</v>
          </cell>
          <cell r="AV217"/>
          <cell r="AW217"/>
          <cell r="AX217" t="str">
            <v>Junio</v>
          </cell>
          <cell r="AY217"/>
          <cell r="AZ217" t="e">
            <v>#DIV/0!</v>
          </cell>
          <cell r="BA217" t="e">
            <v>#DIV/0!</v>
          </cell>
          <cell r="BB217"/>
          <cell r="BC217"/>
          <cell r="BD217" t="str">
            <v>Julio</v>
          </cell>
          <cell r="BE217"/>
          <cell r="BF217" t="e">
            <v>#DIV/0!</v>
          </cell>
          <cell r="BG217" t="e">
            <v>#DIV/0!</v>
          </cell>
          <cell r="BH217"/>
          <cell r="BI217"/>
          <cell r="BJ217" t="str">
            <v>Agosto</v>
          </cell>
          <cell r="BK217"/>
          <cell r="BL217" t="e">
            <v>#DIV/0!</v>
          </cell>
          <cell r="BM217" t="e">
            <v>#DIV/0!</v>
          </cell>
          <cell r="BN217"/>
          <cell r="BO217"/>
          <cell r="BP217" t="str">
            <v>Septiembre</v>
          </cell>
          <cell r="BQ217"/>
          <cell r="BR217" t="e">
            <v>#DIV/0!</v>
          </cell>
          <cell r="BS217" t="e">
            <v>#DIV/0!</v>
          </cell>
          <cell r="BT217"/>
          <cell r="BU217"/>
          <cell r="BV217" t="str">
            <v>Octubre</v>
          </cell>
          <cell r="BW217"/>
          <cell r="BX217" t="e">
            <v>#DIV/0!</v>
          </cell>
          <cell r="BY217" t="e">
            <v>#DIV/0!</v>
          </cell>
          <cell r="BZ217"/>
          <cell r="CA217"/>
          <cell r="CB217" t="str">
            <v>Noviembre</v>
          </cell>
          <cell r="CC217"/>
          <cell r="CD217" t="e">
            <v>#DIV/0!</v>
          </cell>
          <cell r="CE217" t="e">
            <v>#DIV/0!</v>
          </cell>
          <cell r="CF217"/>
          <cell r="CG217"/>
          <cell r="CH217" t="str">
            <v>Diciembre</v>
          </cell>
          <cell r="CI217"/>
          <cell r="CJ217" t="e">
            <v>#DIV/0!</v>
          </cell>
          <cell r="CK217" t="e">
            <v>#DIV/0!</v>
          </cell>
          <cell r="CL217"/>
          <cell r="CM217"/>
          <cell r="CN217"/>
          <cell r="CO217"/>
          <cell r="CP217"/>
          <cell r="CQ217"/>
          <cell r="CR217"/>
          <cell r="CS217"/>
          <cell r="CT217"/>
          <cell r="CU217"/>
          <cell r="CV217"/>
          <cell r="CW217"/>
          <cell r="CX217"/>
          <cell r="CY217"/>
        </row>
        <row r="218">
          <cell r="C218" t="str">
            <v>GTHU 53 Acción preventiva 4</v>
          </cell>
          <cell r="D218"/>
          <cell r="E218"/>
          <cell r="F218"/>
          <cell r="G218">
            <v>0</v>
          </cell>
          <cell r="H218"/>
          <cell r="I218"/>
          <cell r="J218"/>
          <cell r="K218"/>
          <cell r="L218"/>
          <cell r="M218"/>
          <cell r="N218"/>
          <cell r="O218"/>
          <cell r="P218"/>
          <cell r="Q218"/>
          <cell r="R218"/>
          <cell r="S218"/>
          <cell r="T218" t="str">
            <v>Enero</v>
          </cell>
          <cell r="U218"/>
          <cell r="V218" t="e">
            <v>#DIV/0!</v>
          </cell>
          <cell r="W218" t="e">
            <v>#DIV/0!</v>
          </cell>
          <cell r="X218"/>
          <cell r="Y218"/>
          <cell r="Z218" t="str">
            <v>Febrero</v>
          </cell>
          <cell r="AA218"/>
          <cell r="AB218" t="e">
            <v>#DIV/0!</v>
          </cell>
          <cell r="AC218" t="e">
            <v>#DIV/0!</v>
          </cell>
          <cell r="AD218"/>
          <cell r="AE218"/>
          <cell r="AF218" t="str">
            <v>Marzo</v>
          </cell>
          <cell r="AG218"/>
          <cell r="AH218" t="e">
            <v>#DIV/0!</v>
          </cell>
          <cell r="AI218" t="e">
            <v>#DIV/0!</v>
          </cell>
          <cell r="AJ218"/>
          <cell r="AK218"/>
          <cell r="AL218" t="str">
            <v>Abril</v>
          </cell>
          <cell r="AM218"/>
          <cell r="AN218" t="e">
            <v>#DIV/0!</v>
          </cell>
          <cell r="AO218" t="e">
            <v>#DIV/0!</v>
          </cell>
          <cell r="AP218"/>
          <cell r="AQ218"/>
          <cell r="AR218" t="str">
            <v>Mayo</v>
          </cell>
          <cell r="AS218"/>
          <cell r="AT218" t="e">
            <v>#DIV/0!</v>
          </cell>
          <cell r="AU218" t="e">
            <v>#DIV/0!</v>
          </cell>
          <cell r="AV218"/>
          <cell r="AW218"/>
          <cell r="AX218" t="str">
            <v>Junio</v>
          </cell>
          <cell r="AY218"/>
          <cell r="AZ218" t="e">
            <v>#DIV/0!</v>
          </cell>
          <cell r="BA218" t="e">
            <v>#DIV/0!</v>
          </cell>
          <cell r="BB218"/>
          <cell r="BC218"/>
          <cell r="BD218" t="str">
            <v>Julio</v>
          </cell>
          <cell r="BE218"/>
          <cell r="BF218" t="e">
            <v>#DIV/0!</v>
          </cell>
          <cell r="BG218" t="e">
            <v>#DIV/0!</v>
          </cell>
          <cell r="BH218"/>
          <cell r="BI218"/>
          <cell r="BJ218" t="str">
            <v>Agosto</v>
          </cell>
          <cell r="BK218"/>
          <cell r="BL218" t="e">
            <v>#DIV/0!</v>
          </cell>
          <cell r="BM218" t="e">
            <v>#DIV/0!</v>
          </cell>
          <cell r="BN218"/>
          <cell r="BO218"/>
          <cell r="BP218" t="str">
            <v>Septiembre</v>
          </cell>
          <cell r="BQ218"/>
          <cell r="BR218" t="e">
            <v>#DIV/0!</v>
          </cell>
          <cell r="BS218" t="e">
            <v>#DIV/0!</v>
          </cell>
          <cell r="BT218"/>
          <cell r="BU218"/>
          <cell r="BV218" t="str">
            <v>Octubre</v>
          </cell>
          <cell r="BW218"/>
          <cell r="BX218" t="e">
            <v>#DIV/0!</v>
          </cell>
          <cell r="BY218" t="e">
            <v>#DIV/0!</v>
          </cell>
          <cell r="BZ218"/>
          <cell r="CA218"/>
          <cell r="CB218" t="str">
            <v>Noviembre</v>
          </cell>
          <cell r="CC218"/>
          <cell r="CD218" t="e">
            <v>#DIV/0!</v>
          </cell>
          <cell r="CE218" t="e">
            <v>#DIV/0!</v>
          </cell>
          <cell r="CF218"/>
          <cell r="CG218"/>
          <cell r="CH218" t="str">
            <v>Diciembre</v>
          </cell>
          <cell r="CI218"/>
          <cell r="CJ218" t="e">
            <v>#DIV/0!</v>
          </cell>
          <cell r="CK218" t="e">
            <v>#DIV/0!</v>
          </cell>
          <cell r="CL218"/>
          <cell r="CM218"/>
          <cell r="CN218"/>
          <cell r="CO218"/>
          <cell r="CP218"/>
          <cell r="CQ218"/>
          <cell r="CR218"/>
          <cell r="CS218"/>
          <cell r="CT218"/>
          <cell r="CU218"/>
          <cell r="CV218"/>
          <cell r="CW218"/>
          <cell r="CX218"/>
          <cell r="CY218"/>
        </row>
        <row r="219">
          <cell r="C219" t="str">
            <v>GTHU 54 Acción preventiva 1</v>
          </cell>
          <cell r="D219" t="str">
            <v>OFICINA JURÍDICA (CONTROL INTERNO DISCIPLINARIO)</v>
          </cell>
          <cell r="E219" t="str">
            <v>Realizar informe de la Matriz de seguimiento y control al jefe de la Oficina Jurídica, que muestren en nivel de riesgo de prescripción de los procesos disciplinarios</v>
          </cell>
          <cell r="F219" t="str">
            <v>Informe Matriz de seguimiento a los procesos disciplinarios</v>
          </cell>
          <cell r="G219">
            <v>1</v>
          </cell>
          <cell r="H219"/>
          <cell r="I219"/>
          <cell r="J219"/>
          <cell r="K219"/>
          <cell r="L219"/>
          <cell r="M219"/>
          <cell r="N219"/>
          <cell r="O219"/>
          <cell r="P219"/>
          <cell r="Q219"/>
          <cell r="R219">
            <v>1</v>
          </cell>
          <cell r="S219"/>
          <cell r="T219" t="str">
            <v>Enero</v>
          </cell>
          <cell r="U219"/>
          <cell r="V219" t="e">
            <v>#DIV/0!</v>
          </cell>
          <cell r="W219">
            <v>0</v>
          </cell>
          <cell r="X219"/>
          <cell r="Y219"/>
          <cell r="Z219" t="str">
            <v>Febrero</v>
          </cell>
          <cell r="AA219"/>
          <cell r="AB219" t="e">
            <v>#DIV/0!</v>
          </cell>
          <cell r="AC219">
            <v>0</v>
          </cell>
          <cell r="AD219"/>
          <cell r="AE219"/>
          <cell r="AF219" t="str">
            <v>Marzo</v>
          </cell>
          <cell r="AG219"/>
          <cell r="AH219" t="e">
            <v>#DIV/0!</v>
          </cell>
          <cell r="AI219">
            <v>0</v>
          </cell>
          <cell r="AJ219"/>
          <cell r="AK219"/>
          <cell r="AL219" t="str">
            <v>Abril</v>
          </cell>
          <cell r="AM219"/>
          <cell r="AN219" t="e">
            <v>#DIV/0!</v>
          </cell>
          <cell r="AO219">
            <v>0</v>
          </cell>
          <cell r="AP219"/>
          <cell r="AQ219"/>
          <cell r="AR219" t="str">
            <v>Mayo</v>
          </cell>
          <cell r="AS219"/>
          <cell r="AT219" t="e">
            <v>#DIV/0!</v>
          </cell>
          <cell r="AU219">
            <v>0</v>
          </cell>
          <cell r="AV219"/>
          <cell r="AW219"/>
          <cell r="AX219" t="str">
            <v>Junio</v>
          </cell>
          <cell r="AY219"/>
          <cell r="AZ219" t="e">
            <v>#DIV/0!</v>
          </cell>
          <cell r="BA219">
            <v>0</v>
          </cell>
          <cell r="BB219"/>
          <cell r="BC219"/>
          <cell r="BD219" t="str">
            <v>Julio</v>
          </cell>
          <cell r="BE219"/>
          <cell r="BF219" t="e">
            <v>#DIV/0!</v>
          </cell>
          <cell r="BG219">
            <v>0</v>
          </cell>
          <cell r="BH219"/>
          <cell r="BI219"/>
          <cell r="BJ219" t="str">
            <v>Agosto</v>
          </cell>
          <cell r="BK219"/>
          <cell r="BL219" t="e">
            <v>#DIV/0!</v>
          </cell>
          <cell r="BM219">
            <v>0</v>
          </cell>
          <cell r="BN219"/>
          <cell r="BO219"/>
          <cell r="BP219" t="str">
            <v>Septiembre</v>
          </cell>
          <cell r="BQ219"/>
          <cell r="BR219" t="e">
            <v>#DIV/0!</v>
          </cell>
          <cell r="BS219">
            <v>0</v>
          </cell>
          <cell r="BT219"/>
          <cell r="BU219"/>
          <cell r="BV219" t="str">
            <v>Octubre</v>
          </cell>
          <cell r="BW219"/>
          <cell r="BX219" t="e">
            <v>#DIV/0!</v>
          </cell>
          <cell r="BY219">
            <v>0</v>
          </cell>
          <cell r="BZ219"/>
          <cell r="CA219"/>
          <cell r="CB219" t="str">
            <v>Noviembre</v>
          </cell>
          <cell r="CC219"/>
          <cell r="CD219">
            <v>0</v>
          </cell>
          <cell r="CE219">
            <v>0</v>
          </cell>
          <cell r="CF219"/>
          <cell r="CG219"/>
          <cell r="CH219" t="str">
            <v>Diciembre</v>
          </cell>
          <cell r="CI219"/>
          <cell r="CJ219" t="e">
            <v>#DIV/0!</v>
          </cell>
          <cell r="CK219">
            <v>0</v>
          </cell>
          <cell r="CL219"/>
          <cell r="CM219"/>
          <cell r="CN219">
            <v>0</v>
          </cell>
          <cell r="CO219">
            <v>0</v>
          </cell>
          <cell r="CP219">
            <v>0</v>
          </cell>
          <cell r="CQ219">
            <v>0</v>
          </cell>
          <cell r="CR219">
            <v>0</v>
          </cell>
          <cell r="CS219">
            <v>0</v>
          </cell>
          <cell r="CT219">
            <v>0</v>
          </cell>
          <cell r="CU219">
            <v>0</v>
          </cell>
          <cell r="CV219">
            <v>0</v>
          </cell>
          <cell r="CW219">
            <v>0</v>
          </cell>
          <cell r="CX219">
            <v>0</v>
          </cell>
          <cell r="CY219">
            <v>0</v>
          </cell>
        </row>
        <row r="220">
          <cell r="C220" t="str">
            <v>GTHU 54 Acción preventiva 2</v>
          </cell>
          <cell r="D220"/>
          <cell r="E220"/>
          <cell r="F220"/>
          <cell r="G220">
            <v>0</v>
          </cell>
          <cell r="H220"/>
          <cell r="I220"/>
          <cell r="J220"/>
          <cell r="K220"/>
          <cell r="L220"/>
          <cell r="M220"/>
          <cell r="N220"/>
          <cell r="O220"/>
          <cell r="P220"/>
          <cell r="Q220"/>
          <cell r="R220"/>
          <cell r="S220"/>
          <cell r="T220" t="str">
            <v>Enero</v>
          </cell>
          <cell r="U220"/>
          <cell r="V220" t="e">
            <v>#DIV/0!</v>
          </cell>
          <cell r="W220" t="e">
            <v>#DIV/0!</v>
          </cell>
          <cell r="X220"/>
          <cell r="Y220"/>
          <cell r="Z220" t="str">
            <v>Febrero</v>
          </cell>
          <cell r="AA220"/>
          <cell r="AB220" t="e">
            <v>#DIV/0!</v>
          </cell>
          <cell r="AC220" t="e">
            <v>#DIV/0!</v>
          </cell>
          <cell r="AD220"/>
          <cell r="AE220"/>
          <cell r="AF220" t="str">
            <v>Marzo</v>
          </cell>
          <cell r="AG220"/>
          <cell r="AH220" t="e">
            <v>#DIV/0!</v>
          </cell>
          <cell r="AI220" t="e">
            <v>#DIV/0!</v>
          </cell>
          <cell r="AJ220"/>
          <cell r="AK220"/>
          <cell r="AL220" t="str">
            <v>Abril</v>
          </cell>
          <cell r="AM220"/>
          <cell r="AN220" t="e">
            <v>#DIV/0!</v>
          </cell>
          <cell r="AO220" t="e">
            <v>#DIV/0!</v>
          </cell>
          <cell r="AP220"/>
          <cell r="AQ220"/>
          <cell r="AR220" t="str">
            <v>Mayo</v>
          </cell>
          <cell r="AS220"/>
          <cell r="AT220" t="e">
            <v>#DIV/0!</v>
          </cell>
          <cell r="AU220" t="e">
            <v>#DIV/0!</v>
          </cell>
          <cell r="AV220"/>
          <cell r="AW220"/>
          <cell r="AX220" t="str">
            <v>Junio</v>
          </cell>
          <cell r="AY220"/>
          <cell r="AZ220" t="e">
            <v>#DIV/0!</v>
          </cell>
          <cell r="BA220" t="e">
            <v>#DIV/0!</v>
          </cell>
          <cell r="BB220"/>
          <cell r="BC220"/>
          <cell r="BD220" t="str">
            <v>Julio</v>
          </cell>
          <cell r="BE220"/>
          <cell r="BF220" t="e">
            <v>#DIV/0!</v>
          </cell>
          <cell r="BG220" t="e">
            <v>#DIV/0!</v>
          </cell>
          <cell r="BH220"/>
          <cell r="BI220"/>
          <cell r="BJ220" t="str">
            <v>Agosto</v>
          </cell>
          <cell r="BK220"/>
          <cell r="BL220" t="e">
            <v>#DIV/0!</v>
          </cell>
          <cell r="BM220" t="e">
            <v>#DIV/0!</v>
          </cell>
          <cell r="BN220"/>
          <cell r="BO220"/>
          <cell r="BP220" t="str">
            <v>Septiembre</v>
          </cell>
          <cell r="BQ220"/>
          <cell r="BR220" t="e">
            <v>#DIV/0!</v>
          </cell>
          <cell r="BS220" t="e">
            <v>#DIV/0!</v>
          </cell>
          <cell r="BT220"/>
          <cell r="BU220"/>
          <cell r="BV220" t="str">
            <v>Octubre</v>
          </cell>
          <cell r="BW220"/>
          <cell r="BX220" t="e">
            <v>#DIV/0!</v>
          </cell>
          <cell r="BY220" t="e">
            <v>#DIV/0!</v>
          </cell>
          <cell r="BZ220"/>
          <cell r="CA220"/>
          <cell r="CB220" t="str">
            <v>Noviembre</v>
          </cell>
          <cell r="CC220"/>
          <cell r="CD220" t="e">
            <v>#DIV/0!</v>
          </cell>
          <cell r="CE220" t="e">
            <v>#DIV/0!</v>
          </cell>
          <cell r="CF220"/>
          <cell r="CG220"/>
          <cell r="CH220" t="str">
            <v>Diciembre</v>
          </cell>
          <cell r="CI220"/>
          <cell r="CJ220" t="e">
            <v>#DIV/0!</v>
          </cell>
          <cell r="CK220" t="e">
            <v>#DIV/0!</v>
          </cell>
          <cell r="CL220"/>
          <cell r="CM220"/>
          <cell r="CN220"/>
          <cell r="CO220"/>
          <cell r="CP220"/>
          <cell r="CQ220"/>
          <cell r="CR220"/>
          <cell r="CS220"/>
          <cell r="CT220"/>
          <cell r="CU220"/>
          <cell r="CV220"/>
          <cell r="CW220"/>
          <cell r="CX220"/>
          <cell r="CY220"/>
        </row>
        <row r="221">
          <cell r="C221" t="str">
            <v>GTHU 54 Acción preventiva 3</v>
          </cell>
          <cell r="D221"/>
          <cell r="E221"/>
          <cell r="F221"/>
          <cell r="G221">
            <v>0</v>
          </cell>
          <cell r="H221"/>
          <cell r="I221"/>
          <cell r="J221"/>
          <cell r="K221"/>
          <cell r="L221"/>
          <cell r="M221"/>
          <cell r="N221"/>
          <cell r="O221"/>
          <cell r="P221"/>
          <cell r="Q221"/>
          <cell r="R221"/>
          <cell r="S221"/>
          <cell r="T221" t="str">
            <v>Enero</v>
          </cell>
          <cell r="U221"/>
          <cell r="V221" t="e">
            <v>#DIV/0!</v>
          </cell>
          <cell r="W221" t="e">
            <v>#DIV/0!</v>
          </cell>
          <cell r="X221"/>
          <cell r="Y221"/>
          <cell r="Z221" t="str">
            <v>Febrero</v>
          </cell>
          <cell r="AA221"/>
          <cell r="AB221" t="e">
            <v>#DIV/0!</v>
          </cell>
          <cell r="AC221" t="e">
            <v>#DIV/0!</v>
          </cell>
          <cell r="AD221"/>
          <cell r="AE221"/>
          <cell r="AF221" t="str">
            <v>Marzo</v>
          </cell>
          <cell r="AG221"/>
          <cell r="AH221" t="e">
            <v>#DIV/0!</v>
          </cell>
          <cell r="AI221" t="e">
            <v>#DIV/0!</v>
          </cell>
          <cell r="AJ221"/>
          <cell r="AK221"/>
          <cell r="AL221" t="str">
            <v>Abril</v>
          </cell>
          <cell r="AM221"/>
          <cell r="AN221" t="e">
            <v>#DIV/0!</v>
          </cell>
          <cell r="AO221" t="e">
            <v>#DIV/0!</v>
          </cell>
          <cell r="AP221"/>
          <cell r="AQ221"/>
          <cell r="AR221" t="str">
            <v>Mayo</v>
          </cell>
          <cell r="AS221"/>
          <cell r="AT221" t="e">
            <v>#DIV/0!</v>
          </cell>
          <cell r="AU221" t="e">
            <v>#DIV/0!</v>
          </cell>
          <cell r="AV221"/>
          <cell r="AW221"/>
          <cell r="AX221" t="str">
            <v>Junio</v>
          </cell>
          <cell r="AY221"/>
          <cell r="AZ221" t="e">
            <v>#DIV/0!</v>
          </cell>
          <cell r="BA221" t="e">
            <v>#DIV/0!</v>
          </cell>
          <cell r="BB221"/>
          <cell r="BC221"/>
          <cell r="BD221" t="str">
            <v>Julio</v>
          </cell>
          <cell r="BE221"/>
          <cell r="BF221" t="e">
            <v>#DIV/0!</v>
          </cell>
          <cell r="BG221" t="e">
            <v>#DIV/0!</v>
          </cell>
          <cell r="BH221"/>
          <cell r="BI221"/>
          <cell r="BJ221" t="str">
            <v>Agosto</v>
          </cell>
          <cell r="BK221"/>
          <cell r="BL221" t="e">
            <v>#DIV/0!</v>
          </cell>
          <cell r="BM221" t="e">
            <v>#DIV/0!</v>
          </cell>
          <cell r="BN221"/>
          <cell r="BO221"/>
          <cell r="BP221" t="str">
            <v>Septiembre</v>
          </cell>
          <cell r="BQ221"/>
          <cell r="BR221" t="e">
            <v>#DIV/0!</v>
          </cell>
          <cell r="BS221" t="e">
            <v>#DIV/0!</v>
          </cell>
          <cell r="BT221"/>
          <cell r="BU221"/>
          <cell r="BV221" t="str">
            <v>Octubre</v>
          </cell>
          <cell r="BW221"/>
          <cell r="BX221" t="e">
            <v>#DIV/0!</v>
          </cell>
          <cell r="BY221" t="e">
            <v>#DIV/0!</v>
          </cell>
          <cell r="BZ221"/>
          <cell r="CA221"/>
          <cell r="CB221" t="str">
            <v>Noviembre</v>
          </cell>
          <cell r="CC221"/>
          <cell r="CD221" t="e">
            <v>#DIV/0!</v>
          </cell>
          <cell r="CE221" t="e">
            <v>#DIV/0!</v>
          </cell>
          <cell r="CF221"/>
          <cell r="CG221"/>
          <cell r="CH221" t="str">
            <v>Diciembre</v>
          </cell>
          <cell r="CI221"/>
          <cell r="CJ221" t="e">
            <v>#DIV/0!</v>
          </cell>
          <cell r="CK221" t="e">
            <v>#DIV/0!</v>
          </cell>
          <cell r="CL221"/>
          <cell r="CM221"/>
          <cell r="CN221"/>
          <cell r="CO221"/>
          <cell r="CP221"/>
          <cell r="CQ221"/>
          <cell r="CR221"/>
          <cell r="CS221"/>
          <cell r="CT221"/>
          <cell r="CU221"/>
          <cell r="CV221"/>
          <cell r="CW221"/>
          <cell r="CX221"/>
          <cell r="CY221"/>
        </row>
        <row r="222">
          <cell r="C222" t="str">
            <v>GTHU 54 Acción preventiva 4</v>
          </cell>
          <cell r="D222"/>
          <cell r="E222"/>
          <cell r="F222"/>
          <cell r="G222">
            <v>0</v>
          </cell>
          <cell r="H222"/>
          <cell r="I222"/>
          <cell r="J222"/>
          <cell r="K222"/>
          <cell r="L222"/>
          <cell r="M222"/>
          <cell r="N222"/>
          <cell r="O222"/>
          <cell r="P222"/>
          <cell r="Q222"/>
          <cell r="R222"/>
          <cell r="S222"/>
          <cell r="T222" t="str">
            <v>Enero</v>
          </cell>
          <cell r="U222"/>
          <cell r="V222" t="e">
            <v>#DIV/0!</v>
          </cell>
          <cell r="W222" t="e">
            <v>#DIV/0!</v>
          </cell>
          <cell r="X222"/>
          <cell r="Y222"/>
          <cell r="Z222" t="str">
            <v>Febrero</v>
          </cell>
          <cell r="AA222"/>
          <cell r="AB222" t="e">
            <v>#DIV/0!</v>
          </cell>
          <cell r="AC222" t="e">
            <v>#DIV/0!</v>
          </cell>
          <cell r="AD222"/>
          <cell r="AE222"/>
          <cell r="AF222" t="str">
            <v>Marzo</v>
          </cell>
          <cell r="AG222"/>
          <cell r="AH222" t="e">
            <v>#DIV/0!</v>
          </cell>
          <cell r="AI222" t="e">
            <v>#DIV/0!</v>
          </cell>
          <cell r="AJ222"/>
          <cell r="AK222"/>
          <cell r="AL222" t="str">
            <v>Abril</v>
          </cell>
          <cell r="AM222"/>
          <cell r="AN222" t="e">
            <v>#DIV/0!</v>
          </cell>
          <cell r="AO222" t="e">
            <v>#DIV/0!</v>
          </cell>
          <cell r="AP222"/>
          <cell r="AQ222"/>
          <cell r="AR222" t="str">
            <v>Mayo</v>
          </cell>
          <cell r="AS222"/>
          <cell r="AT222" t="e">
            <v>#DIV/0!</v>
          </cell>
          <cell r="AU222" t="e">
            <v>#DIV/0!</v>
          </cell>
          <cell r="AV222"/>
          <cell r="AW222"/>
          <cell r="AX222" t="str">
            <v>Junio</v>
          </cell>
          <cell r="AY222"/>
          <cell r="AZ222" t="e">
            <v>#DIV/0!</v>
          </cell>
          <cell r="BA222" t="e">
            <v>#DIV/0!</v>
          </cell>
          <cell r="BB222"/>
          <cell r="BC222"/>
          <cell r="BD222" t="str">
            <v>Julio</v>
          </cell>
          <cell r="BE222"/>
          <cell r="BF222" t="e">
            <v>#DIV/0!</v>
          </cell>
          <cell r="BG222" t="e">
            <v>#DIV/0!</v>
          </cell>
          <cell r="BH222"/>
          <cell r="BI222"/>
          <cell r="BJ222" t="str">
            <v>Agosto</v>
          </cell>
          <cell r="BK222"/>
          <cell r="BL222" t="e">
            <v>#DIV/0!</v>
          </cell>
          <cell r="BM222" t="e">
            <v>#DIV/0!</v>
          </cell>
          <cell r="BN222"/>
          <cell r="BO222"/>
          <cell r="BP222" t="str">
            <v>Septiembre</v>
          </cell>
          <cell r="BQ222"/>
          <cell r="BR222" t="e">
            <v>#DIV/0!</v>
          </cell>
          <cell r="BS222" t="e">
            <v>#DIV/0!</v>
          </cell>
          <cell r="BT222"/>
          <cell r="BU222"/>
          <cell r="BV222" t="str">
            <v>Octubre</v>
          </cell>
          <cell r="BW222"/>
          <cell r="BX222" t="e">
            <v>#DIV/0!</v>
          </cell>
          <cell r="BY222" t="e">
            <v>#DIV/0!</v>
          </cell>
          <cell r="BZ222"/>
          <cell r="CA222"/>
          <cell r="CB222" t="str">
            <v>Noviembre</v>
          </cell>
          <cell r="CC222"/>
          <cell r="CD222" t="e">
            <v>#DIV/0!</v>
          </cell>
          <cell r="CE222" t="e">
            <v>#DIV/0!</v>
          </cell>
          <cell r="CF222"/>
          <cell r="CG222"/>
          <cell r="CH222" t="str">
            <v>Diciembre</v>
          </cell>
          <cell r="CI222"/>
          <cell r="CJ222" t="e">
            <v>#DIV/0!</v>
          </cell>
          <cell r="CK222" t="e">
            <v>#DIV/0!</v>
          </cell>
          <cell r="CL222"/>
          <cell r="CM222"/>
          <cell r="CN222"/>
          <cell r="CO222"/>
          <cell r="CP222"/>
          <cell r="CQ222"/>
          <cell r="CR222"/>
          <cell r="CS222"/>
          <cell r="CT222"/>
          <cell r="CU222"/>
          <cell r="CV222"/>
          <cell r="CW222"/>
          <cell r="CX222"/>
          <cell r="CY222"/>
        </row>
        <row r="223">
          <cell r="C223" t="str">
            <v>ADQBS 55 Acción preventiva 1</v>
          </cell>
          <cell r="D223" t="str">
            <v>El GRUPO INTERNO DE TRABAJO PARA LA GESTIÓN CONTRACTUAL - SG</v>
          </cell>
          <cell r="E223" t="str">
            <v>Comunicación al equipo de análisis del sector sobre las diferencias que se presentan entre la versión 2 y 3 de la Guía para la Elaboración de Estudios del Sector</v>
          </cell>
          <cell r="F223" t="str">
            <v xml:space="preserve">Correo electronico de comunicación sobre el tema </v>
          </cell>
          <cell r="G223">
            <v>1</v>
          </cell>
          <cell r="H223"/>
          <cell r="I223"/>
          <cell r="J223"/>
          <cell r="K223"/>
          <cell r="L223">
            <v>1</v>
          </cell>
          <cell r="M223"/>
          <cell r="N223"/>
          <cell r="O223"/>
          <cell r="P223"/>
          <cell r="Q223"/>
          <cell r="R223"/>
          <cell r="S223"/>
          <cell r="T223" t="str">
            <v>Enero</v>
          </cell>
          <cell r="U223"/>
          <cell r="V223" t="e">
            <v>#DIV/0!</v>
          </cell>
          <cell r="W223">
            <v>0</v>
          </cell>
          <cell r="X223"/>
          <cell r="Y223"/>
          <cell r="Z223" t="str">
            <v>Febrero</v>
          </cell>
          <cell r="AA223"/>
          <cell r="AB223" t="e">
            <v>#DIV/0!</v>
          </cell>
          <cell r="AC223">
            <v>0</v>
          </cell>
          <cell r="AD223"/>
          <cell r="AE223"/>
          <cell r="AF223" t="str">
            <v>Marzo</v>
          </cell>
          <cell r="AG223"/>
          <cell r="AH223" t="e">
            <v>#DIV/0!</v>
          </cell>
          <cell r="AI223">
            <v>0</v>
          </cell>
          <cell r="AJ223"/>
          <cell r="AK223"/>
          <cell r="AL223" t="str">
            <v>Abril</v>
          </cell>
          <cell r="AM223"/>
          <cell r="AN223" t="e">
            <v>#DIV/0!</v>
          </cell>
          <cell r="AO223">
            <v>0</v>
          </cell>
          <cell r="AP223"/>
          <cell r="AQ223"/>
          <cell r="AR223" t="str">
            <v>Mayo</v>
          </cell>
          <cell r="AS223"/>
          <cell r="AT223">
            <v>0</v>
          </cell>
          <cell r="AU223">
            <v>0</v>
          </cell>
          <cell r="AV223"/>
          <cell r="AW223"/>
          <cell r="AX223" t="str">
            <v>Junio</v>
          </cell>
          <cell r="AY223"/>
          <cell r="AZ223" t="e">
            <v>#DIV/0!</v>
          </cell>
          <cell r="BA223">
            <v>0</v>
          </cell>
          <cell r="BB223"/>
          <cell r="BC223"/>
          <cell r="BD223" t="str">
            <v>Julio</v>
          </cell>
          <cell r="BE223"/>
          <cell r="BF223" t="e">
            <v>#DIV/0!</v>
          </cell>
          <cell r="BG223">
            <v>0</v>
          </cell>
          <cell r="BH223"/>
          <cell r="BI223"/>
          <cell r="BJ223" t="str">
            <v>Agosto</v>
          </cell>
          <cell r="BK223"/>
          <cell r="BL223" t="e">
            <v>#DIV/0!</v>
          </cell>
          <cell r="BM223">
            <v>0</v>
          </cell>
          <cell r="BN223"/>
          <cell r="BO223"/>
          <cell r="BP223" t="str">
            <v>Septiembre</v>
          </cell>
          <cell r="BQ223"/>
          <cell r="BR223" t="e">
            <v>#DIV/0!</v>
          </cell>
          <cell r="BS223">
            <v>0</v>
          </cell>
          <cell r="BT223"/>
          <cell r="BU223"/>
          <cell r="BV223" t="str">
            <v>Octubre</v>
          </cell>
          <cell r="BW223"/>
          <cell r="BX223" t="e">
            <v>#DIV/0!</v>
          </cell>
          <cell r="BY223">
            <v>0</v>
          </cell>
          <cell r="BZ223"/>
          <cell r="CA223"/>
          <cell r="CB223" t="str">
            <v>Noviembre</v>
          </cell>
          <cell r="CC223"/>
          <cell r="CD223" t="e">
            <v>#DIV/0!</v>
          </cell>
          <cell r="CE223">
            <v>0</v>
          </cell>
          <cell r="CF223"/>
          <cell r="CG223"/>
          <cell r="CH223" t="str">
            <v>Diciembre</v>
          </cell>
          <cell r="CI223"/>
          <cell r="CJ223" t="e">
            <v>#DIV/0!</v>
          </cell>
          <cell r="CK223">
            <v>0</v>
          </cell>
          <cell r="CL223"/>
          <cell r="CM223"/>
          <cell r="CN223">
            <v>0</v>
          </cell>
          <cell r="CO223">
            <v>0</v>
          </cell>
          <cell r="CP223">
            <v>0</v>
          </cell>
          <cell r="CQ223">
            <v>0</v>
          </cell>
          <cell r="CR223">
            <v>0</v>
          </cell>
          <cell r="CS223">
            <v>0</v>
          </cell>
          <cell r="CT223">
            <v>0</v>
          </cell>
          <cell r="CU223">
            <v>0</v>
          </cell>
          <cell r="CV223">
            <v>0</v>
          </cell>
          <cell r="CW223">
            <v>0</v>
          </cell>
          <cell r="CX223">
            <v>0</v>
          </cell>
          <cell r="CY223">
            <v>0</v>
          </cell>
        </row>
        <row r="224">
          <cell r="C224" t="str">
            <v>ADQBS 55 Acción preventiva 2</v>
          </cell>
          <cell r="D224"/>
          <cell r="E224"/>
          <cell r="F224"/>
          <cell r="G224">
            <v>0</v>
          </cell>
          <cell r="H224"/>
          <cell r="I224"/>
          <cell r="J224"/>
          <cell r="K224"/>
          <cell r="L224"/>
          <cell r="M224"/>
          <cell r="N224"/>
          <cell r="O224"/>
          <cell r="P224"/>
          <cell r="Q224"/>
          <cell r="R224"/>
          <cell r="S224"/>
          <cell r="T224" t="str">
            <v>Enero</v>
          </cell>
          <cell r="U224"/>
          <cell r="V224" t="e">
            <v>#DIV/0!</v>
          </cell>
          <cell r="W224" t="e">
            <v>#DIV/0!</v>
          </cell>
          <cell r="X224"/>
          <cell r="Y224"/>
          <cell r="Z224" t="str">
            <v>Febrero</v>
          </cell>
          <cell r="AA224"/>
          <cell r="AB224" t="e">
            <v>#DIV/0!</v>
          </cell>
          <cell r="AC224" t="e">
            <v>#DIV/0!</v>
          </cell>
          <cell r="AD224"/>
          <cell r="AE224"/>
          <cell r="AF224" t="str">
            <v>Marzo</v>
          </cell>
          <cell r="AG224"/>
          <cell r="AH224" t="e">
            <v>#DIV/0!</v>
          </cell>
          <cell r="AI224" t="e">
            <v>#DIV/0!</v>
          </cell>
          <cell r="AJ224"/>
          <cell r="AK224"/>
          <cell r="AL224" t="str">
            <v>Abril</v>
          </cell>
          <cell r="AM224"/>
          <cell r="AN224" t="e">
            <v>#DIV/0!</v>
          </cell>
          <cell r="AO224" t="e">
            <v>#DIV/0!</v>
          </cell>
          <cell r="AP224"/>
          <cell r="AQ224"/>
          <cell r="AR224" t="str">
            <v>Mayo</v>
          </cell>
          <cell r="AS224"/>
          <cell r="AT224" t="e">
            <v>#DIV/0!</v>
          </cell>
          <cell r="AU224" t="e">
            <v>#DIV/0!</v>
          </cell>
          <cell r="AV224"/>
          <cell r="AW224"/>
          <cell r="AX224" t="str">
            <v>Junio</v>
          </cell>
          <cell r="AY224"/>
          <cell r="AZ224" t="e">
            <v>#DIV/0!</v>
          </cell>
          <cell r="BA224" t="e">
            <v>#DIV/0!</v>
          </cell>
          <cell r="BB224"/>
          <cell r="BC224"/>
          <cell r="BD224" t="str">
            <v>Julio</v>
          </cell>
          <cell r="BE224"/>
          <cell r="BF224" t="e">
            <v>#DIV/0!</v>
          </cell>
          <cell r="BG224" t="e">
            <v>#DIV/0!</v>
          </cell>
          <cell r="BH224"/>
          <cell r="BI224"/>
          <cell r="BJ224" t="str">
            <v>Agosto</v>
          </cell>
          <cell r="BK224"/>
          <cell r="BL224" t="e">
            <v>#DIV/0!</v>
          </cell>
          <cell r="BM224" t="e">
            <v>#DIV/0!</v>
          </cell>
          <cell r="BN224"/>
          <cell r="BO224"/>
          <cell r="BP224" t="str">
            <v>Septiembre</v>
          </cell>
          <cell r="BQ224"/>
          <cell r="BR224" t="e">
            <v>#DIV/0!</v>
          </cell>
          <cell r="BS224" t="e">
            <v>#DIV/0!</v>
          </cell>
          <cell r="BT224"/>
          <cell r="BU224"/>
          <cell r="BV224" t="str">
            <v>Octubre</v>
          </cell>
          <cell r="BW224"/>
          <cell r="BX224" t="e">
            <v>#DIV/0!</v>
          </cell>
          <cell r="BY224" t="e">
            <v>#DIV/0!</v>
          </cell>
          <cell r="BZ224"/>
          <cell r="CA224"/>
          <cell r="CB224" t="str">
            <v>Noviembre</v>
          </cell>
          <cell r="CC224"/>
          <cell r="CD224" t="e">
            <v>#DIV/0!</v>
          </cell>
          <cell r="CE224" t="e">
            <v>#DIV/0!</v>
          </cell>
          <cell r="CF224"/>
          <cell r="CG224"/>
          <cell r="CH224" t="str">
            <v>Diciembre</v>
          </cell>
          <cell r="CI224"/>
          <cell r="CJ224" t="e">
            <v>#DIV/0!</v>
          </cell>
          <cell r="CK224" t="e">
            <v>#DIV/0!</v>
          </cell>
          <cell r="CL224"/>
          <cell r="CM224"/>
          <cell r="CN224"/>
          <cell r="CO224"/>
          <cell r="CP224"/>
          <cell r="CQ224"/>
          <cell r="CR224"/>
          <cell r="CS224"/>
          <cell r="CT224"/>
          <cell r="CU224"/>
          <cell r="CV224"/>
          <cell r="CW224"/>
          <cell r="CX224"/>
          <cell r="CY224"/>
        </row>
        <row r="225">
          <cell r="C225" t="str">
            <v>ADQBS 55 Acción preventiva 3</v>
          </cell>
          <cell r="D225"/>
          <cell r="E225"/>
          <cell r="F225"/>
          <cell r="G225">
            <v>0</v>
          </cell>
          <cell r="H225"/>
          <cell r="I225"/>
          <cell r="J225"/>
          <cell r="K225"/>
          <cell r="L225"/>
          <cell r="M225"/>
          <cell r="N225"/>
          <cell r="O225"/>
          <cell r="P225"/>
          <cell r="Q225"/>
          <cell r="R225"/>
          <cell r="S225"/>
          <cell r="T225" t="str">
            <v>Enero</v>
          </cell>
          <cell r="U225"/>
          <cell r="V225" t="e">
            <v>#DIV/0!</v>
          </cell>
          <cell r="W225" t="e">
            <v>#DIV/0!</v>
          </cell>
          <cell r="X225"/>
          <cell r="Y225"/>
          <cell r="Z225" t="str">
            <v>Febrero</v>
          </cell>
          <cell r="AA225"/>
          <cell r="AB225" t="e">
            <v>#DIV/0!</v>
          </cell>
          <cell r="AC225" t="e">
            <v>#DIV/0!</v>
          </cell>
          <cell r="AD225"/>
          <cell r="AE225"/>
          <cell r="AF225" t="str">
            <v>Marzo</v>
          </cell>
          <cell r="AG225"/>
          <cell r="AH225" t="e">
            <v>#DIV/0!</v>
          </cell>
          <cell r="AI225" t="e">
            <v>#DIV/0!</v>
          </cell>
          <cell r="AJ225"/>
          <cell r="AK225"/>
          <cell r="AL225" t="str">
            <v>Abril</v>
          </cell>
          <cell r="AM225"/>
          <cell r="AN225" t="e">
            <v>#DIV/0!</v>
          </cell>
          <cell r="AO225" t="e">
            <v>#DIV/0!</v>
          </cell>
          <cell r="AP225"/>
          <cell r="AQ225"/>
          <cell r="AR225" t="str">
            <v>Mayo</v>
          </cell>
          <cell r="AS225"/>
          <cell r="AT225" t="e">
            <v>#DIV/0!</v>
          </cell>
          <cell r="AU225" t="e">
            <v>#DIV/0!</v>
          </cell>
          <cell r="AV225"/>
          <cell r="AW225"/>
          <cell r="AX225" t="str">
            <v>Junio</v>
          </cell>
          <cell r="AY225"/>
          <cell r="AZ225" t="e">
            <v>#DIV/0!</v>
          </cell>
          <cell r="BA225" t="e">
            <v>#DIV/0!</v>
          </cell>
          <cell r="BB225"/>
          <cell r="BC225"/>
          <cell r="BD225" t="str">
            <v>Julio</v>
          </cell>
          <cell r="BE225"/>
          <cell r="BF225" t="e">
            <v>#DIV/0!</v>
          </cell>
          <cell r="BG225" t="e">
            <v>#DIV/0!</v>
          </cell>
          <cell r="BH225"/>
          <cell r="BI225"/>
          <cell r="BJ225" t="str">
            <v>Agosto</v>
          </cell>
          <cell r="BK225"/>
          <cell r="BL225" t="e">
            <v>#DIV/0!</v>
          </cell>
          <cell r="BM225" t="e">
            <v>#DIV/0!</v>
          </cell>
          <cell r="BN225"/>
          <cell r="BO225"/>
          <cell r="BP225" t="str">
            <v>Septiembre</v>
          </cell>
          <cell r="BQ225"/>
          <cell r="BR225" t="e">
            <v>#DIV/0!</v>
          </cell>
          <cell r="BS225" t="e">
            <v>#DIV/0!</v>
          </cell>
          <cell r="BT225"/>
          <cell r="BU225"/>
          <cell r="BV225" t="str">
            <v>Octubre</v>
          </cell>
          <cell r="BW225"/>
          <cell r="BX225" t="e">
            <v>#DIV/0!</v>
          </cell>
          <cell r="BY225" t="e">
            <v>#DIV/0!</v>
          </cell>
          <cell r="BZ225"/>
          <cell r="CA225"/>
          <cell r="CB225" t="str">
            <v>Noviembre</v>
          </cell>
          <cell r="CC225"/>
          <cell r="CD225" t="e">
            <v>#DIV/0!</v>
          </cell>
          <cell r="CE225" t="e">
            <v>#DIV/0!</v>
          </cell>
          <cell r="CF225"/>
          <cell r="CG225"/>
          <cell r="CH225" t="str">
            <v>Diciembre</v>
          </cell>
          <cell r="CI225"/>
          <cell r="CJ225" t="e">
            <v>#DIV/0!</v>
          </cell>
          <cell r="CK225" t="e">
            <v>#DIV/0!</v>
          </cell>
          <cell r="CL225"/>
          <cell r="CM225"/>
          <cell r="CN225"/>
          <cell r="CO225"/>
          <cell r="CP225"/>
          <cell r="CQ225"/>
          <cell r="CR225"/>
          <cell r="CS225"/>
          <cell r="CT225"/>
          <cell r="CU225"/>
          <cell r="CV225"/>
          <cell r="CW225"/>
          <cell r="CX225"/>
          <cell r="CY225"/>
        </row>
        <row r="226">
          <cell r="C226" t="str">
            <v>ADQBS 55 Acción preventiva 4</v>
          </cell>
          <cell r="D226"/>
          <cell r="E226"/>
          <cell r="F226"/>
          <cell r="G226">
            <v>0</v>
          </cell>
          <cell r="H226"/>
          <cell r="I226"/>
          <cell r="J226"/>
          <cell r="K226"/>
          <cell r="L226"/>
          <cell r="M226"/>
          <cell r="N226"/>
          <cell r="O226"/>
          <cell r="P226"/>
          <cell r="Q226"/>
          <cell r="R226"/>
          <cell r="S226"/>
          <cell r="T226" t="str">
            <v>Enero</v>
          </cell>
          <cell r="U226"/>
          <cell r="V226" t="e">
            <v>#DIV/0!</v>
          </cell>
          <cell r="W226" t="e">
            <v>#DIV/0!</v>
          </cell>
          <cell r="X226"/>
          <cell r="Y226"/>
          <cell r="Z226" t="str">
            <v>Febrero</v>
          </cell>
          <cell r="AA226"/>
          <cell r="AB226" t="e">
            <v>#DIV/0!</v>
          </cell>
          <cell r="AC226" t="e">
            <v>#DIV/0!</v>
          </cell>
          <cell r="AD226"/>
          <cell r="AE226"/>
          <cell r="AF226" t="str">
            <v>Marzo</v>
          </cell>
          <cell r="AG226"/>
          <cell r="AH226" t="e">
            <v>#DIV/0!</v>
          </cell>
          <cell r="AI226" t="e">
            <v>#DIV/0!</v>
          </cell>
          <cell r="AJ226"/>
          <cell r="AK226"/>
          <cell r="AL226" t="str">
            <v>Abril</v>
          </cell>
          <cell r="AM226"/>
          <cell r="AN226" t="e">
            <v>#DIV/0!</v>
          </cell>
          <cell r="AO226" t="e">
            <v>#DIV/0!</v>
          </cell>
          <cell r="AP226"/>
          <cell r="AQ226"/>
          <cell r="AR226" t="str">
            <v>Mayo</v>
          </cell>
          <cell r="AS226"/>
          <cell r="AT226" t="e">
            <v>#DIV/0!</v>
          </cell>
          <cell r="AU226" t="e">
            <v>#DIV/0!</v>
          </cell>
          <cell r="AV226"/>
          <cell r="AW226"/>
          <cell r="AX226" t="str">
            <v>Junio</v>
          </cell>
          <cell r="AY226"/>
          <cell r="AZ226" t="e">
            <v>#DIV/0!</v>
          </cell>
          <cell r="BA226" t="e">
            <v>#DIV/0!</v>
          </cell>
          <cell r="BB226"/>
          <cell r="BC226"/>
          <cell r="BD226" t="str">
            <v>Julio</v>
          </cell>
          <cell r="BE226"/>
          <cell r="BF226" t="e">
            <v>#DIV/0!</v>
          </cell>
          <cell r="BG226" t="e">
            <v>#DIV/0!</v>
          </cell>
          <cell r="BH226"/>
          <cell r="BI226"/>
          <cell r="BJ226" t="str">
            <v>Agosto</v>
          </cell>
          <cell r="BK226"/>
          <cell r="BL226" t="e">
            <v>#DIV/0!</v>
          </cell>
          <cell r="BM226" t="e">
            <v>#DIV/0!</v>
          </cell>
          <cell r="BN226"/>
          <cell r="BO226"/>
          <cell r="BP226" t="str">
            <v>Septiembre</v>
          </cell>
          <cell r="BQ226"/>
          <cell r="BR226" t="e">
            <v>#DIV/0!</v>
          </cell>
          <cell r="BS226" t="e">
            <v>#DIV/0!</v>
          </cell>
          <cell r="BT226"/>
          <cell r="BU226"/>
          <cell r="BV226" t="str">
            <v>Octubre</v>
          </cell>
          <cell r="BW226"/>
          <cell r="BX226" t="e">
            <v>#DIV/0!</v>
          </cell>
          <cell r="BY226" t="e">
            <v>#DIV/0!</v>
          </cell>
          <cell r="BZ226"/>
          <cell r="CA226"/>
          <cell r="CB226" t="str">
            <v>Noviembre</v>
          </cell>
          <cell r="CC226"/>
          <cell r="CD226" t="e">
            <v>#DIV/0!</v>
          </cell>
          <cell r="CE226" t="e">
            <v>#DIV/0!</v>
          </cell>
          <cell r="CF226"/>
          <cell r="CG226"/>
          <cell r="CH226" t="str">
            <v>Diciembre</v>
          </cell>
          <cell r="CI226"/>
          <cell r="CJ226" t="e">
            <v>#DIV/0!</v>
          </cell>
          <cell r="CK226" t="e">
            <v>#DIV/0!</v>
          </cell>
          <cell r="CL226"/>
          <cell r="CM226"/>
          <cell r="CN226"/>
          <cell r="CO226"/>
          <cell r="CP226"/>
          <cell r="CQ226"/>
          <cell r="CR226"/>
          <cell r="CS226"/>
          <cell r="CT226"/>
          <cell r="CU226"/>
          <cell r="CV226"/>
          <cell r="CW226"/>
          <cell r="CX226"/>
          <cell r="CY226"/>
        </row>
        <row r="227">
          <cell r="C227" t="str">
            <v>ADQBS 56 Acción preventiva 1</v>
          </cell>
          <cell r="D227" t="str">
            <v>El GRUPO INTERNO DE TRABAJO PARA LA GESTIÓN CONTRACTUAL - SG</v>
          </cell>
          <cell r="E227" t="str">
            <v>Realizar banner informativo donde se socialice los requisitos minimos legales para la suscripción de contratos y convenios mediante la modalidad de contratación directa</v>
          </cell>
          <cell r="F227" t="str">
            <v xml:space="preserve">Correo electronico de comunicación sobre el tema </v>
          </cell>
          <cell r="G227">
            <v>1</v>
          </cell>
          <cell r="H227"/>
          <cell r="I227"/>
          <cell r="J227"/>
          <cell r="K227"/>
          <cell r="L227"/>
          <cell r="M227"/>
          <cell r="N227"/>
          <cell r="O227"/>
          <cell r="P227">
            <v>1</v>
          </cell>
          <cell r="Q227"/>
          <cell r="R227"/>
          <cell r="S227"/>
          <cell r="T227" t="str">
            <v>Enero</v>
          </cell>
          <cell r="U227"/>
          <cell r="V227" t="e">
            <v>#DIV/0!</v>
          </cell>
          <cell r="W227">
            <v>0</v>
          </cell>
          <cell r="X227"/>
          <cell r="Y227"/>
          <cell r="Z227" t="str">
            <v>Febrero</v>
          </cell>
          <cell r="AA227"/>
          <cell r="AB227" t="e">
            <v>#DIV/0!</v>
          </cell>
          <cell r="AC227">
            <v>0</v>
          </cell>
          <cell r="AD227"/>
          <cell r="AE227"/>
          <cell r="AF227" t="str">
            <v>Marzo</v>
          </cell>
          <cell r="AG227"/>
          <cell r="AH227" t="e">
            <v>#DIV/0!</v>
          </cell>
          <cell r="AI227">
            <v>0</v>
          </cell>
          <cell r="AJ227"/>
          <cell r="AK227"/>
          <cell r="AL227" t="str">
            <v>Abril</v>
          </cell>
          <cell r="AM227"/>
          <cell r="AN227" t="e">
            <v>#DIV/0!</v>
          </cell>
          <cell r="AO227">
            <v>0</v>
          </cell>
          <cell r="AP227"/>
          <cell r="AQ227"/>
          <cell r="AR227" t="str">
            <v>Mayo</v>
          </cell>
          <cell r="AS227"/>
          <cell r="AT227" t="e">
            <v>#DIV/0!</v>
          </cell>
          <cell r="AU227">
            <v>0</v>
          </cell>
          <cell r="AV227"/>
          <cell r="AW227"/>
          <cell r="AX227" t="str">
            <v>Junio</v>
          </cell>
          <cell r="AY227"/>
          <cell r="AZ227" t="e">
            <v>#DIV/0!</v>
          </cell>
          <cell r="BA227">
            <v>0</v>
          </cell>
          <cell r="BB227"/>
          <cell r="BC227"/>
          <cell r="BD227" t="str">
            <v>Julio</v>
          </cell>
          <cell r="BE227"/>
          <cell r="BF227" t="e">
            <v>#DIV/0!</v>
          </cell>
          <cell r="BG227">
            <v>0</v>
          </cell>
          <cell r="BH227"/>
          <cell r="BI227"/>
          <cell r="BJ227" t="str">
            <v>Agosto</v>
          </cell>
          <cell r="BK227"/>
          <cell r="BL227" t="e">
            <v>#DIV/0!</v>
          </cell>
          <cell r="BM227">
            <v>0</v>
          </cell>
          <cell r="BN227"/>
          <cell r="BO227"/>
          <cell r="BP227" t="str">
            <v>Septiembre</v>
          </cell>
          <cell r="BQ227"/>
          <cell r="BR227">
            <v>0</v>
          </cell>
          <cell r="BS227">
            <v>0</v>
          </cell>
          <cell r="BT227"/>
          <cell r="BU227"/>
          <cell r="BV227" t="str">
            <v>Octubre</v>
          </cell>
          <cell r="BW227"/>
          <cell r="BX227" t="e">
            <v>#DIV/0!</v>
          </cell>
          <cell r="BY227">
            <v>0</v>
          </cell>
          <cell r="BZ227"/>
          <cell r="CA227"/>
          <cell r="CB227" t="str">
            <v>Noviembre</v>
          </cell>
          <cell r="CC227"/>
          <cell r="CD227" t="e">
            <v>#DIV/0!</v>
          </cell>
          <cell r="CE227">
            <v>0</v>
          </cell>
          <cell r="CF227"/>
          <cell r="CG227"/>
          <cell r="CH227" t="str">
            <v>Diciembre</v>
          </cell>
          <cell r="CI227"/>
          <cell r="CJ227" t="e">
            <v>#DIV/0!</v>
          </cell>
          <cell r="CK227">
            <v>0</v>
          </cell>
          <cell r="CL227"/>
          <cell r="CM227"/>
          <cell r="CN227">
            <v>0</v>
          </cell>
          <cell r="CO227">
            <v>0</v>
          </cell>
          <cell r="CP227">
            <v>0</v>
          </cell>
          <cell r="CQ227">
            <v>0</v>
          </cell>
          <cell r="CR227">
            <v>0</v>
          </cell>
          <cell r="CS227">
            <v>0</v>
          </cell>
          <cell r="CT227">
            <v>0</v>
          </cell>
          <cell r="CU227">
            <v>0</v>
          </cell>
          <cell r="CV227">
            <v>0</v>
          </cell>
          <cell r="CW227">
            <v>0</v>
          </cell>
          <cell r="CX227">
            <v>0</v>
          </cell>
          <cell r="CY227">
            <v>0</v>
          </cell>
        </row>
        <row r="228">
          <cell r="C228" t="str">
            <v>ADQBS 56 Acción preventiva 2</v>
          </cell>
          <cell r="D228"/>
          <cell r="E228"/>
          <cell r="F228"/>
          <cell r="G228">
            <v>0</v>
          </cell>
          <cell r="H228"/>
          <cell r="I228"/>
          <cell r="J228"/>
          <cell r="K228"/>
          <cell r="L228"/>
          <cell r="M228"/>
          <cell r="N228"/>
          <cell r="O228"/>
          <cell r="P228"/>
          <cell r="Q228"/>
          <cell r="R228"/>
          <cell r="S228"/>
          <cell r="T228" t="str">
            <v>Enero</v>
          </cell>
          <cell r="U228"/>
          <cell r="V228" t="e">
            <v>#DIV/0!</v>
          </cell>
          <cell r="W228" t="e">
            <v>#DIV/0!</v>
          </cell>
          <cell r="X228"/>
          <cell r="Y228"/>
          <cell r="Z228" t="str">
            <v>Febrero</v>
          </cell>
          <cell r="AA228"/>
          <cell r="AB228" t="e">
            <v>#DIV/0!</v>
          </cell>
          <cell r="AC228" t="e">
            <v>#DIV/0!</v>
          </cell>
          <cell r="AD228"/>
          <cell r="AE228"/>
          <cell r="AF228" t="str">
            <v>Marzo</v>
          </cell>
          <cell r="AG228"/>
          <cell r="AH228" t="e">
            <v>#DIV/0!</v>
          </cell>
          <cell r="AI228" t="e">
            <v>#DIV/0!</v>
          </cell>
          <cell r="AJ228"/>
          <cell r="AK228"/>
          <cell r="AL228" t="str">
            <v>Abril</v>
          </cell>
          <cell r="AM228"/>
          <cell r="AN228" t="e">
            <v>#DIV/0!</v>
          </cell>
          <cell r="AO228" t="e">
            <v>#DIV/0!</v>
          </cell>
          <cell r="AP228"/>
          <cell r="AQ228"/>
          <cell r="AR228" t="str">
            <v>Mayo</v>
          </cell>
          <cell r="AS228"/>
          <cell r="AT228" t="e">
            <v>#DIV/0!</v>
          </cell>
          <cell r="AU228" t="e">
            <v>#DIV/0!</v>
          </cell>
          <cell r="AV228"/>
          <cell r="AW228"/>
          <cell r="AX228" t="str">
            <v>Junio</v>
          </cell>
          <cell r="AY228"/>
          <cell r="AZ228" t="e">
            <v>#DIV/0!</v>
          </cell>
          <cell r="BA228" t="e">
            <v>#DIV/0!</v>
          </cell>
          <cell r="BB228"/>
          <cell r="BC228"/>
          <cell r="BD228" t="str">
            <v>Julio</v>
          </cell>
          <cell r="BE228"/>
          <cell r="BF228" t="e">
            <v>#DIV/0!</v>
          </cell>
          <cell r="BG228" t="e">
            <v>#DIV/0!</v>
          </cell>
          <cell r="BH228"/>
          <cell r="BI228"/>
          <cell r="BJ228" t="str">
            <v>Agosto</v>
          </cell>
          <cell r="BK228"/>
          <cell r="BL228" t="e">
            <v>#DIV/0!</v>
          </cell>
          <cell r="BM228" t="e">
            <v>#DIV/0!</v>
          </cell>
          <cell r="BN228"/>
          <cell r="BO228"/>
          <cell r="BP228" t="str">
            <v>Septiembre</v>
          </cell>
          <cell r="BQ228"/>
          <cell r="BR228" t="e">
            <v>#DIV/0!</v>
          </cell>
          <cell r="BS228" t="e">
            <v>#DIV/0!</v>
          </cell>
          <cell r="BT228"/>
          <cell r="BU228"/>
          <cell r="BV228" t="str">
            <v>Octubre</v>
          </cell>
          <cell r="BW228"/>
          <cell r="BX228" t="e">
            <v>#DIV/0!</v>
          </cell>
          <cell r="BY228" t="e">
            <v>#DIV/0!</v>
          </cell>
          <cell r="BZ228"/>
          <cell r="CA228"/>
          <cell r="CB228" t="str">
            <v>Noviembre</v>
          </cell>
          <cell r="CC228"/>
          <cell r="CD228" t="e">
            <v>#DIV/0!</v>
          </cell>
          <cell r="CE228" t="e">
            <v>#DIV/0!</v>
          </cell>
          <cell r="CF228"/>
          <cell r="CG228"/>
          <cell r="CH228" t="str">
            <v>Diciembre</v>
          </cell>
          <cell r="CI228"/>
          <cell r="CJ228" t="e">
            <v>#DIV/0!</v>
          </cell>
          <cell r="CK228" t="e">
            <v>#DIV/0!</v>
          </cell>
          <cell r="CL228"/>
          <cell r="CM228"/>
          <cell r="CN228"/>
          <cell r="CO228"/>
          <cell r="CP228"/>
          <cell r="CQ228"/>
          <cell r="CR228"/>
          <cell r="CS228"/>
          <cell r="CT228"/>
          <cell r="CU228"/>
          <cell r="CV228"/>
          <cell r="CW228"/>
          <cell r="CX228"/>
          <cell r="CY228"/>
        </row>
        <row r="229">
          <cell r="C229" t="str">
            <v>ADQBS 56 Acción preventiva 3</v>
          </cell>
          <cell r="D229"/>
          <cell r="E229"/>
          <cell r="F229"/>
          <cell r="G229">
            <v>0</v>
          </cell>
          <cell r="H229"/>
          <cell r="I229"/>
          <cell r="J229"/>
          <cell r="K229"/>
          <cell r="L229"/>
          <cell r="M229"/>
          <cell r="N229"/>
          <cell r="O229"/>
          <cell r="P229"/>
          <cell r="Q229"/>
          <cell r="R229"/>
          <cell r="S229"/>
          <cell r="T229" t="str">
            <v>Enero</v>
          </cell>
          <cell r="U229"/>
          <cell r="V229" t="e">
            <v>#DIV/0!</v>
          </cell>
          <cell r="W229" t="e">
            <v>#DIV/0!</v>
          </cell>
          <cell r="X229"/>
          <cell r="Y229"/>
          <cell r="Z229" t="str">
            <v>Febrero</v>
          </cell>
          <cell r="AA229"/>
          <cell r="AB229" t="e">
            <v>#DIV/0!</v>
          </cell>
          <cell r="AC229" t="e">
            <v>#DIV/0!</v>
          </cell>
          <cell r="AD229"/>
          <cell r="AE229"/>
          <cell r="AF229" t="str">
            <v>Marzo</v>
          </cell>
          <cell r="AG229"/>
          <cell r="AH229" t="e">
            <v>#DIV/0!</v>
          </cell>
          <cell r="AI229" t="e">
            <v>#DIV/0!</v>
          </cell>
          <cell r="AJ229"/>
          <cell r="AK229"/>
          <cell r="AL229" t="str">
            <v>Abril</v>
          </cell>
          <cell r="AM229"/>
          <cell r="AN229" t="e">
            <v>#DIV/0!</v>
          </cell>
          <cell r="AO229" t="e">
            <v>#DIV/0!</v>
          </cell>
          <cell r="AP229"/>
          <cell r="AQ229"/>
          <cell r="AR229" t="str">
            <v>Mayo</v>
          </cell>
          <cell r="AS229"/>
          <cell r="AT229" t="e">
            <v>#DIV/0!</v>
          </cell>
          <cell r="AU229" t="e">
            <v>#DIV/0!</v>
          </cell>
          <cell r="AV229"/>
          <cell r="AW229"/>
          <cell r="AX229" t="str">
            <v>Junio</v>
          </cell>
          <cell r="AY229"/>
          <cell r="AZ229" t="e">
            <v>#DIV/0!</v>
          </cell>
          <cell r="BA229" t="e">
            <v>#DIV/0!</v>
          </cell>
          <cell r="BB229"/>
          <cell r="BC229"/>
          <cell r="BD229" t="str">
            <v>Julio</v>
          </cell>
          <cell r="BE229"/>
          <cell r="BF229" t="e">
            <v>#DIV/0!</v>
          </cell>
          <cell r="BG229" t="e">
            <v>#DIV/0!</v>
          </cell>
          <cell r="BH229"/>
          <cell r="BI229"/>
          <cell r="BJ229" t="str">
            <v>Agosto</v>
          </cell>
          <cell r="BK229"/>
          <cell r="BL229" t="e">
            <v>#DIV/0!</v>
          </cell>
          <cell r="BM229" t="e">
            <v>#DIV/0!</v>
          </cell>
          <cell r="BN229"/>
          <cell r="BO229"/>
          <cell r="BP229" t="str">
            <v>Septiembre</v>
          </cell>
          <cell r="BQ229"/>
          <cell r="BR229" t="e">
            <v>#DIV/0!</v>
          </cell>
          <cell r="BS229" t="e">
            <v>#DIV/0!</v>
          </cell>
          <cell r="BT229"/>
          <cell r="BU229"/>
          <cell r="BV229" t="str">
            <v>Octubre</v>
          </cell>
          <cell r="BW229"/>
          <cell r="BX229" t="e">
            <v>#DIV/0!</v>
          </cell>
          <cell r="BY229" t="e">
            <v>#DIV/0!</v>
          </cell>
          <cell r="BZ229"/>
          <cell r="CA229"/>
          <cell r="CB229" t="str">
            <v>Noviembre</v>
          </cell>
          <cell r="CC229"/>
          <cell r="CD229" t="e">
            <v>#DIV/0!</v>
          </cell>
          <cell r="CE229" t="e">
            <v>#DIV/0!</v>
          </cell>
          <cell r="CF229"/>
          <cell r="CG229"/>
          <cell r="CH229" t="str">
            <v>Diciembre</v>
          </cell>
          <cell r="CI229"/>
          <cell r="CJ229" t="e">
            <v>#DIV/0!</v>
          </cell>
          <cell r="CK229" t="e">
            <v>#DIV/0!</v>
          </cell>
          <cell r="CL229"/>
          <cell r="CM229"/>
          <cell r="CN229"/>
          <cell r="CO229"/>
          <cell r="CP229"/>
          <cell r="CQ229"/>
          <cell r="CR229"/>
          <cell r="CS229"/>
          <cell r="CT229"/>
          <cell r="CU229"/>
          <cell r="CV229"/>
          <cell r="CW229"/>
          <cell r="CX229"/>
          <cell r="CY229"/>
        </row>
        <row r="230">
          <cell r="C230" t="str">
            <v>ADQBS 56 Acción preventiva 4</v>
          </cell>
          <cell r="D230"/>
          <cell r="E230"/>
          <cell r="F230"/>
          <cell r="G230">
            <v>0</v>
          </cell>
          <cell r="H230"/>
          <cell r="I230"/>
          <cell r="J230"/>
          <cell r="K230"/>
          <cell r="L230"/>
          <cell r="M230"/>
          <cell r="N230"/>
          <cell r="O230"/>
          <cell r="P230"/>
          <cell r="Q230"/>
          <cell r="R230"/>
          <cell r="S230"/>
          <cell r="T230" t="str">
            <v>Enero</v>
          </cell>
          <cell r="U230"/>
          <cell r="V230" t="e">
            <v>#DIV/0!</v>
          </cell>
          <cell r="W230" t="e">
            <v>#DIV/0!</v>
          </cell>
          <cell r="X230"/>
          <cell r="Y230"/>
          <cell r="Z230" t="str">
            <v>Febrero</v>
          </cell>
          <cell r="AA230"/>
          <cell r="AB230" t="e">
            <v>#DIV/0!</v>
          </cell>
          <cell r="AC230" t="e">
            <v>#DIV/0!</v>
          </cell>
          <cell r="AD230"/>
          <cell r="AE230"/>
          <cell r="AF230" t="str">
            <v>Marzo</v>
          </cell>
          <cell r="AG230"/>
          <cell r="AH230" t="e">
            <v>#DIV/0!</v>
          </cell>
          <cell r="AI230" t="e">
            <v>#DIV/0!</v>
          </cell>
          <cell r="AJ230"/>
          <cell r="AK230"/>
          <cell r="AL230" t="str">
            <v>Abril</v>
          </cell>
          <cell r="AM230"/>
          <cell r="AN230" t="e">
            <v>#DIV/0!</v>
          </cell>
          <cell r="AO230" t="e">
            <v>#DIV/0!</v>
          </cell>
          <cell r="AP230"/>
          <cell r="AQ230"/>
          <cell r="AR230" t="str">
            <v>Mayo</v>
          </cell>
          <cell r="AS230"/>
          <cell r="AT230" t="e">
            <v>#DIV/0!</v>
          </cell>
          <cell r="AU230" t="e">
            <v>#DIV/0!</v>
          </cell>
          <cell r="AV230"/>
          <cell r="AW230"/>
          <cell r="AX230" t="str">
            <v>Junio</v>
          </cell>
          <cell r="AY230"/>
          <cell r="AZ230" t="e">
            <v>#DIV/0!</v>
          </cell>
          <cell r="BA230" t="e">
            <v>#DIV/0!</v>
          </cell>
          <cell r="BB230"/>
          <cell r="BC230"/>
          <cell r="BD230" t="str">
            <v>Julio</v>
          </cell>
          <cell r="BE230"/>
          <cell r="BF230" t="e">
            <v>#DIV/0!</v>
          </cell>
          <cell r="BG230" t="e">
            <v>#DIV/0!</v>
          </cell>
          <cell r="BH230"/>
          <cell r="BI230"/>
          <cell r="BJ230" t="str">
            <v>Agosto</v>
          </cell>
          <cell r="BK230"/>
          <cell r="BL230" t="e">
            <v>#DIV/0!</v>
          </cell>
          <cell r="BM230" t="e">
            <v>#DIV/0!</v>
          </cell>
          <cell r="BN230"/>
          <cell r="BO230"/>
          <cell r="BP230" t="str">
            <v>Septiembre</v>
          </cell>
          <cell r="BQ230"/>
          <cell r="BR230" t="e">
            <v>#DIV/0!</v>
          </cell>
          <cell r="BS230" t="e">
            <v>#DIV/0!</v>
          </cell>
          <cell r="BT230"/>
          <cell r="BU230"/>
          <cell r="BV230" t="str">
            <v>Octubre</v>
          </cell>
          <cell r="BW230"/>
          <cell r="BX230" t="e">
            <v>#DIV/0!</v>
          </cell>
          <cell r="BY230" t="e">
            <v>#DIV/0!</v>
          </cell>
          <cell r="BZ230"/>
          <cell r="CA230"/>
          <cell r="CB230" t="str">
            <v>Noviembre</v>
          </cell>
          <cell r="CC230"/>
          <cell r="CD230" t="e">
            <v>#DIV/0!</v>
          </cell>
          <cell r="CE230" t="e">
            <v>#DIV/0!</v>
          </cell>
          <cell r="CF230"/>
          <cell r="CG230"/>
          <cell r="CH230" t="str">
            <v>Diciembre</v>
          </cell>
          <cell r="CI230"/>
          <cell r="CJ230" t="e">
            <v>#DIV/0!</v>
          </cell>
          <cell r="CK230" t="e">
            <v>#DIV/0!</v>
          </cell>
          <cell r="CL230"/>
          <cell r="CM230"/>
          <cell r="CN230"/>
          <cell r="CO230"/>
          <cell r="CP230"/>
          <cell r="CQ230"/>
          <cell r="CR230"/>
          <cell r="CS230"/>
          <cell r="CT230"/>
          <cell r="CU230"/>
          <cell r="CV230"/>
          <cell r="CW230"/>
          <cell r="CX230"/>
          <cell r="CY230"/>
        </row>
        <row r="231">
          <cell r="C231" t="str">
            <v>ADQBS 57 Acción preventiva 1</v>
          </cell>
          <cell r="D231" t="str">
            <v>El GRUPO INTERNO DE TRABAJO PARA LA GESTIÓN CONTRACTUAL - SG</v>
          </cell>
          <cell r="E231" t="str">
            <v>Socialización sobre los términos y normas aplican en contratación directa</v>
          </cell>
          <cell r="F231" t="str">
            <v>Presentación y lista de asistencia</v>
          </cell>
          <cell r="G231">
            <v>1</v>
          </cell>
          <cell r="H231"/>
          <cell r="I231"/>
          <cell r="J231"/>
          <cell r="K231"/>
          <cell r="L231"/>
          <cell r="M231"/>
          <cell r="N231"/>
          <cell r="O231">
            <v>1</v>
          </cell>
          <cell r="P231"/>
          <cell r="Q231"/>
          <cell r="R231"/>
          <cell r="S231"/>
          <cell r="T231" t="str">
            <v>Enero</v>
          </cell>
          <cell r="U231"/>
          <cell r="V231" t="e">
            <v>#DIV/0!</v>
          </cell>
          <cell r="W231">
            <v>0</v>
          </cell>
          <cell r="X231"/>
          <cell r="Y231"/>
          <cell r="Z231" t="str">
            <v>Febrero</v>
          </cell>
          <cell r="AA231"/>
          <cell r="AB231" t="e">
            <v>#DIV/0!</v>
          </cell>
          <cell r="AC231">
            <v>0</v>
          </cell>
          <cell r="AD231"/>
          <cell r="AE231"/>
          <cell r="AF231" t="str">
            <v>Marzo</v>
          </cell>
          <cell r="AG231"/>
          <cell r="AH231" t="e">
            <v>#DIV/0!</v>
          </cell>
          <cell r="AI231">
            <v>0</v>
          </cell>
          <cell r="AJ231"/>
          <cell r="AK231"/>
          <cell r="AL231" t="str">
            <v>Abril</v>
          </cell>
          <cell r="AM231"/>
          <cell r="AN231" t="e">
            <v>#DIV/0!</v>
          </cell>
          <cell r="AO231">
            <v>0</v>
          </cell>
          <cell r="AP231"/>
          <cell r="AQ231"/>
          <cell r="AR231" t="str">
            <v>Mayo</v>
          </cell>
          <cell r="AS231"/>
          <cell r="AT231" t="e">
            <v>#DIV/0!</v>
          </cell>
          <cell r="AU231">
            <v>0</v>
          </cell>
          <cell r="AV231"/>
          <cell r="AW231"/>
          <cell r="AX231" t="str">
            <v>Junio</v>
          </cell>
          <cell r="AY231"/>
          <cell r="AZ231" t="e">
            <v>#DIV/0!</v>
          </cell>
          <cell r="BA231">
            <v>0</v>
          </cell>
          <cell r="BB231"/>
          <cell r="BC231"/>
          <cell r="BD231" t="str">
            <v>Julio</v>
          </cell>
          <cell r="BE231"/>
          <cell r="BF231" t="e">
            <v>#DIV/0!</v>
          </cell>
          <cell r="BG231">
            <v>0</v>
          </cell>
          <cell r="BH231"/>
          <cell r="BI231"/>
          <cell r="BJ231" t="str">
            <v>Agosto</v>
          </cell>
          <cell r="BK231"/>
          <cell r="BL231">
            <v>0</v>
          </cell>
          <cell r="BM231">
            <v>0</v>
          </cell>
          <cell r="BN231"/>
          <cell r="BO231"/>
          <cell r="BP231" t="str">
            <v>Septiembre</v>
          </cell>
          <cell r="BQ231"/>
          <cell r="BR231" t="e">
            <v>#DIV/0!</v>
          </cell>
          <cell r="BS231">
            <v>0</v>
          </cell>
          <cell r="BT231"/>
          <cell r="BU231"/>
          <cell r="BV231" t="str">
            <v>Octubre</v>
          </cell>
          <cell r="BW231"/>
          <cell r="BX231" t="e">
            <v>#DIV/0!</v>
          </cell>
          <cell r="BY231">
            <v>0</v>
          </cell>
          <cell r="BZ231"/>
          <cell r="CA231"/>
          <cell r="CB231" t="str">
            <v>Noviembre</v>
          </cell>
          <cell r="CC231"/>
          <cell r="CD231" t="e">
            <v>#DIV/0!</v>
          </cell>
          <cell r="CE231">
            <v>0</v>
          </cell>
          <cell r="CF231"/>
          <cell r="CG231"/>
          <cell r="CH231" t="str">
            <v>Diciembre</v>
          </cell>
          <cell r="CI231"/>
          <cell r="CJ231" t="e">
            <v>#DIV/0!</v>
          </cell>
          <cell r="CK231">
            <v>0</v>
          </cell>
          <cell r="CL231"/>
          <cell r="CM231"/>
          <cell r="CN231">
            <v>0</v>
          </cell>
          <cell r="CO231">
            <v>0</v>
          </cell>
          <cell r="CP231">
            <v>0</v>
          </cell>
          <cell r="CQ231">
            <v>0</v>
          </cell>
          <cell r="CR231">
            <v>0</v>
          </cell>
          <cell r="CS231">
            <v>0</v>
          </cell>
          <cell r="CT231">
            <v>0</v>
          </cell>
          <cell r="CU231">
            <v>0</v>
          </cell>
          <cell r="CV231">
            <v>0</v>
          </cell>
          <cell r="CW231">
            <v>0</v>
          </cell>
          <cell r="CX231">
            <v>0</v>
          </cell>
          <cell r="CY231">
            <v>0</v>
          </cell>
        </row>
        <row r="232">
          <cell r="C232" t="str">
            <v>ADQBS 57 Acción preventiva 2</v>
          </cell>
          <cell r="D232"/>
          <cell r="E232"/>
          <cell r="F232"/>
          <cell r="G232">
            <v>0</v>
          </cell>
          <cell r="H232"/>
          <cell r="I232"/>
          <cell r="J232"/>
          <cell r="K232"/>
          <cell r="L232"/>
          <cell r="M232"/>
          <cell r="N232"/>
          <cell r="O232"/>
          <cell r="P232"/>
          <cell r="Q232"/>
          <cell r="R232"/>
          <cell r="S232"/>
          <cell r="T232" t="str">
            <v>Enero</v>
          </cell>
          <cell r="U232"/>
          <cell r="V232" t="e">
            <v>#DIV/0!</v>
          </cell>
          <cell r="W232" t="e">
            <v>#DIV/0!</v>
          </cell>
          <cell r="X232"/>
          <cell r="Y232"/>
          <cell r="Z232" t="str">
            <v>Febrero</v>
          </cell>
          <cell r="AA232"/>
          <cell r="AB232" t="e">
            <v>#DIV/0!</v>
          </cell>
          <cell r="AC232" t="e">
            <v>#DIV/0!</v>
          </cell>
          <cell r="AD232"/>
          <cell r="AE232"/>
          <cell r="AF232" t="str">
            <v>Marzo</v>
          </cell>
          <cell r="AG232"/>
          <cell r="AH232" t="e">
            <v>#DIV/0!</v>
          </cell>
          <cell r="AI232" t="e">
            <v>#DIV/0!</v>
          </cell>
          <cell r="AJ232"/>
          <cell r="AK232"/>
          <cell r="AL232" t="str">
            <v>Abril</v>
          </cell>
          <cell r="AM232"/>
          <cell r="AN232" t="e">
            <v>#DIV/0!</v>
          </cell>
          <cell r="AO232" t="e">
            <v>#DIV/0!</v>
          </cell>
          <cell r="AP232"/>
          <cell r="AQ232"/>
          <cell r="AR232" t="str">
            <v>Mayo</v>
          </cell>
          <cell r="AS232"/>
          <cell r="AT232" t="e">
            <v>#DIV/0!</v>
          </cell>
          <cell r="AU232" t="e">
            <v>#DIV/0!</v>
          </cell>
          <cell r="AV232"/>
          <cell r="AW232"/>
          <cell r="AX232" t="str">
            <v>Junio</v>
          </cell>
          <cell r="AY232"/>
          <cell r="AZ232" t="e">
            <v>#DIV/0!</v>
          </cell>
          <cell r="BA232" t="e">
            <v>#DIV/0!</v>
          </cell>
          <cell r="BB232"/>
          <cell r="BC232"/>
          <cell r="BD232" t="str">
            <v>Julio</v>
          </cell>
          <cell r="BE232"/>
          <cell r="BF232" t="e">
            <v>#DIV/0!</v>
          </cell>
          <cell r="BG232" t="e">
            <v>#DIV/0!</v>
          </cell>
          <cell r="BH232"/>
          <cell r="BI232"/>
          <cell r="BJ232" t="str">
            <v>Agosto</v>
          </cell>
          <cell r="BK232"/>
          <cell r="BL232" t="e">
            <v>#DIV/0!</v>
          </cell>
          <cell r="BM232" t="e">
            <v>#DIV/0!</v>
          </cell>
          <cell r="BN232"/>
          <cell r="BO232"/>
          <cell r="BP232" t="str">
            <v>Septiembre</v>
          </cell>
          <cell r="BQ232"/>
          <cell r="BR232" t="e">
            <v>#DIV/0!</v>
          </cell>
          <cell r="BS232" t="e">
            <v>#DIV/0!</v>
          </cell>
          <cell r="BT232"/>
          <cell r="BU232"/>
          <cell r="BV232" t="str">
            <v>Octubre</v>
          </cell>
          <cell r="BW232"/>
          <cell r="BX232" t="e">
            <v>#DIV/0!</v>
          </cell>
          <cell r="BY232" t="e">
            <v>#DIV/0!</v>
          </cell>
          <cell r="BZ232"/>
          <cell r="CA232"/>
          <cell r="CB232" t="str">
            <v>Noviembre</v>
          </cell>
          <cell r="CC232"/>
          <cell r="CD232" t="e">
            <v>#DIV/0!</v>
          </cell>
          <cell r="CE232" t="e">
            <v>#DIV/0!</v>
          </cell>
          <cell r="CF232"/>
          <cell r="CG232"/>
          <cell r="CH232" t="str">
            <v>Diciembre</v>
          </cell>
          <cell r="CI232"/>
          <cell r="CJ232" t="e">
            <v>#DIV/0!</v>
          </cell>
          <cell r="CK232" t="e">
            <v>#DIV/0!</v>
          </cell>
          <cell r="CL232"/>
          <cell r="CM232"/>
          <cell r="CN232"/>
          <cell r="CO232"/>
          <cell r="CP232"/>
          <cell r="CQ232"/>
          <cell r="CR232"/>
          <cell r="CS232"/>
          <cell r="CT232"/>
          <cell r="CU232"/>
          <cell r="CV232"/>
          <cell r="CW232"/>
          <cell r="CX232"/>
          <cell r="CY232"/>
        </row>
        <row r="233">
          <cell r="C233" t="str">
            <v>ADQBS 57 Acción preventiva 3</v>
          </cell>
          <cell r="D233"/>
          <cell r="E233"/>
          <cell r="F233"/>
          <cell r="G233">
            <v>0</v>
          </cell>
          <cell r="H233"/>
          <cell r="I233"/>
          <cell r="J233"/>
          <cell r="K233"/>
          <cell r="L233"/>
          <cell r="M233"/>
          <cell r="N233"/>
          <cell r="O233"/>
          <cell r="P233"/>
          <cell r="Q233"/>
          <cell r="R233"/>
          <cell r="S233"/>
          <cell r="T233" t="str">
            <v>Enero</v>
          </cell>
          <cell r="U233"/>
          <cell r="V233" t="e">
            <v>#DIV/0!</v>
          </cell>
          <cell r="W233" t="e">
            <v>#DIV/0!</v>
          </cell>
          <cell r="X233"/>
          <cell r="Y233"/>
          <cell r="Z233" t="str">
            <v>Febrero</v>
          </cell>
          <cell r="AA233"/>
          <cell r="AB233" t="e">
            <v>#DIV/0!</v>
          </cell>
          <cell r="AC233" t="e">
            <v>#DIV/0!</v>
          </cell>
          <cell r="AD233"/>
          <cell r="AE233"/>
          <cell r="AF233" t="str">
            <v>Marzo</v>
          </cell>
          <cell r="AG233"/>
          <cell r="AH233" t="e">
            <v>#DIV/0!</v>
          </cell>
          <cell r="AI233" t="e">
            <v>#DIV/0!</v>
          </cell>
          <cell r="AJ233"/>
          <cell r="AK233"/>
          <cell r="AL233" t="str">
            <v>Abril</v>
          </cell>
          <cell r="AM233"/>
          <cell r="AN233" t="e">
            <v>#DIV/0!</v>
          </cell>
          <cell r="AO233" t="e">
            <v>#DIV/0!</v>
          </cell>
          <cell r="AP233"/>
          <cell r="AQ233"/>
          <cell r="AR233" t="str">
            <v>Mayo</v>
          </cell>
          <cell r="AS233"/>
          <cell r="AT233" t="e">
            <v>#DIV/0!</v>
          </cell>
          <cell r="AU233" t="e">
            <v>#DIV/0!</v>
          </cell>
          <cell r="AV233"/>
          <cell r="AW233"/>
          <cell r="AX233" t="str">
            <v>Junio</v>
          </cell>
          <cell r="AY233"/>
          <cell r="AZ233" t="e">
            <v>#DIV/0!</v>
          </cell>
          <cell r="BA233" t="e">
            <v>#DIV/0!</v>
          </cell>
          <cell r="BB233"/>
          <cell r="BC233"/>
          <cell r="BD233" t="str">
            <v>Julio</v>
          </cell>
          <cell r="BE233"/>
          <cell r="BF233" t="e">
            <v>#DIV/0!</v>
          </cell>
          <cell r="BG233" t="e">
            <v>#DIV/0!</v>
          </cell>
          <cell r="BH233"/>
          <cell r="BI233"/>
          <cell r="BJ233" t="str">
            <v>Agosto</v>
          </cell>
          <cell r="BK233"/>
          <cell r="BL233" t="e">
            <v>#DIV/0!</v>
          </cell>
          <cell r="BM233" t="e">
            <v>#DIV/0!</v>
          </cell>
          <cell r="BN233"/>
          <cell r="BO233"/>
          <cell r="BP233" t="str">
            <v>Septiembre</v>
          </cell>
          <cell r="BQ233"/>
          <cell r="BR233" t="e">
            <v>#DIV/0!</v>
          </cell>
          <cell r="BS233" t="e">
            <v>#DIV/0!</v>
          </cell>
          <cell r="BT233"/>
          <cell r="BU233"/>
          <cell r="BV233" t="str">
            <v>Octubre</v>
          </cell>
          <cell r="BW233"/>
          <cell r="BX233" t="e">
            <v>#DIV/0!</v>
          </cell>
          <cell r="BY233" t="e">
            <v>#DIV/0!</v>
          </cell>
          <cell r="BZ233"/>
          <cell r="CA233"/>
          <cell r="CB233" t="str">
            <v>Noviembre</v>
          </cell>
          <cell r="CC233"/>
          <cell r="CD233" t="e">
            <v>#DIV/0!</v>
          </cell>
          <cell r="CE233" t="e">
            <v>#DIV/0!</v>
          </cell>
          <cell r="CF233"/>
          <cell r="CG233"/>
          <cell r="CH233" t="str">
            <v>Diciembre</v>
          </cell>
          <cell r="CI233"/>
          <cell r="CJ233" t="e">
            <v>#DIV/0!</v>
          </cell>
          <cell r="CK233" t="e">
            <v>#DIV/0!</v>
          </cell>
          <cell r="CL233"/>
          <cell r="CM233"/>
          <cell r="CN233"/>
          <cell r="CO233"/>
          <cell r="CP233"/>
          <cell r="CQ233"/>
          <cell r="CR233"/>
          <cell r="CS233"/>
          <cell r="CT233"/>
          <cell r="CU233"/>
          <cell r="CV233"/>
          <cell r="CW233"/>
          <cell r="CX233"/>
          <cell r="CY233"/>
        </row>
        <row r="234">
          <cell r="C234" t="str">
            <v>ADQBS 57 Acción preventiva 4</v>
          </cell>
          <cell r="D234"/>
          <cell r="E234"/>
          <cell r="F234"/>
          <cell r="G234">
            <v>0</v>
          </cell>
          <cell r="H234"/>
          <cell r="I234"/>
          <cell r="J234"/>
          <cell r="K234"/>
          <cell r="L234"/>
          <cell r="M234"/>
          <cell r="N234"/>
          <cell r="O234"/>
          <cell r="P234"/>
          <cell r="Q234"/>
          <cell r="R234"/>
          <cell r="S234"/>
          <cell r="T234" t="str">
            <v>Enero</v>
          </cell>
          <cell r="U234"/>
          <cell r="V234" t="e">
            <v>#DIV/0!</v>
          </cell>
          <cell r="W234" t="e">
            <v>#DIV/0!</v>
          </cell>
          <cell r="X234"/>
          <cell r="Y234"/>
          <cell r="Z234" t="str">
            <v>Febrero</v>
          </cell>
          <cell r="AA234"/>
          <cell r="AB234" t="e">
            <v>#DIV/0!</v>
          </cell>
          <cell r="AC234" t="e">
            <v>#DIV/0!</v>
          </cell>
          <cell r="AD234"/>
          <cell r="AE234"/>
          <cell r="AF234" t="str">
            <v>Marzo</v>
          </cell>
          <cell r="AG234"/>
          <cell r="AH234" t="e">
            <v>#DIV/0!</v>
          </cell>
          <cell r="AI234" t="e">
            <v>#DIV/0!</v>
          </cell>
          <cell r="AJ234"/>
          <cell r="AK234"/>
          <cell r="AL234" t="str">
            <v>Abril</v>
          </cell>
          <cell r="AM234"/>
          <cell r="AN234" t="e">
            <v>#DIV/0!</v>
          </cell>
          <cell r="AO234" t="e">
            <v>#DIV/0!</v>
          </cell>
          <cell r="AP234"/>
          <cell r="AQ234"/>
          <cell r="AR234" t="str">
            <v>Mayo</v>
          </cell>
          <cell r="AS234"/>
          <cell r="AT234" t="e">
            <v>#DIV/0!</v>
          </cell>
          <cell r="AU234" t="e">
            <v>#DIV/0!</v>
          </cell>
          <cell r="AV234"/>
          <cell r="AW234"/>
          <cell r="AX234" t="str">
            <v>Junio</v>
          </cell>
          <cell r="AY234"/>
          <cell r="AZ234" t="e">
            <v>#DIV/0!</v>
          </cell>
          <cell r="BA234" t="e">
            <v>#DIV/0!</v>
          </cell>
          <cell r="BB234"/>
          <cell r="BC234"/>
          <cell r="BD234" t="str">
            <v>Julio</v>
          </cell>
          <cell r="BE234"/>
          <cell r="BF234" t="e">
            <v>#DIV/0!</v>
          </cell>
          <cell r="BG234" t="e">
            <v>#DIV/0!</v>
          </cell>
          <cell r="BH234"/>
          <cell r="BI234"/>
          <cell r="BJ234" t="str">
            <v>Agosto</v>
          </cell>
          <cell r="BK234"/>
          <cell r="BL234" t="e">
            <v>#DIV/0!</v>
          </cell>
          <cell r="BM234" t="e">
            <v>#DIV/0!</v>
          </cell>
          <cell r="BN234"/>
          <cell r="BO234"/>
          <cell r="BP234" t="str">
            <v>Septiembre</v>
          </cell>
          <cell r="BQ234"/>
          <cell r="BR234" t="e">
            <v>#DIV/0!</v>
          </cell>
          <cell r="BS234" t="e">
            <v>#DIV/0!</v>
          </cell>
          <cell r="BT234"/>
          <cell r="BU234"/>
          <cell r="BV234" t="str">
            <v>Octubre</v>
          </cell>
          <cell r="BW234"/>
          <cell r="BX234" t="e">
            <v>#DIV/0!</v>
          </cell>
          <cell r="BY234" t="e">
            <v>#DIV/0!</v>
          </cell>
          <cell r="BZ234"/>
          <cell r="CA234"/>
          <cell r="CB234" t="str">
            <v>Noviembre</v>
          </cell>
          <cell r="CC234"/>
          <cell r="CD234" t="e">
            <v>#DIV/0!</v>
          </cell>
          <cell r="CE234" t="e">
            <v>#DIV/0!</v>
          </cell>
          <cell r="CF234"/>
          <cell r="CG234"/>
          <cell r="CH234" t="str">
            <v>Diciembre</v>
          </cell>
          <cell r="CI234"/>
          <cell r="CJ234" t="e">
            <v>#DIV/0!</v>
          </cell>
          <cell r="CK234" t="e">
            <v>#DIV/0!</v>
          </cell>
          <cell r="CL234"/>
          <cell r="CM234"/>
          <cell r="CN234"/>
          <cell r="CO234"/>
          <cell r="CP234"/>
          <cell r="CQ234"/>
          <cell r="CR234"/>
          <cell r="CS234"/>
          <cell r="CT234"/>
          <cell r="CU234"/>
          <cell r="CV234"/>
          <cell r="CW234"/>
          <cell r="CX234"/>
          <cell r="CY234"/>
        </row>
        <row r="235">
          <cell r="C235" t="str">
            <v>ADQBS 58 Acción preventiva 1</v>
          </cell>
          <cell r="D235" t="str">
            <v>GRUPO INTERNO DE TRABAJO PARA LA GESTIÓN CONTRACTUAL - SG</v>
          </cell>
          <cell r="E235" t="str">
            <v>Actualizar las formas utilizadas para evaluar los procesos de contratación de la Entidad y presentarlos a la Oficina de Planeación para el Sistema Integrada de Gestión</v>
          </cell>
          <cell r="F235" t="str">
            <v>Formas publicadas en la Intranet de la entidad</v>
          </cell>
          <cell r="G235">
            <v>3</v>
          </cell>
          <cell r="H235"/>
          <cell r="I235"/>
          <cell r="J235"/>
          <cell r="K235"/>
          <cell r="L235"/>
          <cell r="M235"/>
          <cell r="N235">
            <v>3</v>
          </cell>
          <cell r="O235"/>
          <cell r="P235"/>
          <cell r="Q235"/>
          <cell r="R235"/>
          <cell r="S235"/>
          <cell r="T235" t="str">
            <v>Enero</v>
          </cell>
          <cell r="U235"/>
          <cell r="V235" t="e">
            <v>#DIV/0!</v>
          </cell>
          <cell r="W235">
            <v>0</v>
          </cell>
          <cell r="X235"/>
          <cell r="Y235"/>
          <cell r="Z235" t="str">
            <v>Febrero</v>
          </cell>
          <cell r="AA235"/>
          <cell r="AB235" t="e">
            <v>#DIV/0!</v>
          </cell>
          <cell r="AC235">
            <v>0</v>
          </cell>
          <cell r="AD235"/>
          <cell r="AE235"/>
          <cell r="AF235" t="str">
            <v>Marzo</v>
          </cell>
          <cell r="AG235"/>
          <cell r="AH235" t="e">
            <v>#DIV/0!</v>
          </cell>
          <cell r="AI235">
            <v>0</v>
          </cell>
          <cell r="AJ235"/>
          <cell r="AK235"/>
          <cell r="AL235" t="str">
            <v>Abril</v>
          </cell>
          <cell r="AM235"/>
          <cell r="AN235" t="e">
            <v>#DIV/0!</v>
          </cell>
          <cell r="AO235">
            <v>0</v>
          </cell>
          <cell r="AP235"/>
          <cell r="AQ235"/>
          <cell r="AR235" t="str">
            <v>Mayo</v>
          </cell>
          <cell r="AS235"/>
          <cell r="AT235" t="e">
            <v>#DIV/0!</v>
          </cell>
          <cell r="AU235">
            <v>0</v>
          </cell>
          <cell r="AV235"/>
          <cell r="AW235"/>
          <cell r="AX235" t="str">
            <v>Junio</v>
          </cell>
          <cell r="AY235"/>
          <cell r="AZ235" t="e">
            <v>#DIV/0!</v>
          </cell>
          <cell r="BA235">
            <v>0</v>
          </cell>
          <cell r="BB235"/>
          <cell r="BC235"/>
          <cell r="BD235" t="str">
            <v>Julio</v>
          </cell>
          <cell r="BE235"/>
          <cell r="BF235">
            <v>0</v>
          </cell>
          <cell r="BG235">
            <v>0</v>
          </cell>
          <cell r="BH235"/>
          <cell r="BI235"/>
          <cell r="BJ235" t="str">
            <v>Agosto</v>
          </cell>
          <cell r="BK235"/>
          <cell r="BL235" t="e">
            <v>#DIV/0!</v>
          </cell>
          <cell r="BM235">
            <v>0</v>
          </cell>
          <cell r="BN235"/>
          <cell r="BO235"/>
          <cell r="BP235" t="str">
            <v>Septiembre</v>
          </cell>
          <cell r="BQ235"/>
          <cell r="BR235" t="e">
            <v>#DIV/0!</v>
          </cell>
          <cell r="BS235">
            <v>0</v>
          </cell>
          <cell r="BT235"/>
          <cell r="BU235"/>
          <cell r="BV235" t="str">
            <v>Octubre</v>
          </cell>
          <cell r="BW235"/>
          <cell r="BX235" t="e">
            <v>#DIV/0!</v>
          </cell>
          <cell r="BY235">
            <v>0</v>
          </cell>
          <cell r="BZ235"/>
          <cell r="CA235"/>
          <cell r="CB235" t="str">
            <v>Noviembre</v>
          </cell>
          <cell r="CC235"/>
          <cell r="CD235" t="e">
            <v>#DIV/0!</v>
          </cell>
          <cell r="CE235">
            <v>0</v>
          </cell>
          <cell r="CF235"/>
          <cell r="CG235"/>
          <cell r="CH235" t="str">
            <v>Diciembre</v>
          </cell>
          <cell r="CI235"/>
          <cell r="CJ235" t="e">
            <v>#DIV/0!</v>
          </cell>
          <cell r="CK235">
            <v>0</v>
          </cell>
          <cell r="CL235"/>
          <cell r="CM235"/>
          <cell r="CN235">
            <v>0</v>
          </cell>
          <cell r="CO235">
            <v>0</v>
          </cell>
          <cell r="CP235">
            <v>0</v>
          </cell>
          <cell r="CQ235">
            <v>0</v>
          </cell>
          <cell r="CR235">
            <v>0</v>
          </cell>
          <cell r="CS235">
            <v>0</v>
          </cell>
          <cell r="CT235">
            <v>0</v>
          </cell>
          <cell r="CU235">
            <v>0</v>
          </cell>
          <cell r="CV235">
            <v>0</v>
          </cell>
          <cell r="CW235">
            <v>0</v>
          </cell>
          <cell r="CX235">
            <v>0</v>
          </cell>
          <cell r="CY235">
            <v>0</v>
          </cell>
        </row>
        <row r="236">
          <cell r="C236" t="str">
            <v>ADQBS 58 Acción preventiva 2</v>
          </cell>
          <cell r="D236"/>
          <cell r="E236"/>
          <cell r="F236"/>
          <cell r="G236">
            <v>0</v>
          </cell>
          <cell r="H236"/>
          <cell r="I236"/>
          <cell r="J236"/>
          <cell r="K236"/>
          <cell r="L236"/>
          <cell r="M236"/>
          <cell r="N236"/>
          <cell r="O236"/>
          <cell r="P236"/>
          <cell r="Q236"/>
          <cell r="R236"/>
          <cell r="S236"/>
          <cell r="T236" t="str">
            <v>Enero</v>
          </cell>
          <cell r="U236"/>
          <cell r="V236" t="e">
            <v>#DIV/0!</v>
          </cell>
          <cell r="W236" t="e">
            <v>#DIV/0!</v>
          </cell>
          <cell r="X236"/>
          <cell r="Y236"/>
          <cell r="Z236" t="str">
            <v>Febrero</v>
          </cell>
          <cell r="AA236"/>
          <cell r="AB236" t="e">
            <v>#DIV/0!</v>
          </cell>
          <cell r="AC236" t="e">
            <v>#DIV/0!</v>
          </cell>
          <cell r="AD236"/>
          <cell r="AE236"/>
          <cell r="AF236" t="str">
            <v>Marzo</v>
          </cell>
          <cell r="AG236"/>
          <cell r="AH236" t="e">
            <v>#DIV/0!</v>
          </cell>
          <cell r="AI236" t="e">
            <v>#DIV/0!</v>
          </cell>
          <cell r="AJ236"/>
          <cell r="AK236"/>
          <cell r="AL236" t="str">
            <v>Abril</v>
          </cell>
          <cell r="AM236"/>
          <cell r="AN236" t="e">
            <v>#DIV/0!</v>
          </cell>
          <cell r="AO236" t="e">
            <v>#DIV/0!</v>
          </cell>
          <cell r="AP236"/>
          <cell r="AQ236"/>
          <cell r="AR236" t="str">
            <v>Mayo</v>
          </cell>
          <cell r="AS236"/>
          <cell r="AT236" t="e">
            <v>#DIV/0!</v>
          </cell>
          <cell r="AU236" t="e">
            <v>#DIV/0!</v>
          </cell>
          <cell r="AV236"/>
          <cell r="AW236"/>
          <cell r="AX236" t="str">
            <v>Junio</v>
          </cell>
          <cell r="AY236"/>
          <cell r="AZ236" t="e">
            <v>#DIV/0!</v>
          </cell>
          <cell r="BA236" t="e">
            <v>#DIV/0!</v>
          </cell>
          <cell r="BB236"/>
          <cell r="BC236"/>
          <cell r="BD236" t="str">
            <v>Julio</v>
          </cell>
          <cell r="BE236"/>
          <cell r="BF236" t="e">
            <v>#DIV/0!</v>
          </cell>
          <cell r="BG236" t="e">
            <v>#DIV/0!</v>
          </cell>
          <cell r="BH236"/>
          <cell r="BI236"/>
          <cell r="BJ236" t="str">
            <v>Agosto</v>
          </cell>
          <cell r="BK236"/>
          <cell r="BL236" t="e">
            <v>#DIV/0!</v>
          </cell>
          <cell r="BM236" t="e">
            <v>#DIV/0!</v>
          </cell>
          <cell r="BN236"/>
          <cell r="BO236"/>
          <cell r="BP236" t="str">
            <v>Septiembre</v>
          </cell>
          <cell r="BQ236"/>
          <cell r="BR236" t="e">
            <v>#DIV/0!</v>
          </cell>
          <cell r="BS236" t="e">
            <v>#DIV/0!</v>
          </cell>
          <cell r="BT236"/>
          <cell r="BU236"/>
          <cell r="BV236" t="str">
            <v>Octubre</v>
          </cell>
          <cell r="BW236"/>
          <cell r="BX236" t="e">
            <v>#DIV/0!</v>
          </cell>
          <cell r="BY236" t="e">
            <v>#DIV/0!</v>
          </cell>
          <cell r="BZ236"/>
          <cell r="CA236"/>
          <cell r="CB236" t="str">
            <v>Noviembre</v>
          </cell>
          <cell r="CC236"/>
          <cell r="CD236" t="e">
            <v>#DIV/0!</v>
          </cell>
          <cell r="CE236" t="e">
            <v>#DIV/0!</v>
          </cell>
          <cell r="CF236"/>
          <cell r="CG236"/>
          <cell r="CH236" t="str">
            <v>Diciembre</v>
          </cell>
          <cell r="CI236"/>
          <cell r="CJ236" t="e">
            <v>#DIV/0!</v>
          </cell>
          <cell r="CK236" t="e">
            <v>#DIV/0!</v>
          </cell>
          <cell r="CL236"/>
          <cell r="CM236"/>
          <cell r="CN236"/>
          <cell r="CO236"/>
          <cell r="CP236"/>
          <cell r="CQ236"/>
          <cell r="CR236"/>
          <cell r="CS236"/>
          <cell r="CT236"/>
          <cell r="CU236"/>
          <cell r="CV236"/>
          <cell r="CW236"/>
          <cell r="CX236"/>
          <cell r="CY236"/>
        </row>
        <row r="237">
          <cell r="C237" t="str">
            <v>ADQBS 58 Acción preventiva 3</v>
          </cell>
          <cell r="D237"/>
          <cell r="E237"/>
          <cell r="F237"/>
          <cell r="G237">
            <v>0</v>
          </cell>
          <cell r="H237"/>
          <cell r="I237"/>
          <cell r="J237"/>
          <cell r="K237"/>
          <cell r="L237"/>
          <cell r="M237"/>
          <cell r="N237"/>
          <cell r="O237"/>
          <cell r="P237"/>
          <cell r="Q237"/>
          <cell r="R237"/>
          <cell r="S237"/>
          <cell r="T237" t="str">
            <v>Enero</v>
          </cell>
          <cell r="U237"/>
          <cell r="V237" t="e">
            <v>#DIV/0!</v>
          </cell>
          <cell r="W237" t="e">
            <v>#DIV/0!</v>
          </cell>
          <cell r="X237"/>
          <cell r="Y237"/>
          <cell r="Z237" t="str">
            <v>Febrero</v>
          </cell>
          <cell r="AA237"/>
          <cell r="AB237" t="e">
            <v>#DIV/0!</v>
          </cell>
          <cell r="AC237" t="e">
            <v>#DIV/0!</v>
          </cell>
          <cell r="AD237"/>
          <cell r="AE237"/>
          <cell r="AF237" t="str">
            <v>Marzo</v>
          </cell>
          <cell r="AG237"/>
          <cell r="AH237" t="e">
            <v>#DIV/0!</v>
          </cell>
          <cell r="AI237" t="e">
            <v>#DIV/0!</v>
          </cell>
          <cell r="AJ237"/>
          <cell r="AK237"/>
          <cell r="AL237" t="str">
            <v>Abril</v>
          </cell>
          <cell r="AM237"/>
          <cell r="AN237" t="e">
            <v>#DIV/0!</v>
          </cell>
          <cell r="AO237" t="e">
            <v>#DIV/0!</v>
          </cell>
          <cell r="AP237"/>
          <cell r="AQ237"/>
          <cell r="AR237" t="str">
            <v>Mayo</v>
          </cell>
          <cell r="AS237"/>
          <cell r="AT237" t="e">
            <v>#DIV/0!</v>
          </cell>
          <cell r="AU237" t="e">
            <v>#DIV/0!</v>
          </cell>
          <cell r="AV237"/>
          <cell r="AW237"/>
          <cell r="AX237" t="str">
            <v>Junio</v>
          </cell>
          <cell r="AY237"/>
          <cell r="AZ237" t="e">
            <v>#DIV/0!</v>
          </cell>
          <cell r="BA237" t="e">
            <v>#DIV/0!</v>
          </cell>
          <cell r="BB237"/>
          <cell r="BC237"/>
          <cell r="BD237" t="str">
            <v>Julio</v>
          </cell>
          <cell r="BE237"/>
          <cell r="BF237" t="e">
            <v>#DIV/0!</v>
          </cell>
          <cell r="BG237" t="e">
            <v>#DIV/0!</v>
          </cell>
          <cell r="BH237"/>
          <cell r="BI237"/>
          <cell r="BJ237" t="str">
            <v>Agosto</v>
          </cell>
          <cell r="BK237"/>
          <cell r="BL237" t="e">
            <v>#DIV/0!</v>
          </cell>
          <cell r="BM237" t="e">
            <v>#DIV/0!</v>
          </cell>
          <cell r="BN237"/>
          <cell r="BO237"/>
          <cell r="BP237" t="str">
            <v>Septiembre</v>
          </cell>
          <cell r="BQ237"/>
          <cell r="BR237" t="e">
            <v>#DIV/0!</v>
          </cell>
          <cell r="BS237" t="e">
            <v>#DIV/0!</v>
          </cell>
          <cell r="BT237"/>
          <cell r="BU237"/>
          <cell r="BV237" t="str">
            <v>Octubre</v>
          </cell>
          <cell r="BW237"/>
          <cell r="BX237" t="e">
            <v>#DIV/0!</v>
          </cell>
          <cell r="BY237" t="e">
            <v>#DIV/0!</v>
          </cell>
          <cell r="BZ237"/>
          <cell r="CA237"/>
          <cell r="CB237" t="str">
            <v>Noviembre</v>
          </cell>
          <cell r="CC237"/>
          <cell r="CD237" t="e">
            <v>#DIV/0!</v>
          </cell>
          <cell r="CE237" t="e">
            <v>#DIV/0!</v>
          </cell>
          <cell r="CF237"/>
          <cell r="CG237"/>
          <cell r="CH237" t="str">
            <v>Diciembre</v>
          </cell>
          <cell r="CI237"/>
          <cell r="CJ237" t="e">
            <v>#DIV/0!</v>
          </cell>
          <cell r="CK237" t="e">
            <v>#DIV/0!</v>
          </cell>
          <cell r="CL237"/>
          <cell r="CM237"/>
          <cell r="CN237"/>
          <cell r="CO237"/>
          <cell r="CP237"/>
          <cell r="CQ237"/>
          <cell r="CR237"/>
          <cell r="CS237"/>
          <cell r="CT237"/>
          <cell r="CU237"/>
          <cell r="CV237"/>
          <cell r="CW237"/>
          <cell r="CX237"/>
          <cell r="CY237"/>
        </row>
        <row r="238">
          <cell r="C238" t="str">
            <v>ADQBS 58 Acción preventiva 4</v>
          </cell>
          <cell r="D238"/>
          <cell r="E238"/>
          <cell r="F238"/>
          <cell r="G238">
            <v>0</v>
          </cell>
          <cell r="H238"/>
          <cell r="I238"/>
          <cell r="J238"/>
          <cell r="K238"/>
          <cell r="L238"/>
          <cell r="M238"/>
          <cell r="N238"/>
          <cell r="O238"/>
          <cell r="P238"/>
          <cell r="Q238"/>
          <cell r="R238"/>
          <cell r="S238"/>
          <cell r="T238" t="str">
            <v>Enero</v>
          </cell>
          <cell r="U238"/>
          <cell r="V238" t="e">
            <v>#DIV/0!</v>
          </cell>
          <cell r="W238" t="e">
            <v>#DIV/0!</v>
          </cell>
          <cell r="X238"/>
          <cell r="Y238"/>
          <cell r="Z238" t="str">
            <v>Febrero</v>
          </cell>
          <cell r="AA238"/>
          <cell r="AB238" t="e">
            <v>#DIV/0!</v>
          </cell>
          <cell r="AC238" t="e">
            <v>#DIV/0!</v>
          </cell>
          <cell r="AD238"/>
          <cell r="AE238"/>
          <cell r="AF238" t="str">
            <v>Marzo</v>
          </cell>
          <cell r="AG238"/>
          <cell r="AH238" t="e">
            <v>#DIV/0!</v>
          </cell>
          <cell r="AI238" t="e">
            <v>#DIV/0!</v>
          </cell>
          <cell r="AJ238"/>
          <cell r="AK238"/>
          <cell r="AL238" t="str">
            <v>Abril</v>
          </cell>
          <cell r="AM238"/>
          <cell r="AN238" t="e">
            <v>#DIV/0!</v>
          </cell>
          <cell r="AO238" t="e">
            <v>#DIV/0!</v>
          </cell>
          <cell r="AP238"/>
          <cell r="AQ238"/>
          <cell r="AR238" t="str">
            <v>Mayo</v>
          </cell>
          <cell r="AS238"/>
          <cell r="AT238" t="e">
            <v>#DIV/0!</v>
          </cell>
          <cell r="AU238" t="e">
            <v>#DIV/0!</v>
          </cell>
          <cell r="AV238"/>
          <cell r="AW238"/>
          <cell r="AX238" t="str">
            <v>Junio</v>
          </cell>
          <cell r="AY238"/>
          <cell r="AZ238" t="e">
            <v>#DIV/0!</v>
          </cell>
          <cell r="BA238" t="e">
            <v>#DIV/0!</v>
          </cell>
          <cell r="BB238"/>
          <cell r="BC238"/>
          <cell r="BD238" t="str">
            <v>Julio</v>
          </cell>
          <cell r="BE238"/>
          <cell r="BF238" t="e">
            <v>#DIV/0!</v>
          </cell>
          <cell r="BG238" t="e">
            <v>#DIV/0!</v>
          </cell>
          <cell r="BH238"/>
          <cell r="BI238"/>
          <cell r="BJ238" t="str">
            <v>Agosto</v>
          </cell>
          <cell r="BK238"/>
          <cell r="BL238" t="e">
            <v>#DIV/0!</v>
          </cell>
          <cell r="BM238" t="e">
            <v>#DIV/0!</v>
          </cell>
          <cell r="BN238"/>
          <cell r="BO238"/>
          <cell r="BP238" t="str">
            <v>Septiembre</v>
          </cell>
          <cell r="BQ238"/>
          <cell r="BR238" t="e">
            <v>#DIV/0!</v>
          </cell>
          <cell r="BS238" t="e">
            <v>#DIV/0!</v>
          </cell>
          <cell r="BT238"/>
          <cell r="BU238"/>
          <cell r="BV238" t="str">
            <v>Octubre</v>
          </cell>
          <cell r="BW238"/>
          <cell r="BX238" t="e">
            <v>#DIV/0!</v>
          </cell>
          <cell r="BY238" t="e">
            <v>#DIV/0!</v>
          </cell>
          <cell r="BZ238"/>
          <cell r="CA238"/>
          <cell r="CB238" t="str">
            <v>Noviembre</v>
          </cell>
          <cell r="CC238"/>
          <cell r="CD238" t="e">
            <v>#DIV/0!</v>
          </cell>
          <cell r="CE238" t="e">
            <v>#DIV/0!</v>
          </cell>
          <cell r="CF238"/>
          <cell r="CG238"/>
          <cell r="CH238" t="str">
            <v>Diciembre</v>
          </cell>
          <cell r="CI238"/>
          <cell r="CJ238" t="e">
            <v>#DIV/0!</v>
          </cell>
          <cell r="CK238" t="e">
            <v>#DIV/0!</v>
          </cell>
          <cell r="CL238"/>
          <cell r="CM238"/>
          <cell r="CN238"/>
          <cell r="CO238"/>
          <cell r="CP238"/>
          <cell r="CQ238"/>
          <cell r="CR238"/>
          <cell r="CS238"/>
          <cell r="CT238"/>
          <cell r="CU238"/>
          <cell r="CV238"/>
          <cell r="CW238"/>
          <cell r="CX238"/>
          <cell r="CY238"/>
        </row>
        <row r="239">
          <cell r="C239" t="str">
            <v>ADQBS 59 Acción preventiva 1</v>
          </cell>
          <cell r="D239" t="str">
            <v>GRUPO INTERNO DE TRABAJO PARA LA GESTIÓN CONTRACTUAL - SG</v>
          </cell>
          <cell r="E239" t="str">
            <v>Diligenciamiento de la base de datos de control de los contratos susceptibles a liquidación</v>
          </cell>
          <cell r="F239" t="str">
            <v>Bases de datos (Liquidaciones) actualizada</v>
          </cell>
          <cell r="G239">
            <v>7</v>
          </cell>
          <cell r="H239"/>
          <cell r="I239"/>
          <cell r="J239"/>
          <cell r="K239"/>
          <cell r="L239">
            <v>1</v>
          </cell>
          <cell r="M239">
            <v>1</v>
          </cell>
          <cell r="N239">
            <v>1</v>
          </cell>
          <cell r="O239">
            <v>1</v>
          </cell>
          <cell r="P239">
            <v>1</v>
          </cell>
          <cell r="Q239">
            <v>1</v>
          </cell>
          <cell r="R239">
            <v>1</v>
          </cell>
          <cell r="S239"/>
          <cell r="T239" t="str">
            <v>Enero</v>
          </cell>
          <cell r="U239"/>
          <cell r="V239" t="e">
            <v>#DIV/0!</v>
          </cell>
          <cell r="W239">
            <v>0</v>
          </cell>
          <cell r="X239"/>
          <cell r="Y239"/>
          <cell r="Z239" t="str">
            <v>Febrero</v>
          </cell>
          <cell r="AA239"/>
          <cell r="AB239" t="e">
            <v>#DIV/0!</v>
          </cell>
          <cell r="AC239">
            <v>0</v>
          </cell>
          <cell r="AD239"/>
          <cell r="AE239"/>
          <cell r="AF239" t="str">
            <v>Marzo</v>
          </cell>
          <cell r="AG239"/>
          <cell r="AH239" t="e">
            <v>#DIV/0!</v>
          </cell>
          <cell r="AI239">
            <v>0</v>
          </cell>
          <cell r="AJ239"/>
          <cell r="AK239"/>
          <cell r="AL239" t="str">
            <v>Abril</v>
          </cell>
          <cell r="AM239"/>
          <cell r="AN239" t="e">
            <v>#DIV/0!</v>
          </cell>
          <cell r="AO239">
            <v>0</v>
          </cell>
          <cell r="AP239"/>
          <cell r="AQ239"/>
          <cell r="AR239" t="str">
            <v>Mayo</v>
          </cell>
          <cell r="AS239"/>
          <cell r="AT239">
            <v>0</v>
          </cell>
          <cell r="AU239">
            <v>0</v>
          </cell>
          <cell r="AV239"/>
          <cell r="AW239"/>
          <cell r="AX239" t="str">
            <v>Junio</v>
          </cell>
          <cell r="AY239"/>
          <cell r="AZ239">
            <v>0</v>
          </cell>
          <cell r="BA239">
            <v>0</v>
          </cell>
          <cell r="BB239"/>
          <cell r="BC239"/>
          <cell r="BD239" t="str">
            <v>Julio</v>
          </cell>
          <cell r="BE239"/>
          <cell r="BF239">
            <v>0</v>
          </cell>
          <cell r="BG239">
            <v>0</v>
          </cell>
          <cell r="BH239"/>
          <cell r="BI239"/>
          <cell r="BJ239" t="str">
            <v>Agosto</v>
          </cell>
          <cell r="BK239"/>
          <cell r="BL239">
            <v>0</v>
          </cell>
          <cell r="BM239">
            <v>0</v>
          </cell>
          <cell r="BN239"/>
          <cell r="BO239"/>
          <cell r="BP239" t="str">
            <v>Septiembre</v>
          </cell>
          <cell r="BQ239"/>
          <cell r="BR239">
            <v>0</v>
          </cell>
          <cell r="BS239">
            <v>0</v>
          </cell>
          <cell r="BT239"/>
          <cell r="BU239"/>
          <cell r="BV239" t="str">
            <v>Octubre</v>
          </cell>
          <cell r="BW239"/>
          <cell r="BX239">
            <v>0</v>
          </cell>
          <cell r="BY239">
            <v>0</v>
          </cell>
          <cell r="BZ239"/>
          <cell r="CA239"/>
          <cell r="CB239" t="str">
            <v>Noviembre</v>
          </cell>
          <cell r="CC239"/>
          <cell r="CD239">
            <v>0</v>
          </cell>
          <cell r="CE239">
            <v>0</v>
          </cell>
          <cell r="CF239"/>
          <cell r="CG239"/>
          <cell r="CH239" t="str">
            <v>Diciembre</v>
          </cell>
          <cell r="CI239"/>
          <cell r="CJ239" t="e">
            <v>#DIV/0!</v>
          </cell>
          <cell r="CK239">
            <v>0</v>
          </cell>
          <cell r="CL239"/>
          <cell r="CM239"/>
          <cell r="CN239">
            <v>0</v>
          </cell>
          <cell r="CO239">
            <v>0</v>
          </cell>
          <cell r="CP239">
            <v>0</v>
          </cell>
          <cell r="CQ239">
            <v>0</v>
          </cell>
          <cell r="CR239">
            <v>0</v>
          </cell>
          <cell r="CS239">
            <v>0</v>
          </cell>
          <cell r="CT239">
            <v>0</v>
          </cell>
          <cell r="CU239">
            <v>0</v>
          </cell>
          <cell r="CV239">
            <v>0</v>
          </cell>
          <cell r="CW239">
            <v>0</v>
          </cell>
          <cell r="CX239">
            <v>0</v>
          </cell>
          <cell r="CY239">
            <v>0</v>
          </cell>
        </row>
        <row r="240">
          <cell r="C240" t="str">
            <v>ADQBS 59 Acción preventiva 2</v>
          </cell>
          <cell r="D240" t="str">
            <v>GRUPO INTERNO DE TRABAJO PARA LA GESTIÓN CONTRACTUAL - SG</v>
          </cell>
          <cell r="E240" t="str">
            <v>Elaborar memorando dirigido a las Dependencias, recordando la responsabilidad de las liquidaciones de los contratos y/o convenios, con listado de los contratos y/o convenios  susceptibles de liquidación y con fechas próximas a vencerse</v>
          </cell>
          <cell r="F240" t="str">
            <v>Memorando informativos de contratos vigentes</v>
          </cell>
          <cell r="G240">
            <v>11</v>
          </cell>
          <cell r="H240">
            <v>1</v>
          </cell>
          <cell r="I240">
            <v>1</v>
          </cell>
          <cell r="J240">
            <v>1</v>
          </cell>
          <cell r="K240">
            <v>1</v>
          </cell>
          <cell r="L240">
            <v>1</v>
          </cell>
          <cell r="M240">
            <v>1</v>
          </cell>
          <cell r="N240">
            <v>1</v>
          </cell>
          <cell r="O240">
            <v>1</v>
          </cell>
          <cell r="P240">
            <v>1</v>
          </cell>
          <cell r="Q240">
            <v>1</v>
          </cell>
          <cell r="R240">
            <v>1</v>
          </cell>
          <cell r="S240"/>
          <cell r="T240" t="str">
            <v>Enero</v>
          </cell>
          <cell r="U240">
            <v>1</v>
          </cell>
          <cell r="V240">
            <v>1</v>
          </cell>
          <cell r="W240">
            <v>9.0909090909090912E-2</v>
          </cell>
          <cell r="X240" t="str">
            <v>Se remite relación de memorandos informativos del mes</v>
          </cell>
          <cell r="Y240" t="str">
            <v>ENERO</v>
          </cell>
          <cell r="Z240" t="str">
            <v>Febrero</v>
          </cell>
          <cell r="AA240">
            <v>1</v>
          </cell>
          <cell r="AB240">
            <v>1</v>
          </cell>
          <cell r="AC240">
            <v>0.18181818181818182</v>
          </cell>
          <cell r="AD240" t="str">
            <v>Se remite relación de memorandos informativos del mes</v>
          </cell>
          <cell r="AE240" t="str">
            <v>FEBRERO</v>
          </cell>
          <cell r="AF240" t="str">
            <v>Marzo</v>
          </cell>
          <cell r="AG240">
            <v>1</v>
          </cell>
          <cell r="AH240">
            <v>1</v>
          </cell>
          <cell r="AI240">
            <v>0.27272727272727271</v>
          </cell>
          <cell r="AJ240" t="str">
            <v>Se remite relación de memorandos informativos del mes</v>
          </cell>
          <cell r="AK240" t="str">
            <v>MARZO</v>
          </cell>
          <cell r="AL240" t="str">
            <v>Abril</v>
          </cell>
          <cell r="AM240">
            <v>1</v>
          </cell>
          <cell r="AN240">
            <v>1</v>
          </cell>
          <cell r="AO240">
            <v>0.36363636363636365</v>
          </cell>
          <cell r="AP240" t="str">
            <v>Se remite relación de memorandos informativos del mes</v>
          </cell>
          <cell r="AQ240" t="str">
            <v>ABRIL</v>
          </cell>
          <cell r="AR240" t="str">
            <v>Mayo</v>
          </cell>
          <cell r="AS240"/>
          <cell r="AT240">
            <v>0</v>
          </cell>
          <cell r="AU240">
            <v>0.36363636363636365</v>
          </cell>
          <cell r="AV240"/>
          <cell r="AW240"/>
          <cell r="AX240" t="str">
            <v>Junio</v>
          </cell>
          <cell r="AY240"/>
          <cell r="AZ240">
            <v>0</v>
          </cell>
          <cell r="BA240">
            <v>0.36363636363636365</v>
          </cell>
          <cell r="BB240"/>
          <cell r="BC240"/>
          <cell r="BD240" t="str">
            <v>Julio</v>
          </cell>
          <cell r="BE240"/>
          <cell r="BF240">
            <v>0</v>
          </cell>
          <cell r="BG240">
            <v>0.36363636363636365</v>
          </cell>
          <cell r="BH240"/>
          <cell r="BI240"/>
          <cell r="BJ240" t="str">
            <v>Agosto</v>
          </cell>
          <cell r="BK240"/>
          <cell r="BL240">
            <v>0</v>
          </cell>
          <cell r="BM240">
            <v>0.36363636363636365</v>
          </cell>
          <cell r="BN240"/>
          <cell r="BO240"/>
          <cell r="BP240" t="str">
            <v>Septiembre</v>
          </cell>
          <cell r="BQ240"/>
          <cell r="BR240">
            <v>0</v>
          </cell>
          <cell r="BS240">
            <v>0.36363636363636365</v>
          </cell>
          <cell r="BT240"/>
          <cell r="BU240"/>
          <cell r="BV240" t="str">
            <v>Octubre</v>
          </cell>
          <cell r="BW240"/>
          <cell r="BX240">
            <v>0</v>
          </cell>
          <cell r="BY240">
            <v>0.36363636363636365</v>
          </cell>
          <cell r="BZ240"/>
          <cell r="CA240"/>
          <cell r="CB240" t="str">
            <v>Noviembre</v>
          </cell>
          <cell r="CC240"/>
          <cell r="CD240">
            <v>0</v>
          </cell>
          <cell r="CE240">
            <v>0.36363636363636365</v>
          </cell>
          <cell r="CF240"/>
          <cell r="CG240"/>
          <cell r="CH240" t="str">
            <v>Diciembre</v>
          </cell>
          <cell r="CI240"/>
          <cell r="CJ240" t="e">
            <v>#DIV/0!</v>
          </cell>
          <cell r="CK240">
            <v>0.36363636363636365</v>
          </cell>
          <cell r="CL240"/>
          <cell r="CM240"/>
          <cell r="CN240">
            <v>1</v>
          </cell>
          <cell r="CO240">
            <v>1</v>
          </cell>
          <cell r="CP240">
            <v>1</v>
          </cell>
          <cell r="CQ240">
            <v>1</v>
          </cell>
          <cell r="CR240">
            <v>0</v>
          </cell>
          <cell r="CS240">
            <v>0</v>
          </cell>
          <cell r="CT240">
            <v>0</v>
          </cell>
          <cell r="CU240">
            <v>0</v>
          </cell>
          <cell r="CV240">
            <v>0</v>
          </cell>
          <cell r="CW240">
            <v>0</v>
          </cell>
          <cell r="CX240">
            <v>0</v>
          </cell>
          <cell r="CY240">
            <v>0</v>
          </cell>
        </row>
        <row r="241">
          <cell r="C241" t="str">
            <v>ADQBS 59 Acción preventiva 3</v>
          </cell>
          <cell r="D241"/>
          <cell r="E241"/>
          <cell r="F241"/>
          <cell r="G241">
            <v>0</v>
          </cell>
          <cell r="H241"/>
          <cell r="I241"/>
          <cell r="J241"/>
          <cell r="K241"/>
          <cell r="L241"/>
          <cell r="M241"/>
          <cell r="N241"/>
          <cell r="O241"/>
          <cell r="P241"/>
          <cell r="Q241"/>
          <cell r="R241"/>
          <cell r="S241"/>
          <cell r="T241" t="str">
            <v>Enero</v>
          </cell>
          <cell r="U241"/>
          <cell r="V241" t="e">
            <v>#DIV/0!</v>
          </cell>
          <cell r="W241" t="e">
            <v>#DIV/0!</v>
          </cell>
          <cell r="X241"/>
          <cell r="Y241"/>
          <cell r="Z241" t="str">
            <v>Febrero</v>
          </cell>
          <cell r="AA241"/>
          <cell r="AB241" t="e">
            <v>#DIV/0!</v>
          </cell>
          <cell r="AC241" t="e">
            <v>#DIV/0!</v>
          </cell>
          <cell r="AD241"/>
          <cell r="AE241"/>
          <cell r="AF241" t="str">
            <v>Marzo</v>
          </cell>
          <cell r="AG241"/>
          <cell r="AH241" t="e">
            <v>#DIV/0!</v>
          </cell>
          <cell r="AI241" t="e">
            <v>#DIV/0!</v>
          </cell>
          <cell r="AJ241"/>
          <cell r="AK241"/>
          <cell r="AL241" t="str">
            <v>Abril</v>
          </cell>
          <cell r="AM241"/>
          <cell r="AN241" t="e">
            <v>#DIV/0!</v>
          </cell>
          <cell r="AO241" t="e">
            <v>#DIV/0!</v>
          </cell>
          <cell r="AP241"/>
          <cell r="AQ241"/>
          <cell r="AR241" t="str">
            <v>Mayo</v>
          </cell>
          <cell r="AS241"/>
          <cell r="AT241" t="e">
            <v>#DIV/0!</v>
          </cell>
          <cell r="AU241" t="e">
            <v>#DIV/0!</v>
          </cell>
          <cell r="AV241"/>
          <cell r="AW241"/>
          <cell r="AX241" t="str">
            <v>Junio</v>
          </cell>
          <cell r="AY241"/>
          <cell r="AZ241" t="e">
            <v>#DIV/0!</v>
          </cell>
          <cell r="BA241" t="e">
            <v>#DIV/0!</v>
          </cell>
          <cell r="BB241"/>
          <cell r="BC241"/>
          <cell r="BD241" t="str">
            <v>Julio</v>
          </cell>
          <cell r="BE241"/>
          <cell r="BF241" t="e">
            <v>#DIV/0!</v>
          </cell>
          <cell r="BG241" t="e">
            <v>#DIV/0!</v>
          </cell>
          <cell r="BH241"/>
          <cell r="BI241"/>
          <cell r="BJ241" t="str">
            <v>Agosto</v>
          </cell>
          <cell r="BK241"/>
          <cell r="BL241" t="e">
            <v>#DIV/0!</v>
          </cell>
          <cell r="BM241" t="e">
            <v>#DIV/0!</v>
          </cell>
          <cell r="BN241"/>
          <cell r="BO241"/>
          <cell r="BP241" t="str">
            <v>Septiembre</v>
          </cell>
          <cell r="BQ241"/>
          <cell r="BR241" t="e">
            <v>#DIV/0!</v>
          </cell>
          <cell r="BS241" t="e">
            <v>#DIV/0!</v>
          </cell>
          <cell r="BT241"/>
          <cell r="BU241"/>
          <cell r="BV241" t="str">
            <v>Octubre</v>
          </cell>
          <cell r="BW241"/>
          <cell r="BX241" t="e">
            <v>#DIV/0!</v>
          </cell>
          <cell r="BY241" t="e">
            <v>#DIV/0!</v>
          </cell>
          <cell r="BZ241"/>
          <cell r="CA241"/>
          <cell r="CB241" t="str">
            <v>Noviembre</v>
          </cell>
          <cell r="CC241"/>
          <cell r="CD241" t="e">
            <v>#DIV/0!</v>
          </cell>
          <cell r="CE241" t="e">
            <v>#DIV/0!</v>
          </cell>
          <cell r="CF241"/>
          <cell r="CG241"/>
          <cell r="CH241" t="str">
            <v>Diciembre</v>
          </cell>
          <cell r="CI241"/>
          <cell r="CJ241" t="e">
            <v>#DIV/0!</v>
          </cell>
          <cell r="CK241" t="e">
            <v>#DIV/0!</v>
          </cell>
          <cell r="CL241"/>
          <cell r="CM241"/>
          <cell r="CN241"/>
          <cell r="CO241"/>
          <cell r="CP241"/>
          <cell r="CQ241"/>
          <cell r="CR241"/>
          <cell r="CS241"/>
          <cell r="CT241"/>
          <cell r="CU241"/>
          <cell r="CV241"/>
          <cell r="CW241"/>
          <cell r="CX241"/>
          <cell r="CY241"/>
        </row>
        <row r="242">
          <cell r="C242" t="str">
            <v>ADQBS 59 Acción preventiva 4</v>
          </cell>
          <cell r="D242"/>
          <cell r="E242"/>
          <cell r="F242"/>
          <cell r="G242">
            <v>0</v>
          </cell>
          <cell r="H242"/>
          <cell r="I242"/>
          <cell r="J242"/>
          <cell r="K242"/>
          <cell r="L242"/>
          <cell r="M242"/>
          <cell r="N242"/>
          <cell r="O242"/>
          <cell r="P242"/>
          <cell r="Q242"/>
          <cell r="R242"/>
          <cell r="S242"/>
          <cell r="T242" t="str">
            <v>Enero</v>
          </cell>
          <cell r="U242"/>
          <cell r="V242" t="e">
            <v>#DIV/0!</v>
          </cell>
          <cell r="W242" t="e">
            <v>#DIV/0!</v>
          </cell>
          <cell r="X242"/>
          <cell r="Y242"/>
          <cell r="Z242" t="str">
            <v>Febrero</v>
          </cell>
          <cell r="AA242"/>
          <cell r="AB242" t="e">
            <v>#DIV/0!</v>
          </cell>
          <cell r="AC242" t="e">
            <v>#DIV/0!</v>
          </cell>
          <cell r="AD242"/>
          <cell r="AE242"/>
          <cell r="AF242" t="str">
            <v>Marzo</v>
          </cell>
          <cell r="AG242"/>
          <cell r="AH242" t="e">
            <v>#DIV/0!</v>
          </cell>
          <cell r="AI242" t="e">
            <v>#DIV/0!</v>
          </cell>
          <cell r="AJ242"/>
          <cell r="AK242"/>
          <cell r="AL242" t="str">
            <v>Abril</v>
          </cell>
          <cell r="AM242"/>
          <cell r="AN242" t="e">
            <v>#DIV/0!</v>
          </cell>
          <cell r="AO242" t="e">
            <v>#DIV/0!</v>
          </cell>
          <cell r="AP242"/>
          <cell r="AQ242"/>
          <cell r="AR242" t="str">
            <v>Mayo</v>
          </cell>
          <cell r="AS242"/>
          <cell r="AT242" t="e">
            <v>#DIV/0!</v>
          </cell>
          <cell r="AU242" t="e">
            <v>#DIV/0!</v>
          </cell>
          <cell r="AV242"/>
          <cell r="AW242"/>
          <cell r="AX242" t="str">
            <v>Junio</v>
          </cell>
          <cell r="AY242"/>
          <cell r="AZ242" t="e">
            <v>#DIV/0!</v>
          </cell>
          <cell r="BA242" t="e">
            <v>#DIV/0!</v>
          </cell>
          <cell r="BB242"/>
          <cell r="BC242"/>
          <cell r="BD242" t="str">
            <v>Julio</v>
          </cell>
          <cell r="BE242"/>
          <cell r="BF242" t="e">
            <v>#DIV/0!</v>
          </cell>
          <cell r="BG242" t="e">
            <v>#DIV/0!</v>
          </cell>
          <cell r="BH242"/>
          <cell r="BI242"/>
          <cell r="BJ242" t="str">
            <v>Agosto</v>
          </cell>
          <cell r="BK242"/>
          <cell r="BL242" t="e">
            <v>#DIV/0!</v>
          </cell>
          <cell r="BM242" t="e">
            <v>#DIV/0!</v>
          </cell>
          <cell r="BN242"/>
          <cell r="BO242"/>
          <cell r="BP242" t="str">
            <v>Septiembre</v>
          </cell>
          <cell r="BQ242"/>
          <cell r="BR242" t="e">
            <v>#DIV/0!</v>
          </cell>
          <cell r="BS242" t="e">
            <v>#DIV/0!</v>
          </cell>
          <cell r="BT242"/>
          <cell r="BU242"/>
          <cell r="BV242" t="str">
            <v>Octubre</v>
          </cell>
          <cell r="BW242"/>
          <cell r="BX242" t="e">
            <v>#DIV/0!</v>
          </cell>
          <cell r="BY242" t="e">
            <v>#DIV/0!</v>
          </cell>
          <cell r="BZ242"/>
          <cell r="CA242"/>
          <cell r="CB242" t="str">
            <v>Noviembre</v>
          </cell>
          <cell r="CC242"/>
          <cell r="CD242" t="e">
            <v>#DIV/0!</v>
          </cell>
          <cell r="CE242" t="e">
            <v>#DIV/0!</v>
          </cell>
          <cell r="CF242"/>
          <cell r="CG242"/>
          <cell r="CH242" t="str">
            <v>Diciembre</v>
          </cell>
          <cell r="CI242"/>
          <cell r="CJ242" t="e">
            <v>#DIV/0!</v>
          </cell>
          <cell r="CK242" t="e">
            <v>#DIV/0!</v>
          </cell>
          <cell r="CL242"/>
          <cell r="CM242"/>
          <cell r="CN242"/>
          <cell r="CO242"/>
          <cell r="CP242"/>
          <cell r="CQ242"/>
          <cell r="CR242"/>
          <cell r="CS242"/>
          <cell r="CT242"/>
          <cell r="CU242"/>
          <cell r="CV242"/>
          <cell r="CW242"/>
          <cell r="CX242"/>
          <cell r="CY242"/>
        </row>
        <row r="243">
          <cell r="C243" t="str">
            <v>ADMBS 60 Acción preventiva 1</v>
          </cell>
          <cell r="D243" t="str">
            <v>SUBDIRECCIÓN ADMINISTRATIVA Y FINANCIERA (GESTIÓN AMBIENTAL)</v>
          </cell>
          <cell r="E243" t="str">
            <v xml:space="preserve">Realizar actualización y seguimiento a la generación de residuos peligrosos al interior de la entidad </v>
          </cell>
          <cell r="F243" t="str">
            <v>Bitácora de generación de residuos</v>
          </cell>
          <cell r="G243">
            <v>6</v>
          </cell>
          <cell r="H243"/>
          <cell r="I243"/>
          <cell r="J243"/>
          <cell r="K243"/>
          <cell r="L243"/>
          <cell r="M243">
            <v>1</v>
          </cell>
          <cell r="N243">
            <v>1</v>
          </cell>
          <cell r="O243">
            <v>1</v>
          </cell>
          <cell r="P243">
            <v>1</v>
          </cell>
          <cell r="Q243">
            <v>1</v>
          </cell>
          <cell r="R243">
            <v>1</v>
          </cell>
          <cell r="S243"/>
          <cell r="T243" t="str">
            <v>Enero</v>
          </cell>
          <cell r="U243"/>
          <cell r="V243" t="e">
            <v>#DIV/0!</v>
          </cell>
          <cell r="W243">
            <v>0</v>
          </cell>
          <cell r="X243"/>
          <cell r="Y243"/>
          <cell r="Z243" t="str">
            <v>Febrero</v>
          </cell>
          <cell r="AA243"/>
          <cell r="AB243" t="e">
            <v>#DIV/0!</v>
          </cell>
          <cell r="AC243">
            <v>0</v>
          </cell>
          <cell r="AD243"/>
          <cell r="AE243"/>
          <cell r="AF243" t="str">
            <v>Marzo</v>
          </cell>
          <cell r="AG243"/>
          <cell r="AH243" t="e">
            <v>#DIV/0!</v>
          </cell>
          <cell r="AI243">
            <v>0</v>
          </cell>
          <cell r="AJ243"/>
          <cell r="AK243"/>
          <cell r="AL243" t="str">
            <v>Abril</v>
          </cell>
          <cell r="AM243"/>
          <cell r="AN243" t="e">
            <v>#DIV/0!</v>
          </cell>
          <cell r="AO243">
            <v>0</v>
          </cell>
          <cell r="AP243"/>
          <cell r="AQ243"/>
          <cell r="AR243" t="str">
            <v>Mayo</v>
          </cell>
          <cell r="AS243"/>
          <cell r="AT243" t="e">
            <v>#DIV/0!</v>
          </cell>
          <cell r="AU243">
            <v>0</v>
          </cell>
          <cell r="AV243"/>
          <cell r="AW243"/>
          <cell r="AX243" t="str">
            <v>Junio</v>
          </cell>
          <cell r="AY243"/>
          <cell r="AZ243">
            <v>0</v>
          </cell>
          <cell r="BA243">
            <v>0</v>
          </cell>
          <cell r="BB243"/>
          <cell r="BC243"/>
          <cell r="BD243" t="str">
            <v>Julio</v>
          </cell>
          <cell r="BE243"/>
          <cell r="BF243">
            <v>0</v>
          </cell>
          <cell r="BG243">
            <v>0</v>
          </cell>
          <cell r="BH243"/>
          <cell r="BI243"/>
          <cell r="BJ243" t="str">
            <v>Agosto</v>
          </cell>
          <cell r="BK243"/>
          <cell r="BL243">
            <v>0</v>
          </cell>
          <cell r="BM243">
            <v>0</v>
          </cell>
          <cell r="BN243"/>
          <cell r="BO243"/>
          <cell r="BP243" t="str">
            <v>Septiembre</v>
          </cell>
          <cell r="BQ243"/>
          <cell r="BR243">
            <v>0</v>
          </cell>
          <cell r="BS243">
            <v>0</v>
          </cell>
          <cell r="BT243"/>
          <cell r="BU243"/>
          <cell r="BV243" t="str">
            <v>Octubre</v>
          </cell>
          <cell r="BW243"/>
          <cell r="BX243">
            <v>0</v>
          </cell>
          <cell r="BY243">
            <v>0</v>
          </cell>
          <cell r="BZ243"/>
          <cell r="CA243"/>
          <cell r="CB243" t="str">
            <v>Noviembre</v>
          </cell>
          <cell r="CC243"/>
          <cell r="CD243">
            <v>0</v>
          </cell>
          <cell r="CE243">
            <v>0</v>
          </cell>
          <cell r="CF243"/>
          <cell r="CG243"/>
          <cell r="CH243" t="str">
            <v>Diciembre</v>
          </cell>
          <cell r="CI243"/>
          <cell r="CJ243" t="e">
            <v>#DIV/0!</v>
          </cell>
          <cell r="CK243">
            <v>0</v>
          </cell>
          <cell r="CL243"/>
          <cell r="CM243"/>
          <cell r="CN243">
            <v>0</v>
          </cell>
          <cell r="CO243">
            <v>0</v>
          </cell>
          <cell r="CP243">
            <v>0</v>
          </cell>
          <cell r="CQ243">
            <v>0</v>
          </cell>
          <cell r="CR243">
            <v>0</v>
          </cell>
          <cell r="CS243">
            <v>0</v>
          </cell>
          <cell r="CT243">
            <v>0</v>
          </cell>
          <cell r="CU243">
            <v>0</v>
          </cell>
          <cell r="CV243">
            <v>0</v>
          </cell>
          <cell r="CW243">
            <v>0</v>
          </cell>
          <cell r="CX243">
            <v>0</v>
          </cell>
          <cell r="CY243">
            <v>0</v>
          </cell>
        </row>
        <row r="244">
          <cell r="C244" t="str">
            <v>ADMBS 60 Acción preventiva 2</v>
          </cell>
          <cell r="D244" t="str">
            <v>SUBDIRECCIÓN ADMINISTRATIVA Y FINANCIERA (GESTIÓN AMBIENTAL)</v>
          </cell>
          <cell r="E244" t="str">
            <v>Realizar sensibilización sobre el manejo de residuos peligrosos a los colaboradores de la ANT</v>
          </cell>
          <cell r="F244" t="str">
            <v>Listado de asistencia a capacitación (sensibilización) y presentación</v>
          </cell>
          <cell r="G244">
            <v>1</v>
          </cell>
          <cell r="H244"/>
          <cell r="I244"/>
          <cell r="J244"/>
          <cell r="K244"/>
          <cell r="L244"/>
          <cell r="M244">
            <v>1</v>
          </cell>
          <cell r="N244"/>
          <cell r="O244"/>
          <cell r="P244"/>
          <cell r="Q244"/>
          <cell r="R244"/>
          <cell r="S244"/>
          <cell r="T244" t="str">
            <v>Enero</v>
          </cell>
          <cell r="U244"/>
          <cell r="V244" t="e">
            <v>#DIV/0!</v>
          </cell>
          <cell r="W244">
            <v>0</v>
          </cell>
          <cell r="X244"/>
          <cell r="Y244"/>
          <cell r="Z244" t="str">
            <v>Febrero</v>
          </cell>
          <cell r="AA244"/>
          <cell r="AB244" t="e">
            <v>#DIV/0!</v>
          </cell>
          <cell r="AC244">
            <v>0</v>
          </cell>
          <cell r="AD244"/>
          <cell r="AE244"/>
          <cell r="AF244" t="str">
            <v>Marzo</v>
          </cell>
          <cell r="AG244"/>
          <cell r="AH244" t="e">
            <v>#DIV/0!</v>
          </cell>
          <cell r="AI244">
            <v>0</v>
          </cell>
          <cell r="AJ244"/>
          <cell r="AK244"/>
          <cell r="AL244" t="str">
            <v>Abril</v>
          </cell>
          <cell r="AM244"/>
          <cell r="AN244" t="e">
            <v>#DIV/0!</v>
          </cell>
          <cell r="AO244">
            <v>0</v>
          </cell>
          <cell r="AP244"/>
          <cell r="AQ244"/>
          <cell r="AR244" t="str">
            <v>Mayo</v>
          </cell>
          <cell r="AS244"/>
          <cell r="AT244" t="e">
            <v>#DIV/0!</v>
          </cell>
          <cell r="AU244">
            <v>0</v>
          </cell>
          <cell r="AV244"/>
          <cell r="AW244"/>
          <cell r="AX244" t="str">
            <v>Junio</v>
          </cell>
          <cell r="AY244"/>
          <cell r="AZ244">
            <v>0</v>
          </cell>
          <cell r="BA244">
            <v>0</v>
          </cell>
          <cell r="BB244"/>
          <cell r="BC244"/>
          <cell r="BD244" t="str">
            <v>Julio</v>
          </cell>
          <cell r="BE244"/>
          <cell r="BF244" t="e">
            <v>#DIV/0!</v>
          </cell>
          <cell r="BG244">
            <v>0</v>
          </cell>
          <cell r="BH244"/>
          <cell r="BI244"/>
          <cell r="BJ244" t="str">
            <v>Agosto</v>
          </cell>
          <cell r="BK244"/>
          <cell r="BL244" t="e">
            <v>#DIV/0!</v>
          </cell>
          <cell r="BM244">
            <v>0</v>
          </cell>
          <cell r="BN244"/>
          <cell r="BO244"/>
          <cell r="BP244" t="str">
            <v>Septiembre</v>
          </cell>
          <cell r="BQ244"/>
          <cell r="BR244" t="e">
            <v>#DIV/0!</v>
          </cell>
          <cell r="BS244">
            <v>0</v>
          </cell>
          <cell r="BT244"/>
          <cell r="BU244"/>
          <cell r="BV244" t="str">
            <v>Octubre</v>
          </cell>
          <cell r="BW244"/>
          <cell r="BX244" t="e">
            <v>#DIV/0!</v>
          </cell>
          <cell r="BY244">
            <v>0</v>
          </cell>
          <cell r="BZ244"/>
          <cell r="CA244"/>
          <cell r="CB244" t="str">
            <v>Noviembre</v>
          </cell>
          <cell r="CC244"/>
          <cell r="CD244" t="e">
            <v>#DIV/0!</v>
          </cell>
          <cell r="CE244">
            <v>0</v>
          </cell>
          <cell r="CF244"/>
          <cell r="CG244"/>
          <cell r="CH244" t="str">
            <v>Diciembre</v>
          </cell>
          <cell r="CI244"/>
          <cell r="CJ244" t="e">
            <v>#DIV/0!</v>
          </cell>
          <cell r="CK244">
            <v>0</v>
          </cell>
          <cell r="CL244"/>
          <cell r="CM244"/>
          <cell r="CN244">
            <v>0</v>
          </cell>
          <cell r="CO244">
            <v>0</v>
          </cell>
          <cell r="CP244">
            <v>0</v>
          </cell>
          <cell r="CQ244">
            <v>0</v>
          </cell>
          <cell r="CR244">
            <v>0</v>
          </cell>
          <cell r="CS244">
            <v>0</v>
          </cell>
          <cell r="CT244">
            <v>0</v>
          </cell>
          <cell r="CU244">
            <v>0</v>
          </cell>
          <cell r="CV244">
            <v>0</v>
          </cell>
          <cell r="CW244">
            <v>0</v>
          </cell>
          <cell r="CX244">
            <v>0</v>
          </cell>
          <cell r="CY244">
            <v>0</v>
          </cell>
        </row>
        <row r="245">
          <cell r="C245" t="str">
            <v>ADMBS 60 Acción preventiva 3</v>
          </cell>
          <cell r="D245"/>
          <cell r="E245"/>
          <cell r="F245"/>
          <cell r="G245">
            <v>0</v>
          </cell>
          <cell r="H245"/>
          <cell r="I245"/>
          <cell r="J245"/>
          <cell r="K245"/>
          <cell r="L245"/>
          <cell r="M245"/>
          <cell r="N245"/>
          <cell r="O245"/>
          <cell r="P245"/>
          <cell r="Q245"/>
          <cell r="R245"/>
          <cell r="S245"/>
          <cell r="T245" t="str">
            <v>Enero</v>
          </cell>
          <cell r="U245"/>
          <cell r="V245" t="e">
            <v>#DIV/0!</v>
          </cell>
          <cell r="W245" t="e">
            <v>#DIV/0!</v>
          </cell>
          <cell r="X245"/>
          <cell r="Y245"/>
          <cell r="Z245" t="str">
            <v>Febrero</v>
          </cell>
          <cell r="AA245"/>
          <cell r="AB245" t="e">
            <v>#DIV/0!</v>
          </cell>
          <cell r="AC245" t="e">
            <v>#DIV/0!</v>
          </cell>
          <cell r="AD245"/>
          <cell r="AE245"/>
          <cell r="AF245" t="str">
            <v>Marzo</v>
          </cell>
          <cell r="AG245"/>
          <cell r="AH245" t="e">
            <v>#DIV/0!</v>
          </cell>
          <cell r="AI245" t="e">
            <v>#DIV/0!</v>
          </cell>
          <cell r="AJ245"/>
          <cell r="AK245"/>
          <cell r="AL245" t="str">
            <v>Abril</v>
          </cell>
          <cell r="AM245"/>
          <cell r="AN245" t="e">
            <v>#DIV/0!</v>
          </cell>
          <cell r="AO245" t="e">
            <v>#DIV/0!</v>
          </cell>
          <cell r="AP245"/>
          <cell r="AQ245"/>
          <cell r="AR245" t="str">
            <v>Mayo</v>
          </cell>
          <cell r="AS245"/>
          <cell r="AT245" t="e">
            <v>#DIV/0!</v>
          </cell>
          <cell r="AU245" t="e">
            <v>#DIV/0!</v>
          </cell>
          <cell r="AV245"/>
          <cell r="AW245"/>
          <cell r="AX245" t="str">
            <v>Junio</v>
          </cell>
          <cell r="AY245"/>
          <cell r="AZ245" t="e">
            <v>#DIV/0!</v>
          </cell>
          <cell r="BA245" t="e">
            <v>#DIV/0!</v>
          </cell>
          <cell r="BB245"/>
          <cell r="BC245"/>
          <cell r="BD245" t="str">
            <v>Julio</v>
          </cell>
          <cell r="BE245"/>
          <cell r="BF245" t="e">
            <v>#DIV/0!</v>
          </cell>
          <cell r="BG245" t="e">
            <v>#DIV/0!</v>
          </cell>
          <cell r="BH245"/>
          <cell r="BI245"/>
          <cell r="BJ245" t="str">
            <v>Agosto</v>
          </cell>
          <cell r="BK245"/>
          <cell r="BL245" t="e">
            <v>#DIV/0!</v>
          </cell>
          <cell r="BM245" t="e">
            <v>#DIV/0!</v>
          </cell>
          <cell r="BN245"/>
          <cell r="BO245"/>
          <cell r="BP245" t="str">
            <v>Septiembre</v>
          </cell>
          <cell r="BQ245"/>
          <cell r="BR245" t="e">
            <v>#DIV/0!</v>
          </cell>
          <cell r="BS245" t="e">
            <v>#DIV/0!</v>
          </cell>
          <cell r="BT245"/>
          <cell r="BU245"/>
          <cell r="BV245" t="str">
            <v>Octubre</v>
          </cell>
          <cell r="BW245"/>
          <cell r="BX245" t="e">
            <v>#DIV/0!</v>
          </cell>
          <cell r="BY245" t="e">
            <v>#DIV/0!</v>
          </cell>
          <cell r="BZ245"/>
          <cell r="CA245"/>
          <cell r="CB245" t="str">
            <v>Noviembre</v>
          </cell>
          <cell r="CC245"/>
          <cell r="CD245" t="e">
            <v>#DIV/0!</v>
          </cell>
          <cell r="CE245" t="e">
            <v>#DIV/0!</v>
          </cell>
          <cell r="CF245"/>
          <cell r="CG245"/>
          <cell r="CH245" t="str">
            <v>Diciembre</v>
          </cell>
          <cell r="CI245"/>
          <cell r="CJ245" t="e">
            <v>#DIV/0!</v>
          </cell>
          <cell r="CK245" t="e">
            <v>#DIV/0!</v>
          </cell>
          <cell r="CL245"/>
          <cell r="CM245"/>
          <cell r="CN245"/>
          <cell r="CO245"/>
          <cell r="CP245"/>
          <cell r="CQ245"/>
          <cell r="CR245"/>
          <cell r="CS245"/>
          <cell r="CT245"/>
          <cell r="CU245"/>
          <cell r="CV245"/>
          <cell r="CW245"/>
          <cell r="CX245"/>
          <cell r="CY245"/>
        </row>
        <row r="246">
          <cell r="C246" t="str">
            <v>ADMBS 60 Acción preventiva 4</v>
          </cell>
          <cell r="D246"/>
          <cell r="E246"/>
          <cell r="F246"/>
          <cell r="G246">
            <v>0</v>
          </cell>
          <cell r="H246"/>
          <cell r="I246"/>
          <cell r="J246"/>
          <cell r="K246"/>
          <cell r="L246"/>
          <cell r="M246"/>
          <cell r="N246"/>
          <cell r="O246"/>
          <cell r="P246"/>
          <cell r="Q246"/>
          <cell r="R246"/>
          <cell r="S246"/>
          <cell r="T246" t="str">
            <v>Enero</v>
          </cell>
          <cell r="U246"/>
          <cell r="V246" t="e">
            <v>#DIV/0!</v>
          </cell>
          <cell r="W246" t="e">
            <v>#DIV/0!</v>
          </cell>
          <cell r="X246"/>
          <cell r="Y246"/>
          <cell r="Z246" t="str">
            <v>Febrero</v>
          </cell>
          <cell r="AA246"/>
          <cell r="AB246" t="e">
            <v>#DIV/0!</v>
          </cell>
          <cell r="AC246" t="e">
            <v>#DIV/0!</v>
          </cell>
          <cell r="AD246"/>
          <cell r="AE246"/>
          <cell r="AF246" t="str">
            <v>Marzo</v>
          </cell>
          <cell r="AG246"/>
          <cell r="AH246" t="e">
            <v>#DIV/0!</v>
          </cell>
          <cell r="AI246" t="e">
            <v>#DIV/0!</v>
          </cell>
          <cell r="AJ246"/>
          <cell r="AK246"/>
          <cell r="AL246" t="str">
            <v>Abril</v>
          </cell>
          <cell r="AM246"/>
          <cell r="AN246" t="e">
            <v>#DIV/0!</v>
          </cell>
          <cell r="AO246" t="e">
            <v>#DIV/0!</v>
          </cell>
          <cell r="AP246"/>
          <cell r="AQ246"/>
          <cell r="AR246" t="str">
            <v>Mayo</v>
          </cell>
          <cell r="AS246"/>
          <cell r="AT246" t="e">
            <v>#DIV/0!</v>
          </cell>
          <cell r="AU246" t="e">
            <v>#DIV/0!</v>
          </cell>
          <cell r="AV246"/>
          <cell r="AW246"/>
          <cell r="AX246" t="str">
            <v>Junio</v>
          </cell>
          <cell r="AY246"/>
          <cell r="AZ246" t="e">
            <v>#DIV/0!</v>
          </cell>
          <cell r="BA246" t="e">
            <v>#DIV/0!</v>
          </cell>
          <cell r="BB246"/>
          <cell r="BC246"/>
          <cell r="BD246" t="str">
            <v>Julio</v>
          </cell>
          <cell r="BE246"/>
          <cell r="BF246" t="e">
            <v>#DIV/0!</v>
          </cell>
          <cell r="BG246" t="e">
            <v>#DIV/0!</v>
          </cell>
          <cell r="BH246"/>
          <cell r="BI246"/>
          <cell r="BJ246" t="str">
            <v>Agosto</v>
          </cell>
          <cell r="BK246"/>
          <cell r="BL246" t="e">
            <v>#DIV/0!</v>
          </cell>
          <cell r="BM246" t="e">
            <v>#DIV/0!</v>
          </cell>
          <cell r="BN246"/>
          <cell r="BO246"/>
          <cell r="BP246" t="str">
            <v>Septiembre</v>
          </cell>
          <cell r="BQ246"/>
          <cell r="BR246" t="e">
            <v>#DIV/0!</v>
          </cell>
          <cell r="BS246" t="e">
            <v>#DIV/0!</v>
          </cell>
          <cell r="BT246"/>
          <cell r="BU246"/>
          <cell r="BV246" t="str">
            <v>Octubre</v>
          </cell>
          <cell r="BW246"/>
          <cell r="BX246" t="e">
            <v>#DIV/0!</v>
          </cell>
          <cell r="BY246" t="e">
            <v>#DIV/0!</v>
          </cell>
          <cell r="BZ246"/>
          <cell r="CA246"/>
          <cell r="CB246" t="str">
            <v>Noviembre</v>
          </cell>
          <cell r="CC246"/>
          <cell r="CD246" t="e">
            <v>#DIV/0!</v>
          </cell>
          <cell r="CE246" t="e">
            <v>#DIV/0!</v>
          </cell>
          <cell r="CF246"/>
          <cell r="CG246"/>
          <cell r="CH246" t="str">
            <v>Diciembre</v>
          </cell>
          <cell r="CI246"/>
          <cell r="CJ246" t="e">
            <v>#DIV/0!</v>
          </cell>
          <cell r="CK246" t="e">
            <v>#DIV/0!</v>
          </cell>
          <cell r="CL246"/>
          <cell r="CM246"/>
          <cell r="CN246"/>
          <cell r="CO246"/>
          <cell r="CP246"/>
          <cell r="CQ246"/>
          <cell r="CR246"/>
          <cell r="CS246"/>
          <cell r="CT246"/>
          <cell r="CU246"/>
          <cell r="CV246"/>
          <cell r="CW246"/>
          <cell r="CX246"/>
          <cell r="CY246"/>
        </row>
        <row r="247">
          <cell r="C247" t="str">
            <v>ADMBS 61 Acción preventiva 1</v>
          </cell>
          <cell r="D247" t="str">
            <v>SUBDIRECCIÓN ADMINISTRATIVA Y FINANCIERA (GESTIÓN AMBIENTAL)</v>
          </cell>
          <cell r="E247" t="str">
            <v>Realizar sensibilizaciones sobre los lineamientos internos ambientales a los colaboradores de la ANT</v>
          </cell>
          <cell r="F247" t="str">
            <v>Listado de asistencia a capacitación (sensibilización) y presentación</v>
          </cell>
          <cell r="G247">
            <v>2</v>
          </cell>
          <cell r="H247"/>
          <cell r="I247"/>
          <cell r="J247"/>
          <cell r="K247"/>
          <cell r="L247"/>
          <cell r="M247">
            <v>1</v>
          </cell>
          <cell r="N247"/>
          <cell r="O247"/>
          <cell r="P247">
            <v>1</v>
          </cell>
          <cell r="Q247"/>
          <cell r="R247"/>
          <cell r="S247"/>
          <cell r="T247" t="str">
            <v>Enero</v>
          </cell>
          <cell r="U247"/>
          <cell r="V247" t="e">
            <v>#DIV/0!</v>
          </cell>
          <cell r="W247">
            <v>0</v>
          </cell>
          <cell r="X247"/>
          <cell r="Y247"/>
          <cell r="Z247" t="str">
            <v>Febrero</v>
          </cell>
          <cell r="AA247"/>
          <cell r="AB247" t="e">
            <v>#DIV/0!</v>
          </cell>
          <cell r="AC247">
            <v>0</v>
          </cell>
          <cell r="AD247"/>
          <cell r="AE247"/>
          <cell r="AF247" t="str">
            <v>Marzo</v>
          </cell>
          <cell r="AG247"/>
          <cell r="AH247" t="e">
            <v>#DIV/0!</v>
          </cell>
          <cell r="AI247">
            <v>0</v>
          </cell>
          <cell r="AJ247"/>
          <cell r="AK247"/>
          <cell r="AL247" t="str">
            <v>Abril</v>
          </cell>
          <cell r="AM247"/>
          <cell r="AN247" t="e">
            <v>#DIV/0!</v>
          </cell>
          <cell r="AO247">
            <v>0</v>
          </cell>
          <cell r="AP247"/>
          <cell r="AQ247"/>
          <cell r="AR247" t="str">
            <v>Mayo</v>
          </cell>
          <cell r="AS247"/>
          <cell r="AT247" t="e">
            <v>#DIV/0!</v>
          </cell>
          <cell r="AU247">
            <v>0</v>
          </cell>
          <cell r="AV247"/>
          <cell r="AW247"/>
          <cell r="AX247" t="str">
            <v>Junio</v>
          </cell>
          <cell r="AY247"/>
          <cell r="AZ247">
            <v>0</v>
          </cell>
          <cell r="BA247">
            <v>0</v>
          </cell>
          <cell r="BB247"/>
          <cell r="BC247"/>
          <cell r="BD247" t="str">
            <v>Julio</v>
          </cell>
          <cell r="BE247"/>
          <cell r="BF247" t="e">
            <v>#DIV/0!</v>
          </cell>
          <cell r="BG247">
            <v>0</v>
          </cell>
          <cell r="BH247"/>
          <cell r="BI247"/>
          <cell r="BJ247" t="str">
            <v>Agosto</v>
          </cell>
          <cell r="BK247"/>
          <cell r="BL247" t="e">
            <v>#DIV/0!</v>
          </cell>
          <cell r="BM247">
            <v>0</v>
          </cell>
          <cell r="BN247"/>
          <cell r="BO247"/>
          <cell r="BP247" t="str">
            <v>Septiembre</v>
          </cell>
          <cell r="BQ247"/>
          <cell r="BR247">
            <v>0</v>
          </cell>
          <cell r="BS247">
            <v>0</v>
          </cell>
          <cell r="BT247"/>
          <cell r="BU247"/>
          <cell r="BV247" t="str">
            <v>Octubre</v>
          </cell>
          <cell r="BW247"/>
          <cell r="BX247" t="e">
            <v>#DIV/0!</v>
          </cell>
          <cell r="BY247">
            <v>0</v>
          </cell>
          <cell r="BZ247"/>
          <cell r="CA247"/>
          <cell r="CB247" t="str">
            <v>Noviembre</v>
          </cell>
          <cell r="CC247"/>
          <cell r="CD247" t="e">
            <v>#DIV/0!</v>
          </cell>
          <cell r="CE247">
            <v>0</v>
          </cell>
          <cell r="CF247"/>
          <cell r="CG247"/>
          <cell r="CH247" t="str">
            <v>Diciembre</v>
          </cell>
          <cell r="CI247"/>
          <cell r="CJ247" t="e">
            <v>#DIV/0!</v>
          </cell>
          <cell r="CK247">
            <v>0</v>
          </cell>
          <cell r="CL247"/>
          <cell r="CM247"/>
          <cell r="CN247">
            <v>0</v>
          </cell>
          <cell r="CO247">
            <v>0</v>
          </cell>
          <cell r="CP247">
            <v>0</v>
          </cell>
          <cell r="CQ247">
            <v>0</v>
          </cell>
          <cell r="CR247">
            <v>0</v>
          </cell>
          <cell r="CS247">
            <v>0</v>
          </cell>
          <cell r="CT247">
            <v>0</v>
          </cell>
          <cell r="CU247">
            <v>0</v>
          </cell>
          <cell r="CV247">
            <v>0</v>
          </cell>
          <cell r="CW247">
            <v>0</v>
          </cell>
          <cell r="CX247">
            <v>0</v>
          </cell>
          <cell r="CY247">
            <v>0</v>
          </cell>
        </row>
        <row r="248">
          <cell r="C248" t="str">
            <v>ADMBS 61 Acción preventiva 2</v>
          </cell>
          <cell r="D248" t="str">
            <v>SUBDIRECCIÓN ADMINISTRATIVA Y FINANCIERA (GESTIÓN AMBIENTAL)</v>
          </cell>
          <cell r="E248" t="str">
            <v>Realizar sensibilizaciones sobre programas ambientales de ahorro y uso eficiente de energía a los colaboradores de la ANT</v>
          </cell>
          <cell r="F248" t="str">
            <v>Listado de asistencia a capacitación (sensibilización) y presentación</v>
          </cell>
          <cell r="G248">
            <v>2</v>
          </cell>
          <cell r="H248"/>
          <cell r="I248"/>
          <cell r="J248"/>
          <cell r="K248"/>
          <cell r="L248"/>
          <cell r="M248">
            <v>1</v>
          </cell>
          <cell r="N248"/>
          <cell r="O248"/>
          <cell r="P248">
            <v>1</v>
          </cell>
          <cell r="Q248"/>
          <cell r="R248"/>
          <cell r="S248"/>
          <cell r="T248" t="str">
            <v>Enero</v>
          </cell>
          <cell r="U248"/>
          <cell r="V248" t="e">
            <v>#DIV/0!</v>
          </cell>
          <cell r="W248">
            <v>0</v>
          </cell>
          <cell r="X248"/>
          <cell r="Y248"/>
          <cell r="Z248" t="str">
            <v>Febrero</v>
          </cell>
          <cell r="AA248"/>
          <cell r="AB248" t="e">
            <v>#DIV/0!</v>
          </cell>
          <cell r="AC248">
            <v>0</v>
          </cell>
          <cell r="AD248"/>
          <cell r="AE248"/>
          <cell r="AF248" t="str">
            <v>Marzo</v>
          </cell>
          <cell r="AG248"/>
          <cell r="AH248" t="e">
            <v>#DIV/0!</v>
          </cell>
          <cell r="AI248">
            <v>0</v>
          </cell>
          <cell r="AJ248"/>
          <cell r="AK248"/>
          <cell r="AL248" t="str">
            <v>Abril</v>
          </cell>
          <cell r="AM248"/>
          <cell r="AN248" t="e">
            <v>#DIV/0!</v>
          </cell>
          <cell r="AO248">
            <v>0</v>
          </cell>
          <cell r="AP248"/>
          <cell r="AQ248"/>
          <cell r="AR248" t="str">
            <v>Mayo</v>
          </cell>
          <cell r="AS248"/>
          <cell r="AT248" t="e">
            <v>#DIV/0!</v>
          </cell>
          <cell r="AU248">
            <v>0</v>
          </cell>
          <cell r="AV248"/>
          <cell r="AW248"/>
          <cell r="AX248" t="str">
            <v>Junio</v>
          </cell>
          <cell r="AY248"/>
          <cell r="AZ248">
            <v>0</v>
          </cell>
          <cell r="BA248">
            <v>0</v>
          </cell>
          <cell r="BB248"/>
          <cell r="BC248"/>
          <cell r="BD248" t="str">
            <v>Julio</v>
          </cell>
          <cell r="BE248"/>
          <cell r="BF248" t="e">
            <v>#DIV/0!</v>
          </cell>
          <cell r="BG248">
            <v>0</v>
          </cell>
          <cell r="BH248"/>
          <cell r="BI248"/>
          <cell r="BJ248" t="str">
            <v>Agosto</v>
          </cell>
          <cell r="BK248"/>
          <cell r="BL248" t="e">
            <v>#DIV/0!</v>
          </cell>
          <cell r="BM248">
            <v>0</v>
          </cell>
          <cell r="BN248"/>
          <cell r="BO248"/>
          <cell r="BP248" t="str">
            <v>Septiembre</v>
          </cell>
          <cell r="BQ248"/>
          <cell r="BR248">
            <v>0</v>
          </cell>
          <cell r="BS248">
            <v>0</v>
          </cell>
          <cell r="BT248"/>
          <cell r="BU248"/>
          <cell r="BV248" t="str">
            <v>Octubre</v>
          </cell>
          <cell r="BW248"/>
          <cell r="BX248" t="e">
            <v>#DIV/0!</v>
          </cell>
          <cell r="BY248">
            <v>0</v>
          </cell>
          <cell r="BZ248"/>
          <cell r="CA248"/>
          <cell r="CB248" t="str">
            <v>Noviembre</v>
          </cell>
          <cell r="CC248"/>
          <cell r="CD248" t="e">
            <v>#DIV/0!</v>
          </cell>
          <cell r="CE248">
            <v>0</v>
          </cell>
          <cell r="CF248"/>
          <cell r="CG248"/>
          <cell r="CH248" t="str">
            <v>Diciembre</v>
          </cell>
          <cell r="CI248"/>
          <cell r="CJ248" t="e">
            <v>#DIV/0!</v>
          </cell>
          <cell r="CK248">
            <v>0</v>
          </cell>
          <cell r="CL248"/>
          <cell r="CM248"/>
          <cell r="CN248">
            <v>0</v>
          </cell>
          <cell r="CO248">
            <v>0</v>
          </cell>
          <cell r="CP248">
            <v>0</v>
          </cell>
          <cell r="CQ248">
            <v>0</v>
          </cell>
          <cell r="CR248">
            <v>0</v>
          </cell>
          <cell r="CS248">
            <v>0</v>
          </cell>
          <cell r="CT248">
            <v>0</v>
          </cell>
          <cell r="CU248">
            <v>0</v>
          </cell>
          <cell r="CV248">
            <v>0</v>
          </cell>
          <cell r="CW248">
            <v>0</v>
          </cell>
          <cell r="CX248">
            <v>0</v>
          </cell>
          <cell r="CY248">
            <v>0</v>
          </cell>
        </row>
        <row r="249">
          <cell r="C249" t="str">
            <v>ADMBS 61 Acción preventiva 3</v>
          </cell>
          <cell r="D249"/>
          <cell r="E249"/>
          <cell r="F249"/>
          <cell r="G249">
            <v>0</v>
          </cell>
          <cell r="H249"/>
          <cell r="I249"/>
          <cell r="J249"/>
          <cell r="K249"/>
          <cell r="L249"/>
          <cell r="M249"/>
          <cell r="N249"/>
          <cell r="O249"/>
          <cell r="P249"/>
          <cell r="Q249"/>
          <cell r="R249"/>
          <cell r="S249"/>
          <cell r="T249" t="str">
            <v>Enero</v>
          </cell>
          <cell r="U249"/>
          <cell r="V249" t="e">
            <v>#DIV/0!</v>
          </cell>
          <cell r="W249" t="e">
            <v>#DIV/0!</v>
          </cell>
          <cell r="X249"/>
          <cell r="Y249"/>
          <cell r="Z249" t="str">
            <v>Febrero</v>
          </cell>
          <cell r="AA249"/>
          <cell r="AB249" t="e">
            <v>#DIV/0!</v>
          </cell>
          <cell r="AC249" t="e">
            <v>#DIV/0!</v>
          </cell>
          <cell r="AD249"/>
          <cell r="AE249"/>
          <cell r="AF249" t="str">
            <v>Marzo</v>
          </cell>
          <cell r="AG249"/>
          <cell r="AH249" t="e">
            <v>#DIV/0!</v>
          </cell>
          <cell r="AI249" t="e">
            <v>#DIV/0!</v>
          </cell>
          <cell r="AJ249"/>
          <cell r="AK249"/>
          <cell r="AL249" t="str">
            <v>Abril</v>
          </cell>
          <cell r="AM249"/>
          <cell r="AN249" t="e">
            <v>#DIV/0!</v>
          </cell>
          <cell r="AO249" t="e">
            <v>#DIV/0!</v>
          </cell>
          <cell r="AP249"/>
          <cell r="AQ249"/>
          <cell r="AR249" t="str">
            <v>Mayo</v>
          </cell>
          <cell r="AS249"/>
          <cell r="AT249" t="e">
            <v>#DIV/0!</v>
          </cell>
          <cell r="AU249" t="e">
            <v>#DIV/0!</v>
          </cell>
          <cell r="AV249"/>
          <cell r="AW249"/>
          <cell r="AX249" t="str">
            <v>Junio</v>
          </cell>
          <cell r="AY249"/>
          <cell r="AZ249" t="e">
            <v>#DIV/0!</v>
          </cell>
          <cell r="BA249" t="e">
            <v>#DIV/0!</v>
          </cell>
          <cell r="BB249"/>
          <cell r="BC249"/>
          <cell r="BD249" t="str">
            <v>Julio</v>
          </cell>
          <cell r="BE249"/>
          <cell r="BF249" t="e">
            <v>#DIV/0!</v>
          </cell>
          <cell r="BG249" t="e">
            <v>#DIV/0!</v>
          </cell>
          <cell r="BH249"/>
          <cell r="BI249"/>
          <cell r="BJ249" t="str">
            <v>Agosto</v>
          </cell>
          <cell r="BK249"/>
          <cell r="BL249" t="e">
            <v>#DIV/0!</v>
          </cell>
          <cell r="BM249" t="e">
            <v>#DIV/0!</v>
          </cell>
          <cell r="BN249"/>
          <cell r="BO249"/>
          <cell r="BP249" t="str">
            <v>Septiembre</v>
          </cell>
          <cell r="BQ249"/>
          <cell r="BR249" t="e">
            <v>#DIV/0!</v>
          </cell>
          <cell r="BS249" t="e">
            <v>#DIV/0!</v>
          </cell>
          <cell r="BT249"/>
          <cell r="BU249"/>
          <cell r="BV249" t="str">
            <v>Octubre</v>
          </cell>
          <cell r="BW249"/>
          <cell r="BX249" t="e">
            <v>#DIV/0!</v>
          </cell>
          <cell r="BY249" t="e">
            <v>#DIV/0!</v>
          </cell>
          <cell r="BZ249"/>
          <cell r="CA249"/>
          <cell r="CB249" t="str">
            <v>Noviembre</v>
          </cell>
          <cell r="CC249"/>
          <cell r="CD249" t="e">
            <v>#DIV/0!</v>
          </cell>
          <cell r="CE249" t="e">
            <v>#DIV/0!</v>
          </cell>
          <cell r="CF249"/>
          <cell r="CG249"/>
          <cell r="CH249" t="str">
            <v>Diciembre</v>
          </cell>
          <cell r="CI249"/>
          <cell r="CJ249" t="e">
            <v>#DIV/0!</v>
          </cell>
          <cell r="CK249" t="e">
            <v>#DIV/0!</v>
          </cell>
          <cell r="CL249"/>
          <cell r="CM249"/>
          <cell r="CN249"/>
          <cell r="CO249"/>
          <cell r="CP249"/>
          <cell r="CQ249"/>
          <cell r="CR249"/>
          <cell r="CS249"/>
          <cell r="CT249"/>
          <cell r="CU249"/>
          <cell r="CV249"/>
          <cell r="CW249"/>
          <cell r="CX249"/>
          <cell r="CY249"/>
        </row>
        <row r="250">
          <cell r="C250" t="str">
            <v>ADMBS 61 Acción preventiva 4</v>
          </cell>
          <cell r="D250"/>
          <cell r="E250"/>
          <cell r="F250"/>
          <cell r="G250">
            <v>0</v>
          </cell>
          <cell r="H250"/>
          <cell r="I250"/>
          <cell r="J250"/>
          <cell r="K250"/>
          <cell r="L250"/>
          <cell r="M250"/>
          <cell r="N250"/>
          <cell r="O250"/>
          <cell r="P250"/>
          <cell r="Q250"/>
          <cell r="R250"/>
          <cell r="S250"/>
          <cell r="T250" t="str">
            <v>Enero</v>
          </cell>
          <cell r="U250"/>
          <cell r="V250" t="e">
            <v>#DIV/0!</v>
          </cell>
          <cell r="W250" t="e">
            <v>#DIV/0!</v>
          </cell>
          <cell r="X250"/>
          <cell r="Y250"/>
          <cell r="Z250" t="str">
            <v>Febrero</v>
          </cell>
          <cell r="AA250"/>
          <cell r="AB250" t="e">
            <v>#DIV/0!</v>
          </cell>
          <cell r="AC250" t="e">
            <v>#DIV/0!</v>
          </cell>
          <cell r="AD250"/>
          <cell r="AE250"/>
          <cell r="AF250" t="str">
            <v>Marzo</v>
          </cell>
          <cell r="AG250"/>
          <cell r="AH250" t="e">
            <v>#DIV/0!</v>
          </cell>
          <cell r="AI250" t="e">
            <v>#DIV/0!</v>
          </cell>
          <cell r="AJ250"/>
          <cell r="AK250"/>
          <cell r="AL250" t="str">
            <v>Abril</v>
          </cell>
          <cell r="AM250"/>
          <cell r="AN250" t="e">
            <v>#DIV/0!</v>
          </cell>
          <cell r="AO250" t="e">
            <v>#DIV/0!</v>
          </cell>
          <cell r="AP250"/>
          <cell r="AQ250"/>
          <cell r="AR250" t="str">
            <v>Mayo</v>
          </cell>
          <cell r="AS250"/>
          <cell r="AT250" t="e">
            <v>#DIV/0!</v>
          </cell>
          <cell r="AU250" t="e">
            <v>#DIV/0!</v>
          </cell>
          <cell r="AV250"/>
          <cell r="AW250"/>
          <cell r="AX250" t="str">
            <v>Junio</v>
          </cell>
          <cell r="AY250"/>
          <cell r="AZ250" t="e">
            <v>#DIV/0!</v>
          </cell>
          <cell r="BA250" t="e">
            <v>#DIV/0!</v>
          </cell>
          <cell r="BB250"/>
          <cell r="BC250"/>
          <cell r="BD250" t="str">
            <v>Julio</v>
          </cell>
          <cell r="BE250"/>
          <cell r="BF250" t="e">
            <v>#DIV/0!</v>
          </cell>
          <cell r="BG250" t="e">
            <v>#DIV/0!</v>
          </cell>
          <cell r="BH250"/>
          <cell r="BI250"/>
          <cell r="BJ250" t="str">
            <v>Agosto</v>
          </cell>
          <cell r="BK250"/>
          <cell r="BL250" t="e">
            <v>#DIV/0!</v>
          </cell>
          <cell r="BM250" t="e">
            <v>#DIV/0!</v>
          </cell>
          <cell r="BN250"/>
          <cell r="BO250"/>
          <cell r="BP250" t="str">
            <v>Septiembre</v>
          </cell>
          <cell r="BQ250"/>
          <cell r="BR250" t="e">
            <v>#DIV/0!</v>
          </cell>
          <cell r="BS250" t="e">
            <v>#DIV/0!</v>
          </cell>
          <cell r="BT250"/>
          <cell r="BU250"/>
          <cell r="BV250" t="str">
            <v>Octubre</v>
          </cell>
          <cell r="BW250"/>
          <cell r="BX250" t="e">
            <v>#DIV/0!</v>
          </cell>
          <cell r="BY250" t="e">
            <v>#DIV/0!</v>
          </cell>
          <cell r="BZ250"/>
          <cell r="CA250"/>
          <cell r="CB250" t="str">
            <v>Noviembre</v>
          </cell>
          <cell r="CC250"/>
          <cell r="CD250" t="e">
            <v>#DIV/0!</v>
          </cell>
          <cell r="CE250" t="e">
            <v>#DIV/0!</v>
          </cell>
          <cell r="CF250"/>
          <cell r="CG250"/>
          <cell r="CH250" t="str">
            <v>Diciembre</v>
          </cell>
          <cell r="CI250"/>
          <cell r="CJ250" t="e">
            <v>#DIV/0!</v>
          </cell>
          <cell r="CK250" t="e">
            <v>#DIV/0!</v>
          </cell>
          <cell r="CL250"/>
          <cell r="CM250"/>
          <cell r="CN250"/>
          <cell r="CO250"/>
          <cell r="CP250"/>
          <cell r="CQ250"/>
          <cell r="CR250"/>
          <cell r="CS250"/>
          <cell r="CT250"/>
          <cell r="CU250"/>
          <cell r="CV250"/>
          <cell r="CW250"/>
          <cell r="CX250"/>
          <cell r="CY250"/>
        </row>
        <row r="251">
          <cell r="C251" t="str">
            <v>ADMBS 62 Acción preventiva 1</v>
          </cell>
          <cell r="D251" t="str">
            <v>SUBDIRECCIÓN ADMINISTRATIVA Y FINANCIERA (GESTIÓN AMBIENTAL)</v>
          </cell>
          <cell r="E251" t="str">
            <v>Realizar sensibilizaciones sobre el cumplimiento en la disposición final de residuos a los colaboradores de la ANT</v>
          </cell>
          <cell r="F251" t="str">
            <v>Listado de asistencia a capacitación (sensibilización)</v>
          </cell>
          <cell r="G251">
            <v>2</v>
          </cell>
          <cell r="H251"/>
          <cell r="I251"/>
          <cell r="J251"/>
          <cell r="K251"/>
          <cell r="L251"/>
          <cell r="M251">
            <v>1</v>
          </cell>
          <cell r="N251"/>
          <cell r="O251"/>
          <cell r="P251">
            <v>1</v>
          </cell>
          <cell r="Q251"/>
          <cell r="R251"/>
          <cell r="S251"/>
          <cell r="T251" t="str">
            <v>Enero</v>
          </cell>
          <cell r="U251"/>
          <cell r="V251" t="e">
            <v>#DIV/0!</v>
          </cell>
          <cell r="W251">
            <v>0</v>
          </cell>
          <cell r="X251"/>
          <cell r="Y251"/>
          <cell r="Z251" t="str">
            <v>Febrero</v>
          </cell>
          <cell r="AA251"/>
          <cell r="AB251" t="e">
            <v>#DIV/0!</v>
          </cell>
          <cell r="AC251">
            <v>0</v>
          </cell>
          <cell r="AD251"/>
          <cell r="AE251"/>
          <cell r="AF251" t="str">
            <v>Marzo</v>
          </cell>
          <cell r="AG251"/>
          <cell r="AH251" t="e">
            <v>#DIV/0!</v>
          </cell>
          <cell r="AI251">
            <v>0</v>
          </cell>
          <cell r="AJ251"/>
          <cell r="AK251"/>
          <cell r="AL251" t="str">
            <v>Abril</v>
          </cell>
          <cell r="AM251"/>
          <cell r="AN251" t="e">
            <v>#DIV/0!</v>
          </cell>
          <cell r="AO251">
            <v>0</v>
          </cell>
          <cell r="AP251"/>
          <cell r="AQ251"/>
          <cell r="AR251" t="str">
            <v>Mayo</v>
          </cell>
          <cell r="AS251"/>
          <cell r="AT251" t="e">
            <v>#DIV/0!</v>
          </cell>
          <cell r="AU251">
            <v>0</v>
          </cell>
          <cell r="AV251"/>
          <cell r="AW251"/>
          <cell r="AX251" t="str">
            <v>Junio</v>
          </cell>
          <cell r="AY251"/>
          <cell r="AZ251">
            <v>0</v>
          </cell>
          <cell r="BA251">
            <v>0</v>
          </cell>
          <cell r="BB251"/>
          <cell r="BC251"/>
          <cell r="BD251" t="str">
            <v>Julio</v>
          </cell>
          <cell r="BE251"/>
          <cell r="BF251" t="e">
            <v>#DIV/0!</v>
          </cell>
          <cell r="BG251">
            <v>0</v>
          </cell>
          <cell r="BH251"/>
          <cell r="BI251"/>
          <cell r="BJ251" t="str">
            <v>Agosto</v>
          </cell>
          <cell r="BK251"/>
          <cell r="BL251" t="e">
            <v>#DIV/0!</v>
          </cell>
          <cell r="BM251">
            <v>0</v>
          </cell>
          <cell r="BN251"/>
          <cell r="BO251"/>
          <cell r="BP251" t="str">
            <v>Septiembre</v>
          </cell>
          <cell r="BQ251"/>
          <cell r="BR251">
            <v>0</v>
          </cell>
          <cell r="BS251">
            <v>0</v>
          </cell>
          <cell r="BT251"/>
          <cell r="BU251"/>
          <cell r="BV251" t="str">
            <v>Octubre</v>
          </cell>
          <cell r="BW251"/>
          <cell r="BX251" t="e">
            <v>#DIV/0!</v>
          </cell>
          <cell r="BY251">
            <v>0</v>
          </cell>
          <cell r="BZ251"/>
          <cell r="CA251"/>
          <cell r="CB251" t="str">
            <v>Noviembre</v>
          </cell>
          <cell r="CC251"/>
          <cell r="CD251" t="e">
            <v>#DIV/0!</v>
          </cell>
          <cell r="CE251">
            <v>0</v>
          </cell>
          <cell r="CF251"/>
          <cell r="CG251"/>
          <cell r="CH251" t="str">
            <v>Diciembre</v>
          </cell>
          <cell r="CI251"/>
          <cell r="CJ251" t="e">
            <v>#DIV/0!</v>
          </cell>
          <cell r="CK251">
            <v>0</v>
          </cell>
          <cell r="CL251"/>
          <cell r="CM251"/>
          <cell r="CN251">
            <v>0</v>
          </cell>
          <cell r="CO251">
            <v>0</v>
          </cell>
          <cell r="CP251">
            <v>0</v>
          </cell>
          <cell r="CQ251">
            <v>0</v>
          </cell>
          <cell r="CR251">
            <v>0</v>
          </cell>
          <cell r="CS251">
            <v>0</v>
          </cell>
          <cell r="CT251">
            <v>0</v>
          </cell>
          <cell r="CU251">
            <v>0</v>
          </cell>
          <cell r="CV251">
            <v>0</v>
          </cell>
          <cell r="CW251">
            <v>0</v>
          </cell>
          <cell r="CX251">
            <v>0</v>
          </cell>
          <cell r="CY251">
            <v>0</v>
          </cell>
        </row>
        <row r="252">
          <cell r="C252" t="str">
            <v>ADMBS 62 Acción preventiva 2</v>
          </cell>
          <cell r="D252"/>
          <cell r="E252"/>
          <cell r="F252"/>
          <cell r="G252">
            <v>0</v>
          </cell>
          <cell r="H252"/>
          <cell r="I252"/>
          <cell r="J252"/>
          <cell r="K252"/>
          <cell r="L252"/>
          <cell r="M252"/>
          <cell r="N252"/>
          <cell r="O252"/>
          <cell r="P252"/>
          <cell r="Q252"/>
          <cell r="R252"/>
          <cell r="S252"/>
          <cell r="T252" t="str">
            <v>Enero</v>
          </cell>
          <cell r="U252"/>
          <cell r="V252" t="e">
            <v>#DIV/0!</v>
          </cell>
          <cell r="W252" t="e">
            <v>#DIV/0!</v>
          </cell>
          <cell r="X252"/>
          <cell r="Y252"/>
          <cell r="Z252" t="str">
            <v>Febrero</v>
          </cell>
          <cell r="AA252"/>
          <cell r="AB252" t="e">
            <v>#DIV/0!</v>
          </cell>
          <cell r="AC252" t="e">
            <v>#DIV/0!</v>
          </cell>
          <cell r="AD252"/>
          <cell r="AE252"/>
          <cell r="AF252" t="str">
            <v>Marzo</v>
          </cell>
          <cell r="AG252"/>
          <cell r="AH252" t="e">
            <v>#DIV/0!</v>
          </cell>
          <cell r="AI252" t="e">
            <v>#DIV/0!</v>
          </cell>
          <cell r="AJ252"/>
          <cell r="AK252"/>
          <cell r="AL252" t="str">
            <v>Abril</v>
          </cell>
          <cell r="AM252"/>
          <cell r="AN252" t="e">
            <v>#DIV/0!</v>
          </cell>
          <cell r="AO252" t="e">
            <v>#DIV/0!</v>
          </cell>
          <cell r="AP252"/>
          <cell r="AQ252"/>
          <cell r="AR252" t="str">
            <v>Mayo</v>
          </cell>
          <cell r="AS252"/>
          <cell r="AT252" t="e">
            <v>#DIV/0!</v>
          </cell>
          <cell r="AU252" t="e">
            <v>#DIV/0!</v>
          </cell>
          <cell r="AV252"/>
          <cell r="AW252"/>
          <cell r="AX252" t="str">
            <v>Junio</v>
          </cell>
          <cell r="AY252"/>
          <cell r="AZ252" t="e">
            <v>#DIV/0!</v>
          </cell>
          <cell r="BA252" t="e">
            <v>#DIV/0!</v>
          </cell>
          <cell r="BB252"/>
          <cell r="BC252"/>
          <cell r="BD252" t="str">
            <v>Julio</v>
          </cell>
          <cell r="BE252"/>
          <cell r="BF252" t="e">
            <v>#DIV/0!</v>
          </cell>
          <cell r="BG252" t="e">
            <v>#DIV/0!</v>
          </cell>
          <cell r="BH252"/>
          <cell r="BI252"/>
          <cell r="BJ252" t="str">
            <v>Agosto</v>
          </cell>
          <cell r="BK252"/>
          <cell r="BL252" t="e">
            <v>#DIV/0!</v>
          </cell>
          <cell r="BM252" t="e">
            <v>#DIV/0!</v>
          </cell>
          <cell r="BN252"/>
          <cell r="BO252"/>
          <cell r="BP252" t="str">
            <v>Septiembre</v>
          </cell>
          <cell r="BQ252"/>
          <cell r="BR252" t="e">
            <v>#DIV/0!</v>
          </cell>
          <cell r="BS252" t="e">
            <v>#DIV/0!</v>
          </cell>
          <cell r="BT252"/>
          <cell r="BU252"/>
          <cell r="BV252" t="str">
            <v>Octubre</v>
          </cell>
          <cell r="BW252"/>
          <cell r="BX252" t="e">
            <v>#DIV/0!</v>
          </cell>
          <cell r="BY252" t="e">
            <v>#DIV/0!</v>
          </cell>
          <cell r="BZ252"/>
          <cell r="CA252"/>
          <cell r="CB252" t="str">
            <v>Noviembre</v>
          </cell>
          <cell r="CC252"/>
          <cell r="CD252" t="e">
            <v>#DIV/0!</v>
          </cell>
          <cell r="CE252" t="e">
            <v>#DIV/0!</v>
          </cell>
          <cell r="CF252"/>
          <cell r="CG252"/>
          <cell r="CH252" t="str">
            <v>Diciembre</v>
          </cell>
          <cell r="CI252"/>
          <cell r="CJ252" t="e">
            <v>#DIV/0!</v>
          </cell>
          <cell r="CK252" t="e">
            <v>#DIV/0!</v>
          </cell>
          <cell r="CL252"/>
          <cell r="CM252"/>
          <cell r="CN252"/>
          <cell r="CO252"/>
          <cell r="CP252"/>
          <cell r="CQ252"/>
          <cell r="CR252"/>
          <cell r="CS252"/>
          <cell r="CT252"/>
          <cell r="CU252"/>
          <cell r="CV252"/>
          <cell r="CW252"/>
          <cell r="CX252"/>
          <cell r="CY252"/>
        </row>
        <row r="253">
          <cell r="C253" t="str">
            <v>ADMBS 62 Acción preventiva 3</v>
          </cell>
          <cell r="D253"/>
          <cell r="E253"/>
          <cell r="F253"/>
          <cell r="G253">
            <v>0</v>
          </cell>
          <cell r="H253"/>
          <cell r="I253"/>
          <cell r="J253"/>
          <cell r="K253"/>
          <cell r="L253"/>
          <cell r="M253"/>
          <cell r="N253"/>
          <cell r="O253"/>
          <cell r="P253"/>
          <cell r="Q253"/>
          <cell r="R253"/>
          <cell r="S253"/>
          <cell r="T253" t="str">
            <v>Enero</v>
          </cell>
          <cell r="U253"/>
          <cell r="V253" t="e">
            <v>#DIV/0!</v>
          </cell>
          <cell r="W253" t="e">
            <v>#DIV/0!</v>
          </cell>
          <cell r="X253"/>
          <cell r="Y253"/>
          <cell r="Z253" t="str">
            <v>Febrero</v>
          </cell>
          <cell r="AA253"/>
          <cell r="AB253" t="e">
            <v>#DIV/0!</v>
          </cell>
          <cell r="AC253" t="e">
            <v>#DIV/0!</v>
          </cell>
          <cell r="AD253"/>
          <cell r="AE253"/>
          <cell r="AF253" t="str">
            <v>Marzo</v>
          </cell>
          <cell r="AG253"/>
          <cell r="AH253" t="e">
            <v>#DIV/0!</v>
          </cell>
          <cell r="AI253" t="e">
            <v>#DIV/0!</v>
          </cell>
          <cell r="AJ253"/>
          <cell r="AK253"/>
          <cell r="AL253" t="str">
            <v>Abril</v>
          </cell>
          <cell r="AM253"/>
          <cell r="AN253" t="e">
            <v>#DIV/0!</v>
          </cell>
          <cell r="AO253" t="e">
            <v>#DIV/0!</v>
          </cell>
          <cell r="AP253"/>
          <cell r="AQ253"/>
          <cell r="AR253" t="str">
            <v>Mayo</v>
          </cell>
          <cell r="AS253"/>
          <cell r="AT253" t="e">
            <v>#DIV/0!</v>
          </cell>
          <cell r="AU253" t="e">
            <v>#DIV/0!</v>
          </cell>
          <cell r="AV253"/>
          <cell r="AW253"/>
          <cell r="AX253" t="str">
            <v>Junio</v>
          </cell>
          <cell r="AY253"/>
          <cell r="AZ253" t="e">
            <v>#DIV/0!</v>
          </cell>
          <cell r="BA253" t="e">
            <v>#DIV/0!</v>
          </cell>
          <cell r="BB253"/>
          <cell r="BC253"/>
          <cell r="BD253" t="str">
            <v>Julio</v>
          </cell>
          <cell r="BE253"/>
          <cell r="BF253" t="e">
            <v>#DIV/0!</v>
          </cell>
          <cell r="BG253" t="e">
            <v>#DIV/0!</v>
          </cell>
          <cell r="BH253"/>
          <cell r="BI253"/>
          <cell r="BJ253" t="str">
            <v>Agosto</v>
          </cell>
          <cell r="BK253"/>
          <cell r="BL253" t="e">
            <v>#DIV/0!</v>
          </cell>
          <cell r="BM253" t="e">
            <v>#DIV/0!</v>
          </cell>
          <cell r="BN253"/>
          <cell r="BO253"/>
          <cell r="BP253" t="str">
            <v>Septiembre</v>
          </cell>
          <cell r="BQ253"/>
          <cell r="BR253" t="e">
            <v>#DIV/0!</v>
          </cell>
          <cell r="BS253" t="e">
            <v>#DIV/0!</v>
          </cell>
          <cell r="BT253"/>
          <cell r="BU253"/>
          <cell r="BV253" t="str">
            <v>Octubre</v>
          </cell>
          <cell r="BW253"/>
          <cell r="BX253" t="e">
            <v>#DIV/0!</v>
          </cell>
          <cell r="BY253" t="e">
            <v>#DIV/0!</v>
          </cell>
          <cell r="BZ253"/>
          <cell r="CA253"/>
          <cell r="CB253" t="str">
            <v>Noviembre</v>
          </cell>
          <cell r="CC253"/>
          <cell r="CD253" t="e">
            <v>#DIV/0!</v>
          </cell>
          <cell r="CE253" t="e">
            <v>#DIV/0!</v>
          </cell>
          <cell r="CF253"/>
          <cell r="CG253"/>
          <cell r="CH253" t="str">
            <v>Diciembre</v>
          </cell>
          <cell r="CI253"/>
          <cell r="CJ253" t="e">
            <v>#DIV/0!</v>
          </cell>
          <cell r="CK253" t="e">
            <v>#DIV/0!</v>
          </cell>
          <cell r="CL253"/>
          <cell r="CM253"/>
          <cell r="CN253"/>
          <cell r="CO253"/>
          <cell r="CP253"/>
          <cell r="CQ253"/>
          <cell r="CR253"/>
          <cell r="CS253"/>
          <cell r="CT253"/>
          <cell r="CU253"/>
          <cell r="CV253"/>
          <cell r="CW253"/>
          <cell r="CX253"/>
          <cell r="CY253"/>
        </row>
        <row r="254">
          <cell r="C254" t="str">
            <v>ADMBS 62 Acción preventiva 4</v>
          </cell>
          <cell r="D254"/>
          <cell r="E254"/>
          <cell r="F254"/>
          <cell r="G254">
            <v>0</v>
          </cell>
          <cell r="H254"/>
          <cell r="I254"/>
          <cell r="J254"/>
          <cell r="K254"/>
          <cell r="L254"/>
          <cell r="M254"/>
          <cell r="N254"/>
          <cell r="O254"/>
          <cell r="P254"/>
          <cell r="Q254"/>
          <cell r="R254"/>
          <cell r="S254"/>
          <cell r="T254" t="str">
            <v>Enero</v>
          </cell>
          <cell r="U254"/>
          <cell r="V254" t="e">
            <v>#DIV/0!</v>
          </cell>
          <cell r="W254" t="e">
            <v>#DIV/0!</v>
          </cell>
          <cell r="X254"/>
          <cell r="Y254"/>
          <cell r="Z254" t="str">
            <v>Febrero</v>
          </cell>
          <cell r="AA254"/>
          <cell r="AB254" t="e">
            <v>#DIV/0!</v>
          </cell>
          <cell r="AC254" t="e">
            <v>#DIV/0!</v>
          </cell>
          <cell r="AD254"/>
          <cell r="AE254"/>
          <cell r="AF254" t="str">
            <v>Marzo</v>
          </cell>
          <cell r="AG254"/>
          <cell r="AH254" t="e">
            <v>#DIV/0!</v>
          </cell>
          <cell r="AI254" t="e">
            <v>#DIV/0!</v>
          </cell>
          <cell r="AJ254"/>
          <cell r="AK254"/>
          <cell r="AL254" t="str">
            <v>Abril</v>
          </cell>
          <cell r="AM254"/>
          <cell r="AN254" t="e">
            <v>#DIV/0!</v>
          </cell>
          <cell r="AO254" t="e">
            <v>#DIV/0!</v>
          </cell>
          <cell r="AP254"/>
          <cell r="AQ254"/>
          <cell r="AR254" t="str">
            <v>Mayo</v>
          </cell>
          <cell r="AS254"/>
          <cell r="AT254" t="e">
            <v>#DIV/0!</v>
          </cell>
          <cell r="AU254" t="e">
            <v>#DIV/0!</v>
          </cell>
          <cell r="AV254"/>
          <cell r="AW254"/>
          <cell r="AX254" t="str">
            <v>Junio</v>
          </cell>
          <cell r="AY254"/>
          <cell r="AZ254" t="e">
            <v>#DIV/0!</v>
          </cell>
          <cell r="BA254" t="e">
            <v>#DIV/0!</v>
          </cell>
          <cell r="BB254"/>
          <cell r="BC254"/>
          <cell r="BD254" t="str">
            <v>Julio</v>
          </cell>
          <cell r="BE254"/>
          <cell r="BF254" t="e">
            <v>#DIV/0!</v>
          </cell>
          <cell r="BG254" t="e">
            <v>#DIV/0!</v>
          </cell>
          <cell r="BH254"/>
          <cell r="BI254"/>
          <cell r="BJ254" t="str">
            <v>Agosto</v>
          </cell>
          <cell r="BK254"/>
          <cell r="BL254" t="e">
            <v>#DIV/0!</v>
          </cell>
          <cell r="BM254" t="e">
            <v>#DIV/0!</v>
          </cell>
          <cell r="BN254"/>
          <cell r="BO254"/>
          <cell r="BP254" t="str">
            <v>Septiembre</v>
          </cell>
          <cell r="BQ254"/>
          <cell r="BR254" t="e">
            <v>#DIV/0!</v>
          </cell>
          <cell r="BS254" t="e">
            <v>#DIV/0!</v>
          </cell>
          <cell r="BT254"/>
          <cell r="BU254"/>
          <cell r="BV254" t="str">
            <v>Octubre</v>
          </cell>
          <cell r="BW254"/>
          <cell r="BX254" t="e">
            <v>#DIV/0!</v>
          </cell>
          <cell r="BY254" t="e">
            <v>#DIV/0!</v>
          </cell>
          <cell r="BZ254"/>
          <cell r="CA254"/>
          <cell r="CB254" t="str">
            <v>Noviembre</v>
          </cell>
          <cell r="CC254"/>
          <cell r="CD254" t="e">
            <v>#DIV/0!</v>
          </cell>
          <cell r="CE254" t="e">
            <v>#DIV/0!</v>
          </cell>
          <cell r="CF254"/>
          <cell r="CG254"/>
          <cell r="CH254" t="str">
            <v>Diciembre</v>
          </cell>
          <cell r="CI254"/>
          <cell r="CJ254" t="e">
            <v>#DIV/0!</v>
          </cell>
          <cell r="CK254" t="e">
            <v>#DIV/0!</v>
          </cell>
          <cell r="CL254"/>
          <cell r="CM254"/>
          <cell r="CN254"/>
          <cell r="CO254"/>
          <cell r="CP254"/>
          <cell r="CQ254"/>
          <cell r="CR254"/>
          <cell r="CS254"/>
          <cell r="CT254"/>
          <cell r="CU254"/>
          <cell r="CV254"/>
          <cell r="CW254"/>
          <cell r="CX254"/>
          <cell r="CY254"/>
        </row>
        <row r="255">
          <cell r="C255" t="str">
            <v>ADMBS 63 Acción preventiva 1</v>
          </cell>
          <cell r="D255" t="str">
            <v>SUBDIRECCIÓN ADMINISTRATIVA Y FINANCIERA - GESTIÓN DOCUMENTAL</v>
          </cell>
          <cell r="E255" t="str">
            <v>Realizar Jornadas saneamiento ambiental conforme al Sistema Integrado de Conservación</v>
          </cell>
          <cell r="F255" t="str">
            <v>Informe de ejecución de Saneamiento Ambiental</v>
          </cell>
          <cell r="G255">
            <v>1</v>
          </cell>
          <cell r="H255"/>
          <cell r="I255"/>
          <cell r="J255"/>
          <cell r="K255"/>
          <cell r="L255">
            <v>1</v>
          </cell>
          <cell r="M255"/>
          <cell r="N255"/>
          <cell r="O255"/>
          <cell r="P255"/>
          <cell r="Q255"/>
          <cell r="R255"/>
          <cell r="S255"/>
          <cell r="T255" t="str">
            <v>Enero</v>
          </cell>
          <cell r="U255"/>
          <cell r="V255" t="e">
            <v>#DIV/0!</v>
          </cell>
          <cell r="W255">
            <v>0</v>
          </cell>
          <cell r="X255"/>
          <cell r="Y255"/>
          <cell r="Z255" t="str">
            <v>Febrero</v>
          </cell>
          <cell r="AA255"/>
          <cell r="AB255" t="e">
            <v>#DIV/0!</v>
          </cell>
          <cell r="AC255">
            <v>0</v>
          </cell>
          <cell r="AD255"/>
          <cell r="AE255"/>
          <cell r="AF255" t="str">
            <v>Marzo</v>
          </cell>
          <cell r="AG255"/>
          <cell r="AH255" t="e">
            <v>#DIV/0!</v>
          </cell>
          <cell r="AI255">
            <v>0</v>
          </cell>
          <cell r="AJ255"/>
          <cell r="AK255"/>
          <cell r="AL255" t="str">
            <v>Abril</v>
          </cell>
          <cell r="AM255"/>
          <cell r="AN255" t="e">
            <v>#DIV/0!</v>
          </cell>
          <cell r="AO255">
            <v>0</v>
          </cell>
          <cell r="AP255"/>
          <cell r="AQ255"/>
          <cell r="AR255" t="str">
            <v>Mayo</v>
          </cell>
          <cell r="AS255"/>
          <cell r="AT255">
            <v>0</v>
          </cell>
          <cell r="AU255">
            <v>0</v>
          </cell>
          <cell r="AV255"/>
          <cell r="AW255"/>
          <cell r="AX255" t="str">
            <v>Junio</v>
          </cell>
          <cell r="AY255"/>
          <cell r="AZ255" t="e">
            <v>#DIV/0!</v>
          </cell>
          <cell r="BA255">
            <v>0</v>
          </cell>
          <cell r="BB255"/>
          <cell r="BC255"/>
          <cell r="BD255" t="str">
            <v>Julio</v>
          </cell>
          <cell r="BE255"/>
          <cell r="BF255" t="e">
            <v>#DIV/0!</v>
          </cell>
          <cell r="BG255">
            <v>0</v>
          </cell>
          <cell r="BH255"/>
          <cell r="BI255"/>
          <cell r="BJ255" t="str">
            <v>Agosto</v>
          </cell>
          <cell r="BK255"/>
          <cell r="BL255" t="e">
            <v>#DIV/0!</v>
          </cell>
          <cell r="BM255">
            <v>0</v>
          </cell>
          <cell r="BN255"/>
          <cell r="BO255"/>
          <cell r="BP255" t="str">
            <v>Septiembre</v>
          </cell>
          <cell r="BQ255"/>
          <cell r="BR255" t="e">
            <v>#DIV/0!</v>
          </cell>
          <cell r="BS255">
            <v>0</v>
          </cell>
          <cell r="BT255"/>
          <cell r="BU255"/>
          <cell r="BV255" t="str">
            <v>Octubre</v>
          </cell>
          <cell r="BW255"/>
          <cell r="BX255" t="e">
            <v>#DIV/0!</v>
          </cell>
          <cell r="BY255">
            <v>0</v>
          </cell>
          <cell r="BZ255"/>
          <cell r="CA255"/>
          <cell r="CB255" t="str">
            <v>Noviembre</v>
          </cell>
          <cell r="CC255"/>
          <cell r="CD255" t="e">
            <v>#DIV/0!</v>
          </cell>
          <cell r="CE255">
            <v>0</v>
          </cell>
          <cell r="CF255"/>
          <cell r="CG255"/>
          <cell r="CH255" t="str">
            <v>Diciembre</v>
          </cell>
          <cell r="CI255"/>
          <cell r="CJ255" t="e">
            <v>#DIV/0!</v>
          </cell>
          <cell r="CK255">
            <v>0</v>
          </cell>
          <cell r="CL255"/>
          <cell r="CM255"/>
          <cell r="CN255">
            <v>0</v>
          </cell>
          <cell r="CO255">
            <v>0</v>
          </cell>
          <cell r="CP255">
            <v>0</v>
          </cell>
          <cell r="CQ255">
            <v>0</v>
          </cell>
          <cell r="CR255">
            <v>0</v>
          </cell>
          <cell r="CS255">
            <v>0</v>
          </cell>
          <cell r="CT255">
            <v>0</v>
          </cell>
          <cell r="CU255">
            <v>0</v>
          </cell>
          <cell r="CV255">
            <v>0</v>
          </cell>
          <cell r="CW255">
            <v>0</v>
          </cell>
          <cell r="CX255">
            <v>0</v>
          </cell>
          <cell r="CY255">
            <v>0</v>
          </cell>
        </row>
        <row r="256">
          <cell r="C256" t="str">
            <v>ADMBS 63 Acción preventiva 2</v>
          </cell>
          <cell r="D256" t="str">
            <v>SUBDIRECCIÓN ADMINISTRATIVA Y FINANCIERA - GESTIÓN DOCUMENTAL</v>
          </cell>
          <cell r="E256" t="str">
            <v xml:space="preserve">Seguimiento a la implementación del Instrumento Archivístico - Sistema Integrado de Conservación SIC  </v>
          </cell>
          <cell r="F256" t="str">
            <v>Informe de implementación del  Sistema Integrado de Conservación SIC</v>
          </cell>
          <cell r="G256">
            <v>1</v>
          </cell>
          <cell r="H256"/>
          <cell r="I256"/>
          <cell r="J256"/>
          <cell r="K256"/>
          <cell r="L256"/>
          <cell r="M256"/>
          <cell r="N256">
            <v>1</v>
          </cell>
          <cell r="O256"/>
          <cell r="P256"/>
          <cell r="Q256"/>
          <cell r="R256"/>
          <cell r="S256"/>
          <cell r="T256" t="str">
            <v>Enero</v>
          </cell>
          <cell r="U256"/>
          <cell r="V256" t="e">
            <v>#DIV/0!</v>
          </cell>
          <cell r="W256">
            <v>0</v>
          </cell>
          <cell r="X256"/>
          <cell r="Y256"/>
          <cell r="Z256" t="str">
            <v>Febrero</v>
          </cell>
          <cell r="AA256"/>
          <cell r="AB256" t="e">
            <v>#DIV/0!</v>
          </cell>
          <cell r="AC256">
            <v>0</v>
          </cell>
          <cell r="AD256"/>
          <cell r="AE256"/>
          <cell r="AF256" t="str">
            <v>Marzo</v>
          </cell>
          <cell r="AG256"/>
          <cell r="AH256" t="e">
            <v>#DIV/0!</v>
          </cell>
          <cell r="AI256">
            <v>0</v>
          </cell>
          <cell r="AJ256"/>
          <cell r="AK256"/>
          <cell r="AL256" t="str">
            <v>Abril</v>
          </cell>
          <cell r="AM256"/>
          <cell r="AN256" t="e">
            <v>#DIV/0!</v>
          </cell>
          <cell r="AO256">
            <v>0</v>
          </cell>
          <cell r="AP256"/>
          <cell r="AQ256"/>
          <cell r="AR256" t="str">
            <v>Mayo</v>
          </cell>
          <cell r="AS256"/>
          <cell r="AT256" t="e">
            <v>#DIV/0!</v>
          </cell>
          <cell r="AU256">
            <v>0</v>
          </cell>
          <cell r="AV256"/>
          <cell r="AW256"/>
          <cell r="AX256" t="str">
            <v>Junio</v>
          </cell>
          <cell r="AY256"/>
          <cell r="AZ256" t="e">
            <v>#DIV/0!</v>
          </cell>
          <cell r="BA256">
            <v>0</v>
          </cell>
          <cell r="BB256"/>
          <cell r="BC256"/>
          <cell r="BD256" t="str">
            <v>Julio</v>
          </cell>
          <cell r="BE256"/>
          <cell r="BF256">
            <v>0</v>
          </cell>
          <cell r="BG256">
            <v>0</v>
          </cell>
          <cell r="BH256"/>
          <cell r="BI256"/>
          <cell r="BJ256" t="str">
            <v>Agosto</v>
          </cell>
          <cell r="BK256"/>
          <cell r="BL256" t="e">
            <v>#DIV/0!</v>
          </cell>
          <cell r="BM256">
            <v>0</v>
          </cell>
          <cell r="BN256"/>
          <cell r="BO256"/>
          <cell r="BP256" t="str">
            <v>Septiembre</v>
          </cell>
          <cell r="BQ256"/>
          <cell r="BR256" t="e">
            <v>#DIV/0!</v>
          </cell>
          <cell r="BS256">
            <v>0</v>
          </cell>
          <cell r="BT256"/>
          <cell r="BU256"/>
          <cell r="BV256" t="str">
            <v>Octubre</v>
          </cell>
          <cell r="BW256"/>
          <cell r="BX256" t="e">
            <v>#DIV/0!</v>
          </cell>
          <cell r="BY256">
            <v>0</v>
          </cell>
          <cell r="BZ256"/>
          <cell r="CA256"/>
          <cell r="CB256" t="str">
            <v>Noviembre</v>
          </cell>
          <cell r="CC256"/>
          <cell r="CD256" t="e">
            <v>#DIV/0!</v>
          </cell>
          <cell r="CE256">
            <v>0</v>
          </cell>
          <cell r="CF256"/>
          <cell r="CG256"/>
          <cell r="CH256" t="str">
            <v>Diciembre</v>
          </cell>
          <cell r="CI256"/>
          <cell r="CJ256" t="e">
            <v>#DIV/0!</v>
          </cell>
          <cell r="CK256">
            <v>0</v>
          </cell>
          <cell r="CL256"/>
          <cell r="CM256"/>
          <cell r="CN256">
            <v>0</v>
          </cell>
          <cell r="CO256">
            <v>0</v>
          </cell>
          <cell r="CP256">
            <v>0</v>
          </cell>
          <cell r="CQ256">
            <v>0</v>
          </cell>
          <cell r="CR256">
            <v>0</v>
          </cell>
          <cell r="CS256">
            <v>0</v>
          </cell>
          <cell r="CT256">
            <v>0</v>
          </cell>
          <cell r="CU256">
            <v>0</v>
          </cell>
          <cell r="CV256">
            <v>0</v>
          </cell>
          <cell r="CW256">
            <v>0</v>
          </cell>
          <cell r="CX256">
            <v>0</v>
          </cell>
          <cell r="CY256">
            <v>0</v>
          </cell>
        </row>
        <row r="257">
          <cell r="C257" t="str">
            <v>ADMBS 63 Acción preventiva 3</v>
          </cell>
          <cell r="D257"/>
          <cell r="E257"/>
          <cell r="F257"/>
          <cell r="G257">
            <v>0</v>
          </cell>
          <cell r="H257"/>
          <cell r="I257"/>
          <cell r="J257"/>
          <cell r="K257"/>
          <cell r="L257"/>
          <cell r="M257"/>
          <cell r="N257"/>
          <cell r="O257"/>
          <cell r="P257"/>
          <cell r="Q257"/>
          <cell r="R257"/>
          <cell r="S257"/>
          <cell r="T257" t="str">
            <v>Enero</v>
          </cell>
          <cell r="U257"/>
          <cell r="V257" t="e">
            <v>#DIV/0!</v>
          </cell>
          <cell r="W257" t="e">
            <v>#DIV/0!</v>
          </cell>
          <cell r="X257"/>
          <cell r="Y257"/>
          <cell r="Z257" t="str">
            <v>Febrero</v>
          </cell>
          <cell r="AA257"/>
          <cell r="AB257" t="e">
            <v>#DIV/0!</v>
          </cell>
          <cell r="AC257" t="e">
            <v>#DIV/0!</v>
          </cell>
          <cell r="AD257"/>
          <cell r="AE257"/>
          <cell r="AF257" t="str">
            <v>Marzo</v>
          </cell>
          <cell r="AG257"/>
          <cell r="AH257" t="e">
            <v>#DIV/0!</v>
          </cell>
          <cell r="AI257" t="e">
            <v>#DIV/0!</v>
          </cell>
          <cell r="AJ257"/>
          <cell r="AK257"/>
          <cell r="AL257" t="str">
            <v>Abril</v>
          </cell>
          <cell r="AM257"/>
          <cell r="AN257" t="e">
            <v>#DIV/0!</v>
          </cell>
          <cell r="AO257" t="e">
            <v>#DIV/0!</v>
          </cell>
          <cell r="AP257"/>
          <cell r="AQ257"/>
          <cell r="AR257" t="str">
            <v>Mayo</v>
          </cell>
          <cell r="AS257"/>
          <cell r="AT257" t="e">
            <v>#DIV/0!</v>
          </cell>
          <cell r="AU257" t="e">
            <v>#DIV/0!</v>
          </cell>
          <cell r="AV257"/>
          <cell r="AW257"/>
          <cell r="AX257" t="str">
            <v>Junio</v>
          </cell>
          <cell r="AY257"/>
          <cell r="AZ257" t="e">
            <v>#DIV/0!</v>
          </cell>
          <cell r="BA257" t="e">
            <v>#DIV/0!</v>
          </cell>
          <cell r="BB257"/>
          <cell r="BC257"/>
          <cell r="BD257" t="str">
            <v>Julio</v>
          </cell>
          <cell r="BE257"/>
          <cell r="BF257" t="e">
            <v>#DIV/0!</v>
          </cell>
          <cell r="BG257" t="e">
            <v>#DIV/0!</v>
          </cell>
          <cell r="BH257"/>
          <cell r="BI257"/>
          <cell r="BJ257" t="str">
            <v>Agosto</v>
          </cell>
          <cell r="BK257"/>
          <cell r="BL257" t="e">
            <v>#DIV/0!</v>
          </cell>
          <cell r="BM257" t="e">
            <v>#DIV/0!</v>
          </cell>
          <cell r="BN257"/>
          <cell r="BO257"/>
          <cell r="BP257" t="str">
            <v>Septiembre</v>
          </cell>
          <cell r="BQ257"/>
          <cell r="BR257" t="e">
            <v>#DIV/0!</v>
          </cell>
          <cell r="BS257" t="e">
            <v>#DIV/0!</v>
          </cell>
          <cell r="BT257"/>
          <cell r="BU257"/>
          <cell r="BV257" t="str">
            <v>Octubre</v>
          </cell>
          <cell r="BW257"/>
          <cell r="BX257" t="e">
            <v>#DIV/0!</v>
          </cell>
          <cell r="BY257" t="e">
            <v>#DIV/0!</v>
          </cell>
          <cell r="BZ257"/>
          <cell r="CA257"/>
          <cell r="CB257" t="str">
            <v>Noviembre</v>
          </cell>
          <cell r="CC257"/>
          <cell r="CD257" t="e">
            <v>#DIV/0!</v>
          </cell>
          <cell r="CE257" t="e">
            <v>#DIV/0!</v>
          </cell>
          <cell r="CF257"/>
          <cell r="CG257"/>
          <cell r="CH257" t="str">
            <v>Diciembre</v>
          </cell>
          <cell r="CI257"/>
          <cell r="CJ257" t="e">
            <v>#DIV/0!</v>
          </cell>
          <cell r="CK257" t="e">
            <v>#DIV/0!</v>
          </cell>
          <cell r="CL257"/>
          <cell r="CM257"/>
          <cell r="CN257"/>
          <cell r="CO257"/>
          <cell r="CP257"/>
          <cell r="CQ257"/>
          <cell r="CR257"/>
          <cell r="CS257"/>
          <cell r="CT257"/>
          <cell r="CU257"/>
          <cell r="CV257"/>
          <cell r="CW257"/>
          <cell r="CX257"/>
          <cell r="CY257"/>
        </row>
        <row r="258">
          <cell r="C258" t="str">
            <v>ADMBS 63 Acción preventiva 4</v>
          </cell>
          <cell r="D258"/>
          <cell r="E258"/>
          <cell r="F258"/>
          <cell r="G258">
            <v>0</v>
          </cell>
          <cell r="H258"/>
          <cell r="I258"/>
          <cell r="J258"/>
          <cell r="K258"/>
          <cell r="L258"/>
          <cell r="M258"/>
          <cell r="N258"/>
          <cell r="O258"/>
          <cell r="P258"/>
          <cell r="Q258"/>
          <cell r="R258"/>
          <cell r="S258"/>
          <cell r="T258" t="str">
            <v>Enero</v>
          </cell>
          <cell r="U258"/>
          <cell r="V258" t="e">
            <v>#DIV/0!</v>
          </cell>
          <cell r="W258" t="e">
            <v>#DIV/0!</v>
          </cell>
          <cell r="X258"/>
          <cell r="Y258"/>
          <cell r="Z258" t="str">
            <v>Febrero</v>
          </cell>
          <cell r="AA258"/>
          <cell r="AB258" t="e">
            <v>#DIV/0!</v>
          </cell>
          <cell r="AC258" t="e">
            <v>#DIV/0!</v>
          </cell>
          <cell r="AD258"/>
          <cell r="AE258"/>
          <cell r="AF258" t="str">
            <v>Marzo</v>
          </cell>
          <cell r="AG258"/>
          <cell r="AH258" t="e">
            <v>#DIV/0!</v>
          </cell>
          <cell r="AI258" t="e">
            <v>#DIV/0!</v>
          </cell>
          <cell r="AJ258"/>
          <cell r="AK258"/>
          <cell r="AL258" t="str">
            <v>Abril</v>
          </cell>
          <cell r="AM258"/>
          <cell r="AN258" t="e">
            <v>#DIV/0!</v>
          </cell>
          <cell r="AO258" t="e">
            <v>#DIV/0!</v>
          </cell>
          <cell r="AP258"/>
          <cell r="AQ258"/>
          <cell r="AR258" t="str">
            <v>Mayo</v>
          </cell>
          <cell r="AS258"/>
          <cell r="AT258" t="e">
            <v>#DIV/0!</v>
          </cell>
          <cell r="AU258" t="e">
            <v>#DIV/0!</v>
          </cell>
          <cell r="AV258"/>
          <cell r="AW258"/>
          <cell r="AX258" t="str">
            <v>Junio</v>
          </cell>
          <cell r="AY258"/>
          <cell r="AZ258" t="e">
            <v>#DIV/0!</v>
          </cell>
          <cell r="BA258" t="e">
            <v>#DIV/0!</v>
          </cell>
          <cell r="BB258"/>
          <cell r="BC258"/>
          <cell r="BD258" t="str">
            <v>Julio</v>
          </cell>
          <cell r="BE258"/>
          <cell r="BF258" t="e">
            <v>#DIV/0!</v>
          </cell>
          <cell r="BG258" t="e">
            <v>#DIV/0!</v>
          </cell>
          <cell r="BH258"/>
          <cell r="BI258"/>
          <cell r="BJ258" t="str">
            <v>Agosto</v>
          </cell>
          <cell r="BK258"/>
          <cell r="BL258" t="e">
            <v>#DIV/0!</v>
          </cell>
          <cell r="BM258" t="e">
            <v>#DIV/0!</v>
          </cell>
          <cell r="BN258"/>
          <cell r="BO258"/>
          <cell r="BP258" t="str">
            <v>Septiembre</v>
          </cell>
          <cell r="BQ258"/>
          <cell r="BR258" t="e">
            <v>#DIV/0!</v>
          </cell>
          <cell r="BS258" t="e">
            <v>#DIV/0!</v>
          </cell>
          <cell r="BT258"/>
          <cell r="BU258"/>
          <cell r="BV258" t="str">
            <v>Octubre</v>
          </cell>
          <cell r="BW258"/>
          <cell r="BX258" t="e">
            <v>#DIV/0!</v>
          </cell>
          <cell r="BY258" t="e">
            <v>#DIV/0!</v>
          </cell>
          <cell r="BZ258"/>
          <cell r="CA258"/>
          <cell r="CB258" t="str">
            <v>Noviembre</v>
          </cell>
          <cell r="CC258"/>
          <cell r="CD258" t="e">
            <v>#DIV/0!</v>
          </cell>
          <cell r="CE258" t="e">
            <v>#DIV/0!</v>
          </cell>
          <cell r="CF258"/>
          <cell r="CG258"/>
          <cell r="CH258" t="str">
            <v>Diciembre</v>
          </cell>
          <cell r="CI258"/>
          <cell r="CJ258" t="e">
            <v>#DIV/0!</v>
          </cell>
          <cell r="CK258" t="e">
            <v>#DIV/0!</v>
          </cell>
          <cell r="CL258"/>
          <cell r="CM258"/>
          <cell r="CN258"/>
          <cell r="CO258"/>
          <cell r="CP258"/>
          <cell r="CQ258"/>
          <cell r="CR258"/>
          <cell r="CS258"/>
          <cell r="CT258"/>
          <cell r="CU258"/>
          <cell r="CV258"/>
          <cell r="CW258"/>
          <cell r="CX258"/>
          <cell r="CY258"/>
        </row>
        <row r="259">
          <cell r="C259" t="str">
            <v>ADMBS 64 Acción preventiva 1</v>
          </cell>
          <cell r="D259" t="str">
            <v>SUBDIRECCIÓN ADMINISTRATIVA Y FINANCIERA - GESTIÓN DOCUMENTAL</v>
          </cell>
          <cell r="E259" t="str">
            <v>Realizar socializaciones para fortalecer los conocimientos establecidos en el instructivo y dar claridad frente a las competencias y funciones asignadas a la Agencia y sus dependencias (Decreto 2363), Acuerdo 001 de 2024 y lineamientos internos.</v>
          </cell>
          <cell r="F259" t="str">
            <v xml:space="preserve">Listados de asistencia </v>
          </cell>
          <cell r="G259">
            <v>2</v>
          </cell>
          <cell r="H259"/>
          <cell r="I259"/>
          <cell r="J259"/>
          <cell r="K259"/>
          <cell r="L259"/>
          <cell r="M259"/>
          <cell r="N259">
            <v>1</v>
          </cell>
          <cell r="O259"/>
          <cell r="P259"/>
          <cell r="Q259"/>
          <cell r="R259">
            <v>1</v>
          </cell>
          <cell r="S259"/>
          <cell r="T259" t="str">
            <v>Enero</v>
          </cell>
          <cell r="U259"/>
          <cell r="V259" t="e">
            <v>#DIV/0!</v>
          </cell>
          <cell r="W259">
            <v>0</v>
          </cell>
          <cell r="X259"/>
          <cell r="Y259"/>
          <cell r="Z259" t="str">
            <v>Febrero</v>
          </cell>
          <cell r="AA259"/>
          <cell r="AB259" t="e">
            <v>#DIV/0!</v>
          </cell>
          <cell r="AC259">
            <v>0</v>
          </cell>
          <cell r="AD259"/>
          <cell r="AE259"/>
          <cell r="AF259" t="str">
            <v>Marzo</v>
          </cell>
          <cell r="AG259"/>
          <cell r="AH259" t="e">
            <v>#DIV/0!</v>
          </cell>
          <cell r="AI259">
            <v>0</v>
          </cell>
          <cell r="AJ259"/>
          <cell r="AK259"/>
          <cell r="AL259" t="str">
            <v>Abril</v>
          </cell>
          <cell r="AM259"/>
          <cell r="AN259" t="e">
            <v>#DIV/0!</v>
          </cell>
          <cell r="AO259">
            <v>0</v>
          </cell>
          <cell r="AP259"/>
          <cell r="AQ259"/>
          <cell r="AR259" t="str">
            <v>Mayo</v>
          </cell>
          <cell r="AS259"/>
          <cell r="AT259" t="e">
            <v>#DIV/0!</v>
          </cell>
          <cell r="AU259">
            <v>0</v>
          </cell>
          <cell r="AV259"/>
          <cell r="AW259"/>
          <cell r="AX259" t="str">
            <v>Junio</v>
          </cell>
          <cell r="AY259"/>
          <cell r="AZ259" t="e">
            <v>#DIV/0!</v>
          </cell>
          <cell r="BA259">
            <v>0</v>
          </cell>
          <cell r="BB259"/>
          <cell r="BC259"/>
          <cell r="BD259" t="str">
            <v>Julio</v>
          </cell>
          <cell r="BE259"/>
          <cell r="BF259">
            <v>0</v>
          </cell>
          <cell r="BG259">
            <v>0</v>
          </cell>
          <cell r="BH259"/>
          <cell r="BI259"/>
          <cell r="BJ259" t="str">
            <v>Agosto</v>
          </cell>
          <cell r="BK259"/>
          <cell r="BL259" t="e">
            <v>#DIV/0!</v>
          </cell>
          <cell r="BM259">
            <v>0</v>
          </cell>
          <cell r="BN259"/>
          <cell r="BO259"/>
          <cell r="BP259" t="str">
            <v>Septiembre</v>
          </cell>
          <cell r="BQ259"/>
          <cell r="BR259" t="e">
            <v>#DIV/0!</v>
          </cell>
          <cell r="BS259">
            <v>0</v>
          </cell>
          <cell r="BT259"/>
          <cell r="BU259"/>
          <cell r="BV259" t="str">
            <v>Octubre</v>
          </cell>
          <cell r="BW259"/>
          <cell r="BX259" t="e">
            <v>#DIV/0!</v>
          </cell>
          <cell r="BY259">
            <v>0</v>
          </cell>
          <cell r="BZ259"/>
          <cell r="CA259"/>
          <cell r="CB259" t="str">
            <v>Noviembre</v>
          </cell>
          <cell r="CC259"/>
          <cell r="CD259">
            <v>0</v>
          </cell>
          <cell r="CE259">
            <v>0</v>
          </cell>
          <cell r="CF259"/>
          <cell r="CG259"/>
          <cell r="CH259" t="str">
            <v>Diciembre</v>
          </cell>
          <cell r="CI259"/>
          <cell r="CJ259" t="e">
            <v>#DIV/0!</v>
          </cell>
          <cell r="CK259">
            <v>0</v>
          </cell>
          <cell r="CL259"/>
          <cell r="CM259"/>
          <cell r="CN259">
            <v>0</v>
          </cell>
          <cell r="CO259">
            <v>0</v>
          </cell>
          <cell r="CP259">
            <v>0</v>
          </cell>
          <cell r="CQ259">
            <v>0</v>
          </cell>
          <cell r="CR259">
            <v>0</v>
          </cell>
          <cell r="CS259">
            <v>0</v>
          </cell>
          <cell r="CT259">
            <v>0</v>
          </cell>
          <cell r="CU259">
            <v>0</v>
          </cell>
          <cell r="CV259">
            <v>0</v>
          </cell>
          <cell r="CW259">
            <v>0</v>
          </cell>
          <cell r="CX259">
            <v>0</v>
          </cell>
          <cell r="CY259">
            <v>0</v>
          </cell>
        </row>
        <row r="260">
          <cell r="C260" t="str">
            <v>ADMBS 64 Acción preventiva 2</v>
          </cell>
          <cell r="D260" t="str">
            <v>SUBDIRECCIÓN ADMINISTRATIVA Y FINANCIERA - GESTIÓN DOCUMENTAL</v>
          </cell>
          <cell r="E260" t="str">
            <v>Realizar informe de seguimiento a la productividad y el margen de error del personal de radicación de comunicaciones oficiales recibidas</v>
          </cell>
          <cell r="F260" t="str">
            <v>Informe de seguimiento a la productividad de radicación y el margen de error</v>
          </cell>
          <cell r="G260">
            <v>1</v>
          </cell>
          <cell r="H260"/>
          <cell r="I260"/>
          <cell r="J260"/>
          <cell r="K260"/>
          <cell r="L260"/>
          <cell r="M260"/>
          <cell r="N260">
            <v>1</v>
          </cell>
          <cell r="O260"/>
          <cell r="P260"/>
          <cell r="Q260"/>
          <cell r="R260"/>
          <cell r="S260"/>
          <cell r="T260" t="str">
            <v>Enero</v>
          </cell>
          <cell r="U260"/>
          <cell r="V260" t="e">
            <v>#DIV/0!</v>
          </cell>
          <cell r="W260">
            <v>0</v>
          </cell>
          <cell r="X260"/>
          <cell r="Y260"/>
          <cell r="Z260" t="str">
            <v>Febrero</v>
          </cell>
          <cell r="AA260"/>
          <cell r="AB260" t="e">
            <v>#DIV/0!</v>
          </cell>
          <cell r="AC260">
            <v>0</v>
          </cell>
          <cell r="AD260"/>
          <cell r="AE260"/>
          <cell r="AF260" t="str">
            <v>Marzo</v>
          </cell>
          <cell r="AG260"/>
          <cell r="AH260" t="e">
            <v>#DIV/0!</v>
          </cell>
          <cell r="AI260">
            <v>0</v>
          </cell>
          <cell r="AJ260"/>
          <cell r="AK260"/>
          <cell r="AL260" t="str">
            <v>Abril</v>
          </cell>
          <cell r="AM260"/>
          <cell r="AN260" t="e">
            <v>#DIV/0!</v>
          </cell>
          <cell r="AO260">
            <v>0</v>
          </cell>
          <cell r="AP260"/>
          <cell r="AQ260"/>
          <cell r="AR260" t="str">
            <v>Mayo</v>
          </cell>
          <cell r="AS260"/>
          <cell r="AT260" t="e">
            <v>#DIV/0!</v>
          </cell>
          <cell r="AU260">
            <v>0</v>
          </cell>
          <cell r="AV260"/>
          <cell r="AW260"/>
          <cell r="AX260" t="str">
            <v>Junio</v>
          </cell>
          <cell r="AY260"/>
          <cell r="AZ260" t="e">
            <v>#DIV/0!</v>
          </cell>
          <cell r="BA260">
            <v>0</v>
          </cell>
          <cell r="BB260"/>
          <cell r="BC260"/>
          <cell r="BD260" t="str">
            <v>Julio</v>
          </cell>
          <cell r="BE260"/>
          <cell r="BF260">
            <v>0</v>
          </cell>
          <cell r="BG260">
            <v>0</v>
          </cell>
          <cell r="BH260"/>
          <cell r="BI260"/>
          <cell r="BJ260" t="str">
            <v>Agosto</v>
          </cell>
          <cell r="BK260"/>
          <cell r="BL260" t="e">
            <v>#DIV/0!</v>
          </cell>
          <cell r="BM260">
            <v>0</v>
          </cell>
          <cell r="BN260"/>
          <cell r="BO260"/>
          <cell r="BP260" t="str">
            <v>Septiembre</v>
          </cell>
          <cell r="BQ260"/>
          <cell r="BR260" t="e">
            <v>#DIV/0!</v>
          </cell>
          <cell r="BS260">
            <v>0</v>
          </cell>
          <cell r="BT260"/>
          <cell r="BU260"/>
          <cell r="BV260" t="str">
            <v>Octubre</v>
          </cell>
          <cell r="BW260"/>
          <cell r="BX260" t="e">
            <v>#DIV/0!</v>
          </cell>
          <cell r="BY260">
            <v>0</v>
          </cell>
          <cell r="BZ260"/>
          <cell r="CA260"/>
          <cell r="CB260" t="str">
            <v>Noviembre</v>
          </cell>
          <cell r="CC260"/>
          <cell r="CD260" t="e">
            <v>#DIV/0!</v>
          </cell>
          <cell r="CE260">
            <v>0</v>
          </cell>
          <cell r="CF260"/>
          <cell r="CG260"/>
          <cell r="CH260" t="str">
            <v>Diciembre</v>
          </cell>
          <cell r="CI260"/>
          <cell r="CJ260" t="e">
            <v>#DIV/0!</v>
          </cell>
          <cell r="CK260">
            <v>0</v>
          </cell>
          <cell r="CL260"/>
          <cell r="CM260"/>
          <cell r="CN260">
            <v>0</v>
          </cell>
          <cell r="CO260">
            <v>0</v>
          </cell>
          <cell r="CP260">
            <v>0</v>
          </cell>
          <cell r="CQ260">
            <v>0</v>
          </cell>
          <cell r="CR260">
            <v>0</v>
          </cell>
          <cell r="CS260">
            <v>0</v>
          </cell>
          <cell r="CT260">
            <v>0</v>
          </cell>
          <cell r="CU260">
            <v>0</v>
          </cell>
          <cell r="CV260">
            <v>0</v>
          </cell>
          <cell r="CW260">
            <v>0</v>
          </cell>
          <cell r="CX260">
            <v>0</v>
          </cell>
          <cell r="CY260">
            <v>0</v>
          </cell>
        </row>
        <row r="261">
          <cell r="C261" t="str">
            <v>ADMBS 64 Acción preventiva 3</v>
          </cell>
          <cell r="D261" t="str">
            <v>SUBDIRECCIÓN ADMINISTRATIVA Y FINANCIERA - GESTIÓN DOCUMENTAL</v>
          </cell>
          <cell r="E261" t="str">
            <v>Realizar la actualización del GEMA-F-001 CONCEPTOS PARA DIRECCIONAMIENTO DE CORRESPONDENCIA, PQRSDF Y SERVICIO AL CIUDADANO</v>
          </cell>
          <cell r="F261" t="str">
            <v>Forma actualizada en el SIG</v>
          </cell>
          <cell r="G261">
            <v>1</v>
          </cell>
          <cell r="H261"/>
          <cell r="I261"/>
          <cell r="J261"/>
          <cell r="K261"/>
          <cell r="L261"/>
          <cell r="M261"/>
          <cell r="N261"/>
          <cell r="O261"/>
          <cell r="P261"/>
          <cell r="Q261"/>
          <cell r="R261">
            <v>1</v>
          </cell>
          <cell r="S261"/>
          <cell r="T261" t="str">
            <v>Enero</v>
          </cell>
          <cell r="U261"/>
          <cell r="V261" t="e">
            <v>#DIV/0!</v>
          </cell>
          <cell r="W261">
            <v>0</v>
          </cell>
          <cell r="X261"/>
          <cell r="Y261"/>
          <cell r="Z261" t="str">
            <v>Febrero</v>
          </cell>
          <cell r="AA261"/>
          <cell r="AB261" t="e">
            <v>#DIV/0!</v>
          </cell>
          <cell r="AC261">
            <v>0</v>
          </cell>
          <cell r="AD261"/>
          <cell r="AE261"/>
          <cell r="AF261" t="str">
            <v>Marzo</v>
          </cell>
          <cell r="AG261"/>
          <cell r="AH261" t="e">
            <v>#DIV/0!</v>
          </cell>
          <cell r="AI261">
            <v>0</v>
          </cell>
          <cell r="AJ261"/>
          <cell r="AK261"/>
          <cell r="AL261" t="str">
            <v>Abril</v>
          </cell>
          <cell r="AM261"/>
          <cell r="AN261" t="e">
            <v>#DIV/0!</v>
          </cell>
          <cell r="AO261">
            <v>0</v>
          </cell>
          <cell r="AP261"/>
          <cell r="AQ261"/>
          <cell r="AR261" t="str">
            <v>Mayo</v>
          </cell>
          <cell r="AS261"/>
          <cell r="AT261" t="e">
            <v>#DIV/0!</v>
          </cell>
          <cell r="AU261">
            <v>0</v>
          </cell>
          <cell r="AV261"/>
          <cell r="AW261"/>
          <cell r="AX261" t="str">
            <v>Junio</v>
          </cell>
          <cell r="AY261"/>
          <cell r="AZ261" t="e">
            <v>#DIV/0!</v>
          </cell>
          <cell r="BA261">
            <v>0</v>
          </cell>
          <cell r="BB261"/>
          <cell r="BC261"/>
          <cell r="BD261" t="str">
            <v>Julio</v>
          </cell>
          <cell r="BE261"/>
          <cell r="BF261" t="e">
            <v>#DIV/0!</v>
          </cell>
          <cell r="BG261">
            <v>0</v>
          </cell>
          <cell r="BH261"/>
          <cell r="BI261"/>
          <cell r="BJ261" t="str">
            <v>Agosto</v>
          </cell>
          <cell r="BK261"/>
          <cell r="BL261" t="e">
            <v>#DIV/0!</v>
          </cell>
          <cell r="BM261">
            <v>0</v>
          </cell>
          <cell r="BN261"/>
          <cell r="BO261"/>
          <cell r="BP261" t="str">
            <v>Septiembre</v>
          </cell>
          <cell r="BQ261"/>
          <cell r="BR261" t="e">
            <v>#DIV/0!</v>
          </cell>
          <cell r="BS261">
            <v>0</v>
          </cell>
          <cell r="BT261"/>
          <cell r="BU261"/>
          <cell r="BV261" t="str">
            <v>Octubre</v>
          </cell>
          <cell r="BW261"/>
          <cell r="BX261" t="e">
            <v>#DIV/0!</v>
          </cell>
          <cell r="BY261">
            <v>0</v>
          </cell>
          <cell r="BZ261"/>
          <cell r="CA261"/>
          <cell r="CB261" t="str">
            <v>Noviembre</v>
          </cell>
          <cell r="CC261"/>
          <cell r="CD261">
            <v>0</v>
          </cell>
          <cell r="CE261">
            <v>0</v>
          </cell>
          <cell r="CF261"/>
          <cell r="CG261"/>
          <cell r="CH261" t="str">
            <v>Diciembre</v>
          </cell>
          <cell r="CI261"/>
          <cell r="CJ261" t="e">
            <v>#DIV/0!</v>
          </cell>
          <cell r="CK261">
            <v>0</v>
          </cell>
          <cell r="CL261"/>
          <cell r="CM261"/>
          <cell r="CN261">
            <v>0</v>
          </cell>
          <cell r="CO261">
            <v>0</v>
          </cell>
          <cell r="CP261">
            <v>0</v>
          </cell>
          <cell r="CQ261">
            <v>0</v>
          </cell>
          <cell r="CR261">
            <v>0</v>
          </cell>
          <cell r="CS261">
            <v>0</v>
          </cell>
          <cell r="CT261">
            <v>0</v>
          </cell>
          <cell r="CU261">
            <v>0</v>
          </cell>
          <cell r="CV261">
            <v>0</v>
          </cell>
          <cell r="CW261">
            <v>0</v>
          </cell>
          <cell r="CX261">
            <v>0</v>
          </cell>
          <cell r="CY261">
            <v>0</v>
          </cell>
        </row>
        <row r="262">
          <cell r="C262" t="str">
            <v>ADMBS 64 Acción preventiva 4</v>
          </cell>
          <cell r="D262"/>
          <cell r="E262"/>
          <cell r="F262"/>
          <cell r="G262">
            <v>0</v>
          </cell>
          <cell r="H262"/>
          <cell r="I262"/>
          <cell r="J262"/>
          <cell r="K262"/>
          <cell r="L262"/>
          <cell r="M262"/>
          <cell r="N262"/>
          <cell r="O262"/>
          <cell r="P262"/>
          <cell r="Q262"/>
          <cell r="R262"/>
          <cell r="S262"/>
          <cell r="T262" t="str">
            <v>Enero</v>
          </cell>
          <cell r="U262"/>
          <cell r="V262" t="e">
            <v>#DIV/0!</v>
          </cell>
          <cell r="W262" t="e">
            <v>#DIV/0!</v>
          </cell>
          <cell r="X262"/>
          <cell r="Y262"/>
          <cell r="Z262" t="str">
            <v>Febrero</v>
          </cell>
          <cell r="AA262"/>
          <cell r="AB262" t="e">
            <v>#DIV/0!</v>
          </cell>
          <cell r="AC262" t="e">
            <v>#DIV/0!</v>
          </cell>
          <cell r="AD262"/>
          <cell r="AE262"/>
          <cell r="AF262" t="str">
            <v>Marzo</v>
          </cell>
          <cell r="AG262"/>
          <cell r="AH262" t="e">
            <v>#DIV/0!</v>
          </cell>
          <cell r="AI262" t="e">
            <v>#DIV/0!</v>
          </cell>
          <cell r="AJ262"/>
          <cell r="AK262"/>
          <cell r="AL262" t="str">
            <v>Abril</v>
          </cell>
          <cell r="AM262"/>
          <cell r="AN262" t="e">
            <v>#DIV/0!</v>
          </cell>
          <cell r="AO262" t="e">
            <v>#DIV/0!</v>
          </cell>
          <cell r="AP262"/>
          <cell r="AQ262"/>
          <cell r="AR262" t="str">
            <v>Mayo</v>
          </cell>
          <cell r="AS262"/>
          <cell r="AT262" t="e">
            <v>#DIV/0!</v>
          </cell>
          <cell r="AU262" t="e">
            <v>#DIV/0!</v>
          </cell>
          <cell r="AV262"/>
          <cell r="AW262"/>
          <cell r="AX262" t="str">
            <v>Junio</v>
          </cell>
          <cell r="AY262"/>
          <cell r="AZ262" t="e">
            <v>#DIV/0!</v>
          </cell>
          <cell r="BA262" t="e">
            <v>#DIV/0!</v>
          </cell>
          <cell r="BB262"/>
          <cell r="BC262"/>
          <cell r="BD262" t="str">
            <v>Julio</v>
          </cell>
          <cell r="BE262"/>
          <cell r="BF262" t="e">
            <v>#DIV/0!</v>
          </cell>
          <cell r="BG262" t="e">
            <v>#DIV/0!</v>
          </cell>
          <cell r="BH262"/>
          <cell r="BI262"/>
          <cell r="BJ262" t="str">
            <v>Agosto</v>
          </cell>
          <cell r="BK262"/>
          <cell r="BL262" t="e">
            <v>#DIV/0!</v>
          </cell>
          <cell r="BM262" t="e">
            <v>#DIV/0!</v>
          </cell>
          <cell r="BN262"/>
          <cell r="BO262"/>
          <cell r="BP262" t="str">
            <v>Septiembre</v>
          </cell>
          <cell r="BQ262"/>
          <cell r="BR262" t="e">
            <v>#DIV/0!</v>
          </cell>
          <cell r="BS262" t="e">
            <v>#DIV/0!</v>
          </cell>
          <cell r="BT262"/>
          <cell r="BU262"/>
          <cell r="BV262" t="str">
            <v>Octubre</v>
          </cell>
          <cell r="BW262"/>
          <cell r="BX262" t="e">
            <v>#DIV/0!</v>
          </cell>
          <cell r="BY262" t="e">
            <v>#DIV/0!</v>
          </cell>
          <cell r="BZ262"/>
          <cell r="CA262"/>
          <cell r="CB262" t="str">
            <v>Noviembre</v>
          </cell>
          <cell r="CC262"/>
          <cell r="CD262" t="e">
            <v>#DIV/0!</v>
          </cell>
          <cell r="CE262" t="e">
            <v>#DIV/0!</v>
          </cell>
          <cell r="CF262"/>
          <cell r="CG262"/>
          <cell r="CH262" t="str">
            <v>Diciembre</v>
          </cell>
          <cell r="CI262"/>
          <cell r="CJ262" t="e">
            <v>#DIV/0!</v>
          </cell>
          <cell r="CK262" t="e">
            <v>#DIV/0!</v>
          </cell>
          <cell r="CL262"/>
          <cell r="CM262"/>
          <cell r="CN262"/>
          <cell r="CO262"/>
          <cell r="CP262"/>
          <cell r="CQ262"/>
          <cell r="CR262"/>
          <cell r="CS262"/>
          <cell r="CT262"/>
          <cell r="CU262"/>
          <cell r="CV262"/>
          <cell r="CW262"/>
          <cell r="CX262"/>
          <cell r="CY262"/>
        </row>
        <row r="263">
          <cell r="C263" t="str">
            <v>ADMBS 65 Acción preventiva 1</v>
          </cell>
          <cell r="D263" t="str">
            <v>SUBDIRECCIÓN ADMINISTRATIVA Y FINANCIERA - GESTIÓN DOCUMENTAL</v>
          </cell>
          <cell r="E263" t="str">
            <v xml:space="preserve">Presentar informe de avance de casos solicitados y cerrados a las solicitudes al Archivo </v>
          </cell>
          <cell r="F263" t="str">
            <v>Informe de estado de solicitudes</v>
          </cell>
          <cell r="G263">
            <v>2</v>
          </cell>
          <cell r="H263"/>
          <cell r="I263"/>
          <cell r="J263"/>
          <cell r="K263"/>
          <cell r="L263"/>
          <cell r="M263"/>
          <cell r="N263">
            <v>1</v>
          </cell>
          <cell r="O263"/>
          <cell r="P263"/>
          <cell r="Q263"/>
          <cell r="R263">
            <v>1</v>
          </cell>
          <cell r="S263"/>
          <cell r="T263" t="str">
            <v>Enero</v>
          </cell>
          <cell r="U263"/>
          <cell r="V263" t="e">
            <v>#DIV/0!</v>
          </cell>
          <cell r="W263">
            <v>0</v>
          </cell>
          <cell r="X263"/>
          <cell r="Y263"/>
          <cell r="Z263" t="str">
            <v>Febrero</v>
          </cell>
          <cell r="AA263"/>
          <cell r="AB263" t="e">
            <v>#DIV/0!</v>
          </cell>
          <cell r="AC263">
            <v>0</v>
          </cell>
          <cell r="AD263"/>
          <cell r="AE263"/>
          <cell r="AF263" t="str">
            <v>Marzo</v>
          </cell>
          <cell r="AG263"/>
          <cell r="AH263" t="e">
            <v>#DIV/0!</v>
          </cell>
          <cell r="AI263">
            <v>0</v>
          </cell>
          <cell r="AJ263"/>
          <cell r="AK263"/>
          <cell r="AL263" t="str">
            <v>Abril</v>
          </cell>
          <cell r="AM263"/>
          <cell r="AN263" t="e">
            <v>#DIV/0!</v>
          </cell>
          <cell r="AO263">
            <v>0</v>
          </cell>
          <cell r="AP263"/>
          <cell r="AQ263"/>
          <cell r="AR263" t="str">
            <v>Mayo</v>
          </cell>
          <cell r="AS263"/>
          <cell r="AT263" t="e">
            <v>#DIV/0!</v>
          </cell>
          <cell r="AU263">
            <v>0</v>
          </cell>
          <cell r="AV263"/>
          <cell r="AW263"/>
          <cell r="AX263" t="str">
            <v>Junio</v>
          </cell>
          <cell r="AY263"/>
          <cell r="AZ263" t="e">
            <v>#DIV/0!</v>
          </cell>
          <cell r="BA263">
            <v>0</v>
          </cell>
          <cell r="BB263"/>
          <cell r="BC263"/>
          <cell r="BD263" t="str">
            <v>Julio</v>
          </cell>
          <cell r="BE263"/>
          <cell r="BF263">
            <v>0</v>
          </cell>
          <cell r="BG263">
            <v>0</v>
          </cell>
          <cell r="BH263"/>
          <cell r="BI263"/>
          <cell r="BJ263" t="str">
            <v>Agosto</v>
          </cell>
          <cell r="BK263"/>
          <cell r="BL263" t="e">
            <v>#DIV/0!</v>
          </cell>
          <cell r="BM263">
            <v>0</v>
          </cell>
          <cell r="BN263"/>
          <cell r="BO263"/>
          <cell r="BP263" t="str">
            <v>Septiembre</v>
          </cell>
          <cell r="BQ263"/>
          <cell r="BR263" t="e">
            <v>#DIV/0!</v>
          </cell>
          <cell r="BS263">
            <v>0</v>
          </cell>
          <cell r="BT263"/>
          <cell r="BU263"/>
          <cell r="BV263" t="str">
            <v>Octubre</v>
          </cell>
          <cell r="BW263"/>
          <cell r="BX263" t="e">
            <v>#DIV/0!</v>
          </cell>
          <cell r="BY263">
            <v>0</v>
          </cell>
          <cell r="BZ263"/>
          <cell r="CA263"/>
          <cell r="CB263" t="str">
            <v>Noviembre</v>
          </cell>
          <cell r="CC263"/>
          <cell r="CD263">
            <v>0</v>
          </cell>
          <cell r="CE263">
            <v>0</v>
          </cell>
          <cell r="CF263"/>
          <cell r="CG263"/>
          <cell r="CH263" t="str">
            <v>Diciembre</v>
          </cell>
          <cell r="CI263"/>
          <cell r="CJ263" t="e">
            <v>#DIV/0!</v>
          </cell>
          <cell r="CK263">
            <v>0</v>
          </cell>
          <cell r="CL263"/>
          <cell r="CM263"/>
          <cell r="CN263">
            <v>0</v>
          </cell>
          <cell r="CO263">
            <v>0</v>
          </cell>
          <cell r="CP263">
            <v>0</v>
          </cell>
          <cell r="CQ263">
            <v>0</v>
          </cell>
          <cell r="CR263">
            <v>0</v>
          </cell>
          <cell r="CS263">
            <v>0</v>
          </cell>
          <cell r="CT263">
            <v>0</v>
          </cell>
          <cell r="CU263">
            <v>0</v>
          </cell>
          <cell r="CV263">
            <v>0</v>
          </cell>
          <cell r="CW263">
            <v>0</v>
          </cell>
          <cell r="CX263">
            <v>0</v>
          </cell>
          <cell r="CY263">
            <v>0</v>
          </cell>
        </row>
        <row r="264">
          <cell r="C264" t="str">
            <v>ADMBS 65 Acción preventiva 2</v>
          </cell>
          <cell r="D264"/>
          <cell r="E264"/>
          <cell r="F264"/>
          <cell r="G264">
            <v>0</v>
          </cell>
          <cell r="H264"/>
          <cell r="I264"/>
          <cell r="J264"/>
          <cell r="K264"/>
          <cell r="L264"/>
          <cell r="M264"/>
          <cell r="N264"/>
          <cell r="O264"/>
          <cell r="P264"/>
          <cell r="Q264"/>
          <cell r="R264"/>
          <cell r="S264"/>
          <cell r="T264" t="str">
            <v>Enero</v>
          </cell>
          <cell r="U264"/>
          <cell r="V264" t="e">
            <v>#DIV/0!</v>
          </cell>
          <cell r="W264" t="e">
            <v>#DIV/0!</v>
          </cell>
          <cell r="X264"/>
          <cell r="Y264"/>
          <cell r="Z264" t="str">
            <v>Febrero</v>
          </cell>
          <cell r="AA264"/>
          <cell r="AB264" t="e">
            <v>#DIV/0!</v>
          </cell>
          <cell r="AC264" t="e">
            <v>#DIV/0!</v>
          </cell>
          <cell r="AD264"/>
          <cell r="AE264"/>
          <cell r="AF264" t="str">
            <v>Marzo</v>
          </cell>
          <cell r="AG264"/>
          <cell r="AH264" t="e">
            <v>#DIV/0!</v>
          </cell>
          <cell r="AI264" t="e">
            <v>#DIV/0!</v>
          </cell>
          <cell r="AJ264"/>
          <cell r="AK264"/>
          <cell r="AL264" t="str">
            <v>Abril</v>
          </cell>
          <cell r="AM264"/>
          <cell r="AN264" t="e">
            <v>#DIV/0!</v>
          </cell>
          <cell r="AO264" t="e">
            <v>#DIV/0!</v>
          </cell>
          <cell r="AP264"/>
          <cell r="AQ264"/>
          <cell r="AR264" t="str">
            <v>Mayo</v>
          </cell>
          <cell r="AS264"/>
          <cell r="AT264" t="e">
            <v>#DIV/0!</v>
          </cell>
          <cell r="AU264" t="e">
            <v>#DIV/0!</v>
          </cell>
          <cell r="AV264"/>
          <cell r="AW264"/>
          <cell r="AX264" t="str">
            <v>Junio</v>
          </cell>
          <cell r="AY264"/>
          <cell r="AZ264" t="e">
            <v>#DIV/0!</v>
          </cell>
          <cell r="BA264" t="e">
            <v>#DIV/0!</v>
          </cell>
          <cell r="BB264"/>
          <cell r="BC264"/>
          <cell r="BD264" t="str">
            <v>Julio</v>
          </cell>
          <cell r="BE264"/>
          <cell r="BF264" t="e">
            <v>#DIV/0!</v>
          </cell>
          <cell r="BG264" t="e">
            <v>#DIV/0!</v>
          </cell>
          <cell r="BH264"/>
          <cell r="BI264"/>
          <cell r="BJ264" t="str">
            <v>Agosto</v>
          </cell>
          <cell r="BK264"/>
          <cell r="BL264" t="e">
            <v>#DIV/0!</v>
          </cell>
          <cell r="BM264" t="e">
            <v>#DIV/0!</v>
          </cell>
          <cell r="BN264"/>
          <cell r="BO264"/>
          <cell r="BP264" t="str">
            <v>Septiembre</v>
          </cell>
          <cell r="BQ264"/>
          <cell r="BR264" t="e">
            <v>#DIV/0!</v>
          </cell>
          <cell r="BS264" t="e">
            <v>#DIV/0!</v>
          </cell>
          <cell r="BT264"/>
          <cell r="BU264"/>
          <cell r="BV264" t="str">
            <v>Octubre</v>
          </cell>
          <cell r="BW264"/>
          <cell r="BX264" t="e">
            <v>#DIV/0!</v>
          </cell>
          <cell r="BY264" t="e">
            <v>#DIV/0!</v>
          </cell>
          <cell r="BZ264"/>
          <cell r="CA264"/>
          <cell r="CB264" t="str">
            <v>Noviembre</v>
          </cell>
          <cell r="CC264"/>
          <cell r="CD264" t="e">
            <v>#DIV/0!</v>
          </cell>
          <cell r="CE264" t="e">
            <v>#DIV/0!</v>
          </cell>
          <cell r="CF264"/>
          <cell r="CG264"/>
          <cell r="CH264" t="str">
            <v>Diciembre</v>
          </cell>
          <cell r="CI264"/>
          <cell r="CJ264" t="e">
            <v>#DIV/0!</v>
          </cell>
          <cell r="CK264" t="e">
            <v>#DIV/0!</v>
          </cell>
          <cell r="CL264"/>
          <cell r="CM264"/>
          <cell r="CN264"/>
          <cell r="CO264"/>
          <cell r="CP264"/>
          <cell r="CQ264"/>
          <cell r="CR264"/>
          <cell r="CS264"/>
          <cell r="CT264"/>
          <cell r="CU264"/>
          <cell r="CV264"/>
          <cell r="CW264"/>
          <cell r="CX264"/>
          <cell r="CY264"/>
        </row>
        <row r="265">
          <cell r="C265" t="str">
            <v>ADMBS 65 Acción preventiva 3</v>
          </cell>
          <cell r="D265"/>
          <cell r="E265"/>
          <cell r="F265"/>
          <cell r="G265">
            <v>0</v>
          </cell>
          <cell r="H265"/>
          <cell r="I265"/>
          <cell r="J265"/>
          <cell r="K265"/>
          <cell r="L265"/>
          <cell r="M265"/>
          <cell r="N265"/>
          <cell r="O265"/>
          <cell r="P265"/>
          <cell r="Q265"/>
          <cell r="R265"/>
          <cell r="S265"/>
          <cell r="T265" t="str">
            <v>Enero</v>
          </cell>
          <cell r="U265"/>
          <cell r="V265" t="e">
            <v>#DIV/0!</v>
          </cell>
          <cell r="W265" t="e">
            <v>#DIV/0!</v>
          </cell>
          <cell r="X265"/>
          <cell r="Y265"/>
          <cell r="Z265" t="str">
            <v>Febrero</v>
          </cell>
          <cell r="AA265"/>
          <cell r="AB265" t="e">
            <v>#DIV/0!</v>
          </cell>
          <cell r="AC265" t="e">
            <v>#DIV/0!</v>
          </cell>
          <cell r="AD265"/>
          <cell r="AE265"/>
          <cell r="AF265" t="str">
            <v>Marzo</v>
          </cell>
          <cell r="AG265"/>
          <cell r="AH265" t="e">
            <v>#DIV/0!</v>
          </cell>
          <cell r="AI265" t="e">
            <v>#DIV/0!</v>
          </cell>
          <cell r="AJ265"/>
          <cell r="AK265"/>
          <cell r="AL265" t="str">
            <v>Abril</v>
          </cell>
          <cell r="AM265"/>
          <cell r="AN265" t="e">
            <v>#DIV/0!</v>
          </cell>
          <cell r="AO265" t="e">
            <v>#DIV/0!</v>
          </cell>
          <cell r="AP265"/>
          <cell r="AQ265"/>
          <cell r="AR265" t="str">
            <v>Mayo</v>
          </cell>
          <cell r="AS265"/>
          <cell r="AT265" t="e">
            <v>#DIV/0!</v>
          </cell>
          <cell r="AU265" t="e">
            <v>#DIV/0!</v>
          </cell>
          <cell r="AV265"/>
          <cell r="AW265"/>
          <cell r="AX265" t="str">
            <v>Junio</v>
          </cell>
          <cell r="AY265"/>
          <cell r="AZ265" t="e">
            <v>#DIV/0!</v>
          </cell>
          <cell r="BA265" t="e">
            <v>#DIV/0!</v>
          </cell>
          <cell r="BB265"/>
          <cell r="BC265"/>
          <cell r="BD265" t="str">
            <v>Julio</v>
          </cell>
          <cell r="BE265"/>
          <cell r="BF265" t="e">
            <v>#DIV/0!</v>
          </cell>
          <cell r="BG265" t="e">
            <v>#DIV/0!</v>
          </cell>
          <cell r="BH265"/>
          <cell r="BI265"/>
          <cell r="BJ265" t="str">
            <v>Agosto</v>
          </cell>
          <cell r="BK265"/>
          <cell r="BL265" t="e">
            <v>#DIV/0!</v>
          </cell>
          <cell r="BM265" t="e">
            <v>#DIV/0!</v>
          </cell>
          <cell r="BN265"/>
          <cell r="BO265"/>
          <cell r="BP265" t="str">
            <v>Septiembre</v>
          </cell>
          <cell r="BQ265"/>
          <cell r="BR265" t="e">
            <v>#DIV/0!</v>
          </cell>
          <cell r="BS265" t="e">
            <v>#DIV/0!</v>
          </cell>
          <cell r="BT265"/>
          <cell r="BU265"/>
          <cell r="BV265" t="str">
            <v>Octubre</v>
          </cell>
          <cell r="BW265"/>
          <cell r="BX265" t="e">
            <v>#DIV/0!</v>
          </cell>
          <cell r="BY265" t="e">
            <v>#DIV/0!</v>
          </cell>
          <cell r="BZ265"/>
          <cell r="CA265"/>
          <cell r="CB265" t="str">
            <v>Noviembre</v>
          </cell>
          <cell r="CC265"/>
          <cell r="CD265" t="e">
            <v>#DIV/0!</v>
          </cell>
          <cell r="CE265" t="e">
            <v>#DIV/0!</v>
          </cell>
          <cell r="CF265"/>
          <cell r="CG265"/>
          <cell r="CH265" t="str">
            <v>Diciembre</v>
          </cell>
          <cell r="CI265"/>
          <cell r="CJ265" t="e">
            <v>#DIV/0!</v>
          </cell>
          <cell r="CK265" t="e">
            <v>#DIV/0!</v>
          </cell>
          <cell r="CL265"/>
          <cell r="CM265"/>
          <cell r="CN265"/>
          <cell r="CO265"/>
          <cell r="CP265"/>
          <cell r="CQ265"/>
          <cell r="CR265"/>
          <cell r="CS265"/>
          <cell r="CT265"/>
          <cell r="CU265"/>
          <cell r="CV265"/>
          <cell r="CW265"/>
          <cell r="CX265"/>
          <cell r="CY265"/>
        </row>
        <row r="266">
          <cell r="C266" t="str">
            <v>ADMBS 65 Acción preventiva 4</v>
          </cell>
          <cell r="D266"/>
          <cell r="E266"/>
          <cell r="F266"/>
          <cell r="G266">
            <v>0</v>
          </cell>
          <cell r="H266"/>
          <cell r="I266"/>
          <cell r="J266"/>
          <cell r="K266"/>
          <cell r="L266"/>
          <cell r="M266"/>
          <cell r="N266"/>
          <cell r="O266"/>
          <cell r="P266"/>
          <cell r="Q266"/>
          <cell r="R266"/>
          <cell r="S266"/>
          <cell r="T266" t="str">
            <v>Enero</v>
          </cell>
          <cell r="U266"/>
          <cell r="V266" t="e">
            <v>#DIV/0!</v>
          </cell>
          <cell r="W266" t="e">
            <v>#DIV/0!</v>
          </cell>
          <cell r="X266"/>
          <cell r="Y266"/>
          <cell r="Z266" t="str">
            <v>Febrero</v>
          </cell>
          <cell r="AA266"/>
          <cell r="AB266" t="e">
            <v>#DIV/0!</v>
          </cell>
          <cell r="AC266" t="e">
            <v>#DIV/0!</v>
          </cell>
          <cell r="AD266"/>
          <cell r="AE266"/>
          <cell r="AF266" t="str">
            <v>Marzo</v>
          </cell>
          <cell r="AG266"/>
          <cell r="AH266" t="e">
            <v>#DIV/0!</v>
          </cell>
          <cell r="AI266" t="e">
            <v>#DIV/0!</v>
          </cell>
          <cell r="AJ266"/>
          <cell r="AK266"/>
          <cell r="AL266" t="str">
            <v>Abril</v>
          </cell>
          <cell r="AM266"/>
          <cell r="AN266" t="e">
            <v>#DIV/0!</v>
          </cell>
          <cell r="AO266" t="e">
            <v>#DIV/0!</v>
          </cell>
          <cell r="AP266"/>
          <cell r="AQ266"/>
          <cell r="AR266" t="str">
            <v>Mayo</v>
          </cell>
          <cell r="AS266"/>
          <cell r="AT266" t="e">
            <v>#DIV/0!</v>
          </cell>
          <cell r="AU266" t="e">
            <v>#DIV/0!</v>
          </cell>
          <cell r="AV266"/>
          <cell r="AW266"/>
          <cell r="AX266" t="str">
            <v>Junio</v>
          </cell>
          <cell r="AY266"/>
          <cell r="AZ266" t="e">
            <v>#DIV/0!</v>
          </cell>
          <cell r="BA266" t="e">
            <v>#DIV/0!</v>
          </cell>
          <cell r="BB266"/>
          <cell r="BC266"/>
          <cell r="BD266" t="str">
            <v>Julio</v>
          </cell>
          <cell r="BE266"/>
          <cell r="BF266" t="e">
            <v>#DIV/0!</v>
          </cell>
          <cell r="BG266" t="e">
            <v>#DIV/0!</v>
          </cell>
          <cell r="BH266"/>
          <cell r="BI266"/>
          <cell r="BJ266" t="str">
            <v>Agosto</v>
          </cell>
          <cell r="BK266"/>
          <cell r="BL266" t="e">
            <v>#DIV/0!</v>
          </cell>
          <cell r="BM266" t="e">
            <v>#DIV/0!</v>
          </cell>
          <cell r="BN266"/>
          <cell r="BO266"/>
          <cell r="BP266" t="str">
            <v>Septiembre</v>
          </cell>
          <cell r="BQ266"/>
          <cell r="BR266" t="e">
            <v>#DIV/0!</v>
          </cell>
          <cell r="BS266" t="e">
            <v>#DIV/0!</v>
          </cell>
          <cell r="BT266"/>
          <cell r="BU266"/>
          <cell r="BV266" t="str">
            <v>Octubre</v>
          </cell>
          <cell r="BW266"/>
          <cell r="BX266" t="e">
            <v>#DIV/0!</v>
          </cell>
          <cell r="BY266" t="e">
            <v>#DIV/0!</v>
          </cell>
          <cell r="BZ266"/>
          <cell r="CA266"/>
          <cell r="CB266" t="str">
            <v>Noviembre</v>
          </cell>
          <cell r="CC266"/>
          <cell r="CD266" t="e">
            <v>#DIV/0!</v>
          </cell>
          <cell r="CE266" t="e">
            <v>#DIV/0!</v>
          </cell>
          <cell r="CF266"/>
          <cell r="CG266"/>
          <cell r="CH266" t="str">
            <v>Diciembre</v>
          </cell>
          <cell r="CI266"/>
          <cell r="CJ266" t="e">
            <v>#DIV/0!</v>
          </cell>
          <cell r="CK266" t="e">
            <v>#DIV/0!</v>
          </cell>
          <cell r="CL266"/>
          <cell r="CM266"/>
          <cell r="CN266"/>
          <cell r="CO266"/>
          <cell r="CP266"/>
          <cell r="CQ266"/>
          <cell r="CR266"/>
          <cell r="CS266"/>
          <cell r="CT266"/>
          <cell r="CU266"/>
          <cell r="CV266"/>
          <cell r="CW266"/>
          <cell r="CX266"/>
          <cell r="CY266"/>
        </row>
        <row r="267">
          <cell r="C267" t="str">
            <v>APJUR 66 Acción preventiva 1</v>
          </cell>
          <cell r="D267" t="str">
            <v>OFICINA JURÍDICA</v>
          </cell>
          <cell r="E267" t="str">
            <v>Realizar reuniones de seguimiento periódicas para garantizar la coherencia en la interpretación de los conceptos y viabilidades jurídicas emitidas por la Oficina Jurídica, evitando interpretaciones divergentes.</v>
          </cell>
          <cell r="F267" t="str">
            <v>Actas de reuniones de revisión de documentos con el respectivo listado de asistencia</v>
          </cell>
          <cell r="G267">
            <v>8</v>
          </cell>
          <cell r="H267"/>
          <cell r="I267"/>
          <cell r="J267"/>
          <cell r="K267"/>
          <cell r="L267">
            <v>1</v>
          </cell>
          <cell r="M267">
            <v>1</v>
          </cell>
          <cell r="N267">
            <v>1</v>
          </cell>
          <cell r="O267">
            <v>1</v>
          </cell>
          <cell r="P267">
            <v>1</v>
          </cell>
          <cell r="Q267">
            <v>1</v>
          </cell>
          <cell r="R267">
            <v>1</v>
          </cell>
          <cell r="S267">
            <v>1</v>
          </cell>
          <cell r="T267" t="str">
            <v>Enero</v>
          </cell>
          <cell r="U267"/>
          <cell r="V267" t="e">
            <v>#DIV/0!</v>
          </cell>
          <cell r="W267">
            <v>0</v>
          </cell>
          <cell r="X267"/>
          <cell r="Y267"/>
          <cell r="Z267" t="str">
            <v>Febrero</v>
          </cell>
          <cell r="AA267"/>
          <cell r="AB267" t="e">
            <v>#DIV/0!</v>
          </cell>
          <cell r="AC267">
            <v>0</v>
          </cell>
          <cell r="AD267"/>
          <cell r="AE267"/>
          <cell r="AF267" t="str">
            <v>Marzo</v>
          </cell>
          <cell r="AG267"/>
          <cell r="AH267" t="e">
            <v>#DIV/0!</v>
          </cell>
          <cell r="AI267">
            <v>0</v>
          </cell>
          <cell r="AJ267"/>
          <cell r="AK267"/>
          <cell r="AL267" t="str">
            <v>Abril</v>
          </cell>
          <cell r="AM267"/>
          <cell r="AN267" t="e">
            <v>#DIV/0!</v>
          </cell>
          <cell r="AO267">
            <v>0</v>
          </cell>
          <cell r="AP267"/>
          <cell r="AQ267"/>
          <cell r="AR267" t="str">
            <v>Mayo</v>
          </cell>
          <cell r="AS267"/>
          <cell r="AT267">
            <v>0</v>
          </cell>
          <cell r="AU267">
            <v>0</v>
          </cell>
          <cell r="AV267"/>
          <cell r="AW267"/>
          <cell r="AX267" t="str">
            <v>Junio</v>
          </cell>
          <cell r="AY267"/>
          <cell r="AZ267">
            <v>0</v>
          </cell>
          <cell r="BA267">
            <v>0</v>
          </cell>
          <cell r="BB267"/>
          <cell r="BC267"/>
          <cell r="BD267" t="str">
            <v>Julio</v>
          </cell>
          <cell r="BE267"/>
          <cell r="BF267">
            <v>0</v>
          </cell>
          <cell r="BG267">
            <v>0</v>
          </cell>
          <cell r="BH267"/>
          <cell r="BI267"/>
          <cell r="BJ267" t="str">
            <v>Agosto</v>
          </cell>
          <cell r="BK267"/>
          <cell r="BL267">
            <v>0</v>
          </cell>
          <cell r="BM267">
            <v>0</v>
          </cell>
          <cell r="BN267"/>
          <cell r="BO267"/>
          <cell r="BP267" t="str">
            <v>Septiembre</v>
          </cell>
          <cell r="BQ267"/>
          <cell r="BR267">
            <v>0</v>
          </cell>
          <cell r="BS267">
            <v>0</v>
          </cell>
          <cell r="BT267"/>
          <cell r="BU267"/>
          <cell r="BV267" t="str">
            <v>Octubre</v>
          </cell>
          <cell r="BW267"/>
          <cell r="BX267">
            <v>0</v>
          </cell>
          <cell r="BY267">
            <v>0</v>
          </cell>
          <cell r="BZ267"/>
          <cell r="CA267"/>
          <cell r="CB267" t="str">
            <v>Noviembre</v>
          </cell>
          <cell r="CC267"/>
          <cell r="CD267">
            <v>0</v>
          </cell>
          <cell r="CE267">
            <v>0</v>
          </cell>
          <cell r="CF267"/>
          <cell r="CG267"/>
          <cell r="CH267" t="str">
            <v>Diciembre</v>
          </cell>
          <cell r="CI267"/>
          <cell r="CJ267">
            <v>0</v>
          </cell>
          <cell r="CK267">
            <v>0</v>
          </cell>
          <cell r="CL267"/>
          <cell r="CM267"/>
          <cell r="CN267">
            <v>0</v>
          </cell>
          <cell r="CO267">
            <v>0</v>
          </cell>
          <cell r="CP267">
            <v>0</v>
          </cell>
          <cell r="CQ267">
            <v>0</v>
          </cell>
          <cell r="CR267">
            <v>0</v>
          </cell>
          <cell r="CS267">
            <v>0</v>
          </cell>
          <cell r="CT267">
            <v>0</v>
          </cell>
          <cell r="CU267">
            <v>0</v>
          </cell>
          <cell r="CV267">
            <v>0</v>
          </cell>
          <cell r="CW267">
            <v>0</v>
          </cell>
          <cell r="CX267">
            <v>0</v>
          </cell>
          <cell r="CY267">
            <v>0</v>
          </cell>
        </row>
        <row r="268">
          <cell r="C268" t="str">
            <v>APJUR 66 Acción preventiva 2</v>
          </cell>
          <cell r="D268"/>
          <cell r="E268"/>
          <cell r="F268"/>
          <cell r="G268">
            <v>0</v>
          </cell>
          <cell r="H268"/>
          <cell r="I268"/>
          <cell r="J268"/>
          <cell r="K268"/>
          <cell r="L268"/>
          <cell r="M268"/>
          <cell r="N268"/>
          <cell r="O268"/>
          <cell r="P268"/>
          <cell r="Q268"/>
          <cell r="R268"/>
          <cell r="S268"/>
          <cell r="T268" t="str">
            <v>Enero</v>
          </cell>
          <cell r="U268"/>
          <cell r="V268" t="e">
            <v>#DIV/0!</v>
          </cell>
          <cell r="W268" t="e">
            <v>#DIV/0!</v>
          </cell>
          <cell r="X268"/>
          <cell r="Y268"/>
          <cell r="Z268" t="str">
            <v>Febrero</v>
          </cell>
          <cell r="AA268"/>
          <cell r="AB268" t="e">
            <v>#DIV/0!</v>
          </cell>
          <cell r="AC268" t="e">
            <v>#DIV/0!</v>
          </cell>
          <cell r="AD268"/>
          <cell r="AE268"/>
          <cell r="AF268" t="str">
            <v>Marzo</v>
          </cell>
          <cell r="AG268"/>
          <cell r="AH268" t="e">
            <v>#DIV/0!</v>
          </cell>
          <cell r="AI268" t="e">
            <v>#DIV/0!</v>
          </cell>
          <cell r="AJ268"/>
          <cell r="AK268"/>
          <cell r="AL268" t="str">
            <v>Abril</v>
          </cell>
          <cell r="AM268"/>
          <cell r="AN268" t="e">
            <v>#DIV/0!</v>
          </cell>
          <cell r="AO268" t="e">
            <v>#DIV/0!</v>
          </cell>
          <cell r="AP268"/>
          <cell r="AQ268"/>
          <cell r="AR268" t="str">
            <v>Mayo</v>
          </cell>
          <cell r="AS268"/>
          <cell r="AT268" t="e">
            <v>#DIV/0!</v>
          </cell>
          <cell r="AU268" t="e">
            <v>#DIV/0!</v>
          </cell>
          <cell r="AV268"/>
          <cell r="AW268"/>
          <cell r="AX268" t="str">
            <v>Junio</v>
          </cell>
          <cell r="AY268"/>
          <cell r="AZ268" t="e">
            <v>#DIV/0!</v>
          </cell>
          <cell r="BA268" t="e">
            <v>#DIV/0!</v>
          </cell>
          <cell r="BB268"/>
          <cell r="BC268"/>
          <cell r="BD268" t="str">
            <v>Julio</v>
          </cell>
          <cell r="BE268"/>
          <cell r="BF268" t="e">
            <v>#DIV/0!</v>
          </cell>
          <cell r="BG268" t="e">
            <v>#DIV/0!</v>
          </cell>
          <cell r="BH268"/>
          <cell r="BI268"/>
          <cell r="BJ268" t="str">
            <v>Agosto</v>
          </cell>
          <cell r="BK268"/>
          <cell r="BL268" t="e">
            <v>#DIV/0!</v>
          </cell>
          <cell r="BM268" t="e">
            <v>#DIV/0!</v>
          </cell>
          <cell r="BN268"/>
          <cell r="BO268"/>
          <cell r="BP268" t="str">
            <v>Septiembre</v>
          </cell>
          <cell r="BQ268"/>
          <cell r="BR268" t="e">
            <v>#DIV/0!</v>
          </cell>
          <cell r="BS268" t="e">
            <v>#DIV/0!</v>
          </cell>
          <cell r="BT268"/>
          <cell r="BU268"/>
          <cell r="BV268" t="str">
            <v>Octubre</v>
          </cell>
          <cell r="BW268"/>
          <cell r="BX268" t="e">
            <v>#DIV/0!</v>
          </cell>
          <cell r="BY268" t="e">
            <v>#DIV/0!</v>
          </cell>
          <cell r="BZ268"/>
          <cell r="CA268"/>
          <cell r="CB268" t="str">
            <v>Noviembre</v>
          </cell>
          <cell r="CC268"/>
          <cell r="CD268" t="e">
            <v>#DIV/0!</v>
          </cell>
          <cell r="CE268" t="e">
            <v>#DIV/0!</v>
          </cell>
          <cell r="CF268"/>
          <cell r="CG268"/>
          <cell r="CH268" t="str">
            <v>Diciembre</v>
          </cell>
          <cell r="CI268"/>
          <cell r="CJ268" t="e">
            <v>#DIV/0!</v>
          </cell>
          <cell r="CK268" t="e">
            <v>#DIV/0!</v>
          </cell>
          <cell r="CL268"/>
          <cell r="CM268"/>
          <cell r="CN268"/>
          <cell r="CO268"/>
          <cell r="CP268"/>
          <cell r="CQ268"/>
          <cell r="CR268"/>
          <cell r="CS268"/>
          <cell r="CT268"/>
          <cell r="CU268"/>
          <cell r="CV268"/>
          <cell r="CW268"/>
          <cell r="CX268"/>
          <cell r="CY268"/>
        </row>
        <row r="269">
          <cell r="C269" t="str">
            <v>APJUR 66 Acción preventiva 3</v>
          </cell>
          <cell r="D269"/>
          <cell r="E269"/>
          <cell r="F269"/>
          <cell r="G269">
            <v>0</v>
          </cell>
          <cell r="H269"/>
          <cell r="I269"/>
          <cell r="J269"/>
          <cell r="K269"/>
          <cell r="L269"/>
          <cell r="M269"/>
          <cell r="N269"/>
          <cell r="O269"/>
          <cell r="P269"/>
          <cell r="Q269"/>
          <cell r="R269"/>
          <cell r="S269"/>
          <cell r="T269" t="str">
            <v>Enero</v>
          </cell>
          <cell r="U269"/>
          <cell r="V269" t="e">
            <v>#DIV/0!</v>
          </cell>
          <cell r="W269" t="e">
            <v>#DIV/0!</v>
          </cell>
          <cell r="X269"/>
          <cell r="Y269"/>
          <cell r="Z269" t="str">
            <v>Febrero</v>
          </cell>
          <cell r="AA269"/>
          <cell r="AB269" t="e">
            <v>#DIV/0!</v>
          </cell>
          <cell r="AC269" t="e">
            <v>#DIV/0!</v>
          </cell>
          <cell r="AD269"/>
          <cell r="AE269"/>
          <cell r="AF269" t="str">
            <v>Marzo</v>
          </cell>
          <cell r="AG269"/>
          <cell r="AH269" t="e">
            <v>#DIV/0!</v>
          </cell>
          <cell r="AI269" t="e">
            <v>#DIV/0!</v>
          </cell>
          <cell r="AJ269"/>
          <cell r="AK269"/>
          <cell r="AL269" t="str">
            <v>Abril</v>
          </cell>
          <cell r="AM269"/>
          <cell r="AN269" t="e">
            <v>#DIV/0!</v>
          </cell>
          <cell r="AO269" t="e">
            <v>#DIV/0!</v>
          </cell>
          <cell r="AP269"/>
          <cell r="AQ269"/>
          <cell r="AR269" t="str">
            <v>Mayo</v>
          </cell>
          <cell r="AS269"/>
          <cell r="AT269" t="e">
            <v>#DIV/0!</v>
          </cell>
          <cell r="AU269" t="e">
            <v>#DIV/0!</v>
          </cell>
          <cell r="AV269"/>
          <cell r="AW269"/>
          <cell r="AX269" t="str">
            <v>Junio</v>
          </cell>
          <cell r="AY269"/>
          <cell r="AZ269" t="e">
            <v>#DIV/0!</v>
          </cell>
          <cell r="BA269" t="e">
            <v>#DIV/0!</v>
          </cell>
          <cell r="BB269"/>
          <cell r="BC269"/>
          <cell r="BD269" t="str">
            <v>Julio</v>
          </cell>
          <cell r="BE269"/>
          <cell r="BF269" t="e">
            <v>#DIV/0!</v>
          </cell>
          <cell r="BG269" t="e">
            <v>#DIV/0!</v>
          </cell>
          <cell r="BH269"/>
          <cell r="BI269"/>
          <cell r="BJ269" t="str">
            <v>Agosto</v>
          </cell>
          <cell r="BK269"/>
          <cell r="BL269" t="e">
            <v>#DIV/0!</v>
          </cell>
          <cell r="BM269" t="e">
            <v>#DIV/0!</v>
          </cell>
          <cell r="BN269"/>
          <cell r="BO269"/>
          <cell r="BP269" t="str">
            <v>Septiembre</v>
          </cell>
          <cell r="BQ269"/>
          <cell r="BR269" t="e">
            <v>#DIV/0!</v>
          </cell>
          <cell r="BS269" t="e">
            <v>#DIV/0!</v>
          </cell>
          <cell r="BT269"/>
          <cell r="BU269"/>
          <cell r="BV269" t="str">
            <v>Octubre</v>
          </cell>
          <cell r="BW269"/>
          <cell r="BX269" t="e">
            <v>#DIV/0!</v>
          </cell>
          <cell r="BY269" t="e">
            <v>#DIV/0!</v>
          </cell>
          <cell r="BZ269"/>
          <cell r="CA269"/>
          <cell r="CB269" t="str">
            <v>Noviembre</v>
          </cell>
          <cell r="CC269"/>
          <cell r="CD269" t="e">
            <v>#DIV/0!</v>
          </cell>
          <cell r="CE269" t="e">
            <v>#DIV/0!</v>
          </cell>
          <cell r="CF269"/>
          <cell r="CG269"/>
          <cell r="CH269" t="str">
            <v>Diciembre</v>
          </cell>
          <cell r="CI269"/>
          <cell r="CJ269" t="e">
            <v>#DIV/0!</v>
          </cell>
          <cell r="CK269" t="e">
            <v>#DIV/0!</v>
          </cell>
          <cell r="CL269"/>
          <cell r="CM269"/>
          <cell r="CN269"/>
          <cell r="CO269"/>
          <cell r="CP269"/>
          <cell r="CQ269"/>
          <cell r="CR269"/>
          <cell r="CS269"/>
          <cell r="CT269"/>
          <cell r="CU269"/>
          <cell r="CV269"/>
          <cell r="CW269"/>
          <cell r="CX269"/>
          <cell r="CY269"/>
        </row>
        <row r="270">
          <cell r="C270" t="str">
            <v>APJUR 66 Acción preventiva 4</v>
          </cell>
          <cell r="D270"/>
          <cell r="E270"/>
          <cell r="F270"/>
          <cell r="G270">
            <v>0</v>
          </cell>
          <cell r="H270"/>
          <cell r="I270"/>
          <cell r="J270"/>
          <cell r="K270"/>
          <cell r="L270"/>
          <cell r="M270"/>
          <cell r="N270"/>
          <cell r="O270"/>
          <cell r="P270"/>
          <cell r="Q270"/>
          <cell r="R270"/>
          <cell r="S270"/>
          <cell r="T270" t="str">
            <v>Enero</v>
          </cell>
          <cell r="U270"/>
          <cell r="V270" t="e">
            <v>#DIV/0!</v>
          </cell>
          <cell r="W270" t="e">
            <v>#DIV/0!</v>
          </cell>
          <cell r="X270"/>
          <cell r="Y270"/>
          <cell r="Z270" t="str">
            <v>Febrero</v>
          </cell>
          <cell r="AA270"/>
          <cell r="AB270" t="e">
            <v>#DIV/0!</v>
          </cell>
          <cell r="AC270" t="e">
            <v>#DIV/0!</v>
          </cell>
          <cell r="AD270"/>
          <cell r="AE270"/>
          <cell r="AF270" t="str">
            <v>Marzo</v>
          </cell>
          <cell r="AG270"/>
          <cell r="AH270" t="e">
            <v>#DIV/0!</v>
          </cell>
          <cell r="AI270" t="e">
            <v>#DIV/0!</v>
          </cell>
          <cell r="AJ270"/>
          <cell r="AK270"/>
          <cell r="AL270" t="str">
            <v>Abril</v>
          </cell>
          <cell r="AM270"/>
          <cell r="AN270" t="e">
            <v>#DIV/0!</v>
          </cell>
          <cell r="AO270" t="e">
            <v>#DIV/0!</v>
          </cell>
          <cell r="AP270"/>
          <cell r="AQ270"/>
          <cell r="AR270" t="str">
            <v>Mayo</v>
          </cell>
          <cell r="AS270"/>
          <cell r="AT270" t="e">
            <v>#DIV/0!</v>
          </cell>
          <cell r="AU270" t="e">
            <v>#DIV/0!</v>
          </cell>
          <cell r="AV270"/>
          <cell r="AW270"/>
          <cell r="AX270" t="str">
            <v>Junio</v>
          </cell>
          <cell r="AY270"/>
          <cell r="AZ270" t="e">
            <v>#DIV/0!</v>
          </cell>
          <cell r="BA270" t="e">
            <v>#DIV/0!</v>
          </cell>
          <cell r="BB270"/>
          <cell r="BC270"/>
          <cell r="BD270" t="str">
            <v>Julio</v>
          </cell>
          <cell r="BE270"/>
          <cell r="BF270" t="e">
            <v>#DIV/0!</v>
          </cell>
          <cell r="BG270" t="e">
            <v>#DIV/0!</v>
          </cell>
          <cell r="BH270"/>
          <cell r="BI270"/>
          <cell r="BJ270" t="str">
            <v>Agosto</v>
          </cell>
          <cell r="BK270"/>
          <cell r="BL270" t="e">
            <v>#DIV/0!</v>
          </cell>
          <cell r="BM270" t="e">
            <v>#DIV/0!</v>
          </cell>
          <cell r="BN270"/>
          <cell r="BO270"/>
          <cell r="BP270" t="str">
            <v>Septiembre</v>
          </cell>
          <cell r="BQ270"/>
          <cell r="BR270" t="e">
            <v>#DIV/0!</v>
          </cell>
          <cell r="BS270" t="e">
            <v>#DIV/0!</v>
          </cell>
          <cell r="BT270"/>
          <cell r="BU270"/>
          <cell r="BV270" t="str">
            <v>Octubre</v>
          </cell>
          <cell r="BW270"/>
          <cell r="BX270" t="e">
            <v>#DIV/0!</v>
          </cell>
          <cell r="BY270" t="e">
            <v>#DIV/0!</v>
          </cell>
          <cell r="BZ270"/>
          <cell r="CA270"/>
          <cell r="CB270" t="str">
            <v>Noviembre</v>
          </cell>
          <cell r="CC270"/>
          <cell r="CD270" t="e">
            <v>#DIV/0!</v>
          </cell>
          <cell r="CE270" t="e">
            <v>#DIV/0!</v>
          </cell>
          <cell r="CF270"/>
          <cell r="CG270"/>
          <cell r="CH270" t="str">
            <v>Diciembre</v>
          </cell>
          <cell r="CI270"/>
          <cell r="CJ270" t="e">
            <v>#DIV/0!</v>
          </cell>
          <cell r="CK270" t="e">
            <v>#DIV/0!</v>
          </cell>
          <cell r="CL270"/>
          <cell r="CM270"/>
          <cell r="CN270"/>
          <cell r="CO270"/>
          <cell r="CP270"/>
          <cell r="CQ270"/>
          <cell r="CR270"/>
          <cell r="CS270"/>
          <cell r="CT270"/>
          <cell r="CU270"/>
          <cell r="CV270"/>
          <cell r="CW270"/>
          <cell r="CX270"/>
          <cell r="CY270"/>
        </row>
        <row r="271">
          <cell r="C271" t="str">
            <v>APJUR 67 Acción preventiva 1</v>
          </cell>
          <cell r="D271" t="str">
            <v>OFICINA JURÍDICA</v>
          </cell>
          <cell r="E271" t="str">
            <v>Fomentar la participación del equipo jurídico en espacios de capacitación especializados en defensa judicial del Estado</v>
          </cell>
          <cell r="F271" t="str">
            <v>Correo de solicitud del Jefe de Oficina Jurídica o Líder de grupo para la participación del curso, taller, seminario o diplomado especializado en defensa judicial del Estado, emitidos por la entidad organizadora.</v>
          </cell>
          <cell r="G271">
            <v>2</v>
          </cell>
          <cell r="H271"/>
          <cell r="I271"/>
          <cell r="J271"/>
          <cell r="K271"/>
          <cell r="L271"/>
          <cell r="M271">
            <v>1</v>
          </cell>
          <cell r="N271"/>
          <cell r="O271"/>
          <cell r="P271"/>
          <cell r="Q271"/>
          <cell r="R271">
            <v>1</v>
          </cell>
          <cell r="S271"/>
          <cell r="T271" t="str">
            <v>Enero</v>
          </cell>
          <cell r="U271"/>
          <cell r="V271" t="e">
            <v>#DIV/0!</v>
          </cell>
          <cell r="W271">
            <v>0</v>
          </cell>
          <cell r="X271"/>
          <cell r="Y271"/>
          <cell r="Z271" t="str">
            <v>Febrero</v>
          </cell>
          <cell r="AA271"/>
          <cell r="AB271" t="e">
            <v>#DIV/0!</v>
          </cell>
          <cell r="AC271">
            <v>0</v>
          </cell>
          <cell r="AD271"/>
          <cell r="AE271"/>
          <cell r="AF271" t="str">
            <v>Marzo</v>
          </cell>
          <cell r="AG271"/>
          <cell r="AH271" t="e">
            <v>#DIV/0!</v>
          </cell>
          <cell r="AI271">
            <v>0</v>
          </cell>
          <cell r="AJ271"/>
          <cell r="AK271"/>
          <cell r="AL271" t="str">
            <v>Abril</v>
          </cell>
          <cell r="AM271"/>
          <cell r="AN271" t="e">
            <v>#DIV/0!</v>
          </cell>
          <cell r="AO271">
            <v>0</v>
          </cell>
          <cell r="AP271"/>
          <cell r="AQ271"/>
          <cell r="AR271" t="str">
            <v>Mayo</v>
          </cell>
          <cell r="AS271"/>
          <cell r="AT271" t="e">
            <v>#DIV/0!</v>
          </cell>
          <cell r="AU271">
            <v>0</v>
          </cell>
          <cell r="AV271"/>
          <cell r="AW271"/>
          <cell r="AX271" t="str">
            <v>Junio</v>
          </cell>
          <cell r="AY271"/>
          <cell r="AZ271">
            <v>0</v>
          </cell>
          <cell r="BA271">
            <v>0</v>
          </cell>
          <cell r="BB271"/>
          <cell r="BC271"/>
          <cell r="BD271" t="str">
            <v>Julio</v>
          </cell>
          <cell r="BE271"/>
          <cell r="BF271" t="e">
            <v>#DIV/0!</v>
          </cell>
          <cell r="BG271">
            <v>0</v>
          </cell>
          <cell r="BH271"/>
          <cell r="BI271"/>
          <cell r="BJ271" t="str">
            <v>Agosto</v>
          </cell>
          <cell r="BK271"/>
          <cell r="BL271" t="e">
            <v>#DIV/0!</v>
          </cell>
          <cell r="BM271">
            <v>0</v>
          </cell>
          <cell r="BN271"/>
          <cell r="BO271"/>
          <cell r="BP271" t="str">
            <v>Septiembre</v>
          </cell>
          <cell r="BQ271"/>
          <cell r="BR271" t="e">
            <v>#DIV/0!</v>
          </cell>
          <cell r="BS271">
            <v>0</v>
          </cell>
          <cell r="BT271"/>
          <cell r="BU271"/>
          <cell r="BV271" t="str">
            <v>Octubre</v>
          </cell>
          <cell r="BW271"/>
          <cell r="BX271" t="e">
            <v>#DIV/0!</v>
          </cell>
          <cell r="BY271">
            <v>0</v>
          </cell>
          <cell r="BZ271"/>
          <cell r="CA271"/>
          <cell r="CB271" t="str">
            <v>Noviembre</v>
          </cell>
          <cell r="CC271"/>
          <cell r="CD271">
            <v>0</v>
          </cell>
          <cell r="CE271">
            <v>0</v>
          </cell>
          <cell r="CF271"/>
          <cell r="CG271"/>
          <cell r="CH271" t="str">
            <v>Diciembre</v>
          </cell>
          <cell r="CI271"/>
          <cell r="CJ271" t="e">
            <v>#DIV/0!</v>
          </cell>
          <cell r="CK271">
            <v>0</v>
          </cell>
          <cell r="CL271"/>
          <cell r="CM271"/>
          <cell r="CN271">
            <v>0</v>
          </cell>
          <cell r="CO271">
            <v>0</v>
          </cell>
          <cell r="CP271">
            <v>0</v>
          </cell>
          <cell r="CQ271">
            <v>0</v>
          </cell>
          <cell r="CR271">
            <v>0</v>
          </cell>
          <cell r="CS271">
            <v>0</v>
          </cell>
          <cell r="CT271">
            <v>0</v>
          </cell>
          <cell r="CU271">
            <v>0</v>
          </cell>
          <cell r="CV271">
            <v>0</v>
          </cell>
          <cell r="CW271">
            <v>0</v>
          </cell>
          <cell r="CX271">
            <v>0</v>
          </cell>
          <cell r="CY271">
            <v>0</v>
          </cell>
        </row>
        <row r="272">
          <cell r="C272" t="str">
            <v>APJUR 67 Acción preventiva 2</v>
          </cell>
          <cell r="D272"/>
          <cell r="E272"/>
          <cell r="F272"/>
          <cell r="G272">
            <v>0</v>
          </cell>
          <cell r="H272"/>
          <cell r="I272"/>
          <cell r="J272"/>
          <cell r="K272"/>
          <cell r="L272"/>
          <cell r="M272"/>
          <cell r="N272"/>
          <cell r="O272"/>
          <cell r="P272"/>
          <cell r="Q272"/>
          <cell r="R272"/>
          <cell r="S272"/>
          <cell r="T272" t="str">
            <v>Enero</v>
          </cell>
          <cell r="U272"/>
          <cell r="V272" t="e">
            <v>#DIV/0!</v>
          </cell>
          <cell r="W272" t="e">
            <v>#DIV/0!</v>
          </cell>
          <cell r="X272"/>
          <cell r="Y272"/>
          <cell r="Z272" t="str">
            <v>Febrero</v>
          </cell>
          <cell r="AA272"/>
          <cell r="AB272" t="e">
            <v>#DIV/0!</v>
          </cell>
          <cell r="AC272" t="e">
            <v>#DIV/0!</v>
          </cell>
          <cell r="AD272"/>
          <cell r="AE272"/>
          <cell r="AF272" t="str">
            <v>Marzo</v>
          </cell>
          <cell r="AG272"/>
          <cell r="AH272" t="e">
            <v>#DIV/0!</v>
          </cell>
          <cell r="AI272" t="e">
            <v>#DIV/0!</v>
          </cell>
          <cell r="AJ272"/>
          <cell r="AK272"/>
          <cell r="AL272" t="str">
            <v>Abril</v>
          </cell>
          <cell r="AM272"/>
          <cell r="AN272" t="e">
            <v>#DIV/0!</v>
          </cell>
          <cell r="AO272" t="e">
            <v>#DIV/0!</v>
          </cell>
          <cell r="AP272"/>
          <cell r="AQ272"/>
          <cell r="AR272" t="str">
            <v>Mayo</v>
          </cell>
          <cell r="AS272"/>
          <cell r="AT272" t="e">
            <v>#DIV/0!</v>
          </cell>
          <cell r="AU272" t="e">
            <v>#DIV/0!</v>
          </cell>
          <cell r="AV272"/>
          <cell r="AW272"/>
          <cell r="AX272" t="str">
            <v>Junio</v>
          </cell>
          <cell r="AY272"/>
          <cell r="AZ272" t="e">
            <v>#DIV/0!</v>
          </cell>
          <cell r="BA272" t="e">
            <v>#DIV/0!</v>
          </cell>
          <cell r="BB272"/>
          <cell r="BC272"/>
          <cell r="BD272" t="str">
            <v>Julio</v>
          </cell>
          <cell r="BE272"/>
          <cell r="BF272" t="e">
            <v>#DIV/0!</v>
          </cell>
          <cell r="BG272" t="e">
            <v>#DIV/0!</v>
          </cell>
          <cell r="BH272"/>
          <cell r="BI272"/>
          <cell r="BJ272" t="str">
            <v>Agosto</v>
          </cell>
          <cell r="BK272"/>
          <cell r="BL272" t="e">
            <v>#DIV/0!</v>
          </cell>
          <cell r="BM272" t="e">
            <v>#DIV/0!</v>
          </cell>
          <cell r="BN272"/>
          <cell r="BO272"/>
          <cell r="BP272" t="str">
            <v>Septiembre</v>
          </cell>
          <cell r="BQ272"/>
          <cell r="BR272" t="e">
            <v>#DIV/0!</v>
          </cell>
          <cell r="BS272" t="e">
            <v>#DIV/0!</v>
          </cell>
          <cell r="BT272"/>
          <cell r="BU272"/>
          <cell r="BV272" t="str">
            <v>Octubre</v>
          </cell>
          <cell r="BW272"/>
          <cell r="BX272" t="e">
            <v>#DIV/0!</v>
          </cell>
          <cell r="BY272" t="e">
            <v>#DIV/0!</v>
          </cell>
          <cell r="BZ272"/>
          <cell r="CA272"/>
          <cell r="CB272" t="str">
            <v>Noviembre</v>
          </cell>
          <cell r="CC272"/>
          <cell r="CD272" t="e">
            <v>#DIV/0!</v>
          </cell>
          <cell r="CE272" t="e">
            <v>#DIV/0!</v>
          </cell>
          <cell r="CF272"/>
          <cell r="CG272"/>
          <cell r="CH272" t="str">
            <v>Diciembre</v>
          </cell>
          <cell r="CI272"/>
          <cell r="CJ272" t="e">
            <v>#DIV/0!</v>
          </cell>
          <cell r="CK272" t="e">
            <v>#DIV/0!</v>
          </cell>
          <cell r="CL272"/>
          <cell r="CM272"/>
          <cell r="CN272"/>
          <cell r="CO272"/>
          <cell r="CP272"/>
          <cell r="CQ272"/>
          <cell r="CR272"/>
          <cell r="CS272"/>
          <cell r="CT272"/>
          <cell r="CU272"/>
          <cell r="CV272"/>
          <cell r="CW272"/>
          <cell r="CX272"/>
          <cell r="CY272"/>
        </row>
        <row r="273">
          <cell r="C273" t="str">
            <v>APJUR 67 Acción preventiva 3</v>
          </cell>
          <cell r="D273"/>
          <cell r="E273"/>
          <cell r="F273"/>
          <cell r="G273">
            <v>0</v>
          </cell>
          <cell r="H273"/>
          <cell r="I273"/>
          <cell r="J273"/>
          <cell r="K273"/>
          <cell r="L273"/>
          <cell r="M273"/>
          <cell r="N273"/>
          <cell r="O273"/>
          <cell r="P273"/>
          <cell r="Q273"/>
          <cell r="R273"/>
          <cell r="S273"/>
          <cell r="T273" t="str">
            <v>Enero</v>
          </cell>
          <cell r="U273"/>
          <cell r="V273" t="e">
            <v>#DIV/0!</v>
          </cell>
          <cell r="W273" t="e">
            <v>#DIV/0!</v>
          </cell>
          <cell r="X273"/>
          <cell r="Y273"/>
          <cell r="Z273" t="str">
            <v>Febrero</v>
          </cell>
          <cell r="AA273"/>
          <cell r="AB273" t="e">
            <v>#DIV/0!</v>
          </cell>
          <cell r="AC273" t="e">
            <v>#DIV/0!</v>
          </cell>
          <cell r="AD273"/>
          <cell r="AE273"/>
          <cell r="AF273" t="str">
            <v>Marzo</v>
          </cell>
          <cell r="AG273"/>
          <cell r="AH273" t="e">
            <v>#DIV/0!</v>
          </cell>
          <cell r="AI273" t="e">
            <v>#DIV/0!</v>
          </cell>
          <cell r="AJ273"/>
          <cell r="AK273"/>
          <cell r="AL273" t="str">
            <v>Abril</v>
          </cell>
          <cell r="AM273"/>
          <cell r="AN273" t="e">
            <v>#DIV/0!</v>
          </cell>
          <cell r="AO273" t="e">
            <v>#DIV/0!</v>
          </cell>
          <cell r="AP273"/>
          <cell r="AQ273"/>
          <cell r="AR273" t="str">
            <v>Mayo</v>
          </cell>
          <cell r="AS273"/>
          <cell r="AT273" t="e">
            <v>#DIV/0!</v>
          </cell>
          <cell r="AU273" t="e">
            <v>#DIV/0!</v>
          </cell>
          <cell r="AV273"/>
          <cell r="AW273"/>
          <cell r="AX273" t="str">
            <v>Junio</v>
          </cell>
          <cell r="AY273"/>
          <cell r="AZ273" t="e">
            <v>#DIV/0!</v>
          </cell>
          <cell r="BA273" t="e">
            <v>#DIV/0!</v>
          </cell>
          <cell r="BB273"/>
          <cell r="BC273"/>
          <cell r="BD273" t="str">
            <v>Julio</v>
          </cell>
          <cell r="BE273"/>
          <cell r="BF273" t="e">
            <v>#DIV/0!</v>
          </cell>
          <cell r="BG273" t="e">
            <v>#DIV/0!</v>
          </cell>
          <cell r="BH273"/>
          <cell r="BI273"/>
          <cell r="BJ273" t="str">
            <v>Agosto</v>
          </cell>
          <cell r="BK273"/>
          <cell r="BL273" t="e">
            <v>#DIV/0!</v>
          </cell>
          <cell r="BM273" t="e">
            <v>#DIV/0!</v>
          </cell>
          <cell r="BN273"/>
          <cell r="BO273"/>
          <cell r="BP273" t="str">
            <v>Septiembre</v>
          </cell>
          <cell r="BQ273"/>
          <cell r="BR273" t="e">
            <v>#DIV/0!</v>
          </cell>
          <cell r="BS273" t="e">
            <v>#DIV/0!</v>
          </cell>
          <cell r="BT273"/>
          <cell r="BU273"/>
          <cell r="BV273" t="str">
            <v>Octubre</v>
          </cell>
          <cell r="BW273"/>
          <cell r="BX273" t="e">
            <v>#DIV/0!</v>
          </cell>
          <cell r="BY273" t="e">
            <v>#DIV/0!</v>
          </cell>
          <cell r="BZ273"/>
          <cell r="CA273"/>
          <cell r="CB273" t="str">
            <v>Noviembre</v>
          </cell>
          <cell r="CC273"/>
          <cell r="CD273" t="e">
            <v>#DIV/0!</v>
          </cell>
          <cell r="CE273" t="e">
            <v>#DIV/0!</v>
          </cell>
          <cell r="CF273"/>
          <cell r="CG273"/>
          <cell r="CH273" t="str">
            <v>Diciembre</v>
          </cell>
          <cell r="CI273"/>
          <cell r="CJ273" t="e">
            <v>#DIV/0!</v>
          </cell>
          <cell r="CK273" t="e">
            <v>#DIV/0!</v>
          </cell>
          <cell r="CL273"/>
          <cell r="CM273"/>
          <cell r="CN273"/>
          <cell r="CO273"/>
          <cell r="CP273"/>
          <cell r="CQ273"/>
          <cell r="CR273"/>
          <cell r="CS273"/>
          <cell r="CT273"/>
          <cell r="CU273"/>
          <cell r="CV273"/>
          <cell r="CW273"/>
          <cell r="CX273"/>
          <cell r="CY273"/>
        </row>
        <row r="274">
          <cell r="C274" t="str">
            <v>APJUR 67 Acción preventiva 4</v>
          </cell>
          <cell r="D274"/>
          <cell r="E274"/>
          <cell r="F274"/>
          <cell r="G274">
            <v>0</v>
          </cell>
          <cell r="H274"/>
          <cell r="I274"/>
          <cell r="J274"/>
          <cell r="K274"/>
          <cell r="L274"/>
          <cell r="M274"/>
          <cell r="N274"/>
          <cell r="O274"/>
          <cell r="P274"/>
          <cell r="Q274"/>
          <cell r="R274"/>
          <cell r="S274"/>
          <cell r="T274" t="str">
            <v>Enero</v>
          </cell>
          <cell r="U274"/>
          <cell r="V274" t="e">
            <v>#DIV/0!</v>
          </cell>
          <cell r="W274" t="e">
            <v>#DIV/0!</v>
          </cell>
          <cell r="X274"/>
          <cell r="Y274"/>
          <cell r="Z274" t="str">
            <v>Febrero</v>
          </cell>
          <cell r="AA274"/>
          <cell r="AB274" t="e">
            <v>#DIV/0!</v>
          </cell>
          <cell r="AC274" t="e">
            <v>#DIV/0!</v>
          </cell>
          <cell r="AD274"/>
          <cell r="AE274"/>
          <cell r="AF274" t="str">
            <v>Marzo</v>
          </cell>
          <cell r="AG274"/>
          <cell r="AH274" t="e">
            <v>#DIV/0!</v>
          </cell>
          <cell r="AI274" t="e">
            <v>#DIV/0!</v>
          </cell>
          <cell r="AJ274"/>
          <cell r="AK274"/>
          <cell r="AL274" t="str">
            <v>Abril</v>
          </cell>
          <cell r="AM274"/>
          <cell r="AN274" t="e">
            <v>#DIV/0!</v>
          </cell>
          <cell r="AO274" t="e">
            <v>#DIV/0!</v>
          </cell>
          <cell r="AP274"/>
          <cell r="AQ274"/>
          <cell r="AR274" t="str">
            <v>Mayo</v>
          </cell>
          <cell r="AS274"/>
          <cell r="AT274" t="e">
            <v>#DIV/0!</v>
          </cell>
          <cell r="AU274" t="e">
            <v>#DIV/0!</v>
          </cell>
          <cell r="AV274"/>
          <cell r="AW274"/>
          <cell r="AX274" t="str">
            <v>Junio</v>
          </cell>
          <cell r="AY274"/>
          <cell r="AZ274" t="e">
            <v>#DIV/0!</v>
          </cell>
          <cell r="BA274" t="e">
            <v>#DIV/0!</v>
          </cell>
          <cell r="BB274"/>
          <cell r="BC274"/>
          <cell r="BD274" t="str">
            <v>Julio</v>
          </cell>
          <cell r="BE274"/>
          <cell r="BF274" t="e">
            <v>#DIV/0!</v>
          </cell>
          <cell r="BG274" t="e">
            <v>#DIV/0!</v>
          </cell>
          <cell r="BH274"/>
          <cell r="BI274"/>
          <cell r="BJ274" t="str">
            <v>Agosto</v>
          </cell>
          <cell r="BK274"/>
          <cell r="BL274" t="e">
            <v>#DIV/0!</v>
          </cell>
          <cell r="BM274" t="e">
            <v>#DIV/0!</v>
          </cell>
          <cell r="BN274"/>
          <cell r="BO274"/>
          <cell r="BP274" t="str">
            <v>Septiembre</v>
          </cell>
          <cell r="BQ274"/>
          <cell r="BR274" t="e">
            <v>#DIV/0!</v>
          </cell>
          <cell r="BS274" t="e">
            <v>#DIV/0!</v>
          </cell>
          <cell r="BT274"/>
          <cell r="BU274"/>
          <cell r="BV274" t="str">
            <v>Octubre</v>
          </cell>
          <cell r="BW274"/>
          <cell r="BX274" t="e">
            <v>#DIV/0!</v>
          </cell>
          <cell r="BY274" t="e">
            <v>#DIV/0!</v>
          </cell>
          <cell r="BZ274"/>
          <cell r="CA274"/>
          <cell r="CB274" t="str">
            <v>Noviembre</v>
          </cell>
          <cell r="CC274"/>
          <cell r="CD274" t="e">
            <v>#DIV/0!</v>
          </cell>
          <cell r="CE274" t="e">
            <v>#DIV/0!</v>
          </cell>
          <cell r="CF274"/>
          <cell r="CG274"/>
          <cell r="CH274" t="str">
            <v>Diciembre</v>
          </cell>
          <cell r="CI274"/>
          <cell r="CJ274" t="e">
            <v>#DIV/0!</v>
          </cell>
          <cell r="CK274" t="e">
            <v>#DIV/0!</v>
          </cell>
          <cell r="CL274"/>
          <cell r="CM274"/>
          <cell r="CN274"/>
          <cell r="CO274"/>
          <cell r="CP274"/>
          <cell r="CQ274"/>
          <cell r="CR274"/>
          <cell r="CS274"/>
          <cell r="CT274"/>
          <cell r="CU274"/>
          <cell r="CV274"/>
          <cell r="CW274"/>
          <cell r="CX274"/>
          <cell r="CY274"/>
        </row>
        <row r="275">
          <cell r="C275" t="str">
            <v>APJUR 68 Acción preventiva 1</v>
          </cell>
          <cell r="D275" t="str">
            <v>OFICINA JURÍDICA</v>
          </cell>
          <cell r="E275" t="str">
            <v>Realizar reuniones de seguimiento periódicas para garantizar la coherencia en la interpretación de los conceptos y viabilidades jurídicas emitidas por la Oficina Jurídica, evitando interpretaciones divergentes.</v>
          </cell>
          <cell r="F275" t="str">
            <v>Actas de reuniones de revisión de documentos con el respectivo listado de asistencia.</v>
          </cell>
          <cell r="G275">
            <v>8</v>
          </cell>
          <cell r="H275"/>
          <cell r="I275"/>
          <cell r="J275"/>
          <cell r="K275"/>
          <cell r="L275">
            <v>1</v>
          </cell>
          <cell r="M275">
            <v>1</v>
          </cell>
          <cell r="N275">
            <v>1</v>
          </cell>
          <cell r="O275">
            <v>1</v>
          </cell>
          <cell r="P275">
            <v>1</v>
          </cell>
          <cell r="Q275">
            <v>1</v>
          </cell>
          <cell r="R275">
            <v>1</v>
          </cell>
          <cell r="S275">
            <v>1</v>
          </cell>
          <cell r="T275" t="str">
            <v>Enero</v>
          </cell>
          <cell r="U275"/>
          <cell r="V275" t="e">
            <v>#DIV/0!</v>
          </cell>
          <cell r="W275">
            <v>0</v>
          </cell>
          <cell r="X275"/>
          <cell r="Y275"/>
          <cell r="Z275" t="str">
            <v>Febrero</v>
          </cell>
          <cell r="AA275"/>
          <cell r="AB275" t="e">
            <v>#DIV/0!</v>
          </cell>
          <cell r="AC275">
            <v>0</v>
          </cell>
          <cell r="AD275"/>
          <cell r="AE275"/>
          <cell r="AF275" t="str">
            <v>Marzo</v>
          </cell>
          <cell r="AG275"/>
          <cell r="AH275" t="e">
            <v>#DIV/0!</v>
          </cell>
          <cell r="AI275">
            <v>0</v>
          </cell>
          <cell r="AJ275"/>
          <cell r="AK275"/>
          <cell r="AL275" t="str">
            <v>Abril</v>
          </cell>
          <cell r="AM275"/>
          <cell r="AN275" t="e">
            <v>#DIV/0!</v>
          </cell>
          <cell r="AO275">
            <v>0</v>
          </cell>
          <cell r="AP275"/>
          <cell r="AQ275"/>
          <cell r="AR275" t="str">
            <v>Mayo</v>
          </cell>
          <cell r="AS275"/>
          <cell r="AT275">
            <v>0</v>
          </cell>
          <cell r="AU275">
            <v>0</v>
          </cell>
          <cell r="AV275"/>
          <cell r="AW275"/>
          <cell r="AX275" t="str">
            <v>Junio</v>
          </cell>
          <cell r="AY275"/>
          <cell r="AZ275">
            <v>0</v>
          </cell>
          <cell r="BA275">
            <v>0</v>
          </cell>
          <cell r="BB275"/>
          <cell r="BC275"/>
          <cell r="BD275" t="str">
            <v>Julio</v>
          </cell>
          <cell r="BE275"/>
          <cell r="BF275">
            <v>0</v>
          </cell>
          <cell r="BG275">
            <v>0</v>
          </cell>
          <cell r="BH275"/>
          <cell r="BI275"/>
          <cell r="BJ275" t="str">
            <v>Agosto</v>
          </cell>
          <cell r="BK275"/>
          <cell r="BL275">
            <v>0</v>
          </cell>
          <cell r="BM275">
            <v>0</v>
          </cell>
          <cell r="BN275"/>
          <cell r="BO275"/>
          <cell r="BP275" t="str">
            <v>Septiembre</v>
          </cell>
          <cell r="BQ275"/>
          <cell r="BR275">
            <v>0</v>
          </cell>
          <cell r="BS275">
            <v>0</v>
          </cell>
          <cell r="BT275"/>
          <cell r="BU275"/>
          <cell r="BV275" t="str">
            <v>Octubre</v>
          </cell>
          <cell r="BW275"/>
          <cell r="BX275">
            <v>0</v>
          </cell>
          <cell r="BY275">
            <v>0</v>
          </cell>
          <cell r="BZ275"/>
          <cell r="CA275"/>
          <cell r="CB275" t="str">
            <v>Noviembre</v>
          </cell>
          <cell r="CC275"/>
          <cell r="CD275">
            <v>0</v>
          </cell>
          <cell r="CE275">
            <v>0</v>
          </cell>
          <cell r="CF275"/>
          <cell r="CG275"/>
          <cell r="CH275" t="str">
            <v>Diciembre</v>
          </cell>
          <cell r="CI275"/>
          <cell r="CJ275">
            <v>0</v>
          </cell>
          <cell r="CK275">
            <v>0</v>
          </cell>
          <cell r="CL275"/>
          <cell r="CM275"/>
          <cell r="CN275">
            <v>0</v>
          </cell>
          <cell r="CO275">
            <v>0</v>
          </cell>
          <cell r="CP275">
            <v>0</v>
          </cell>
          <cell r="CQ275">
            <v>0</v>
          </cell>
          <cell r="CR275">
            <v>0</v>
          </cell>
          <cell r="CS275">
            <v>0</v>
          </cell>
          <cell r="CT275">
            <v>0</v>
          </cell>
          <cell r="CU275">
            <v>0</v>
          </cell>
          <cell r="CV275">
            <v>0</v>
          </cell>
          <cell r="CW275">
            <v>0</v>
          </cell>
          <cell r="CX275">
            <v>0</v>
          </cell>
          <cell r="CY275">
            <v>0</v>
          </cell>
        </row>
        <row r="276">
          <cell r="C276" t="str">
            <v>APJUR 68 Acción preventiva 2</v>
          </cell>
          <cell r="D276"/>
          <cell r="E276"/>
          <cell r="F276"/>
          <cell r="G276">
            <v>0</v>
          </cell>
          <cell r="H276"/>
          <cell r="I276"/>
          <cell r="J276"/>
          <cell r="K276"/>
          <cell r="L276"/>
          <cell r="M276"/>
          <cell r="N276"/>
          <cell r="O276"/>
          <cell r="P276"/>
          <cell r="Q276"/>
          <cell r="R276"/>
          <cell r="S276"/>
          <cell r="T276" t="str">
            <v>Enero</v>
          </cell>
          <cell r="U276"/>
          <cell r="V276" t="e">
            <v>#DIV/0!</v>
          </cell>
          <cell r="W276" t="e">
            <v>#DIV/0!</v>
          </cell>
          <cell r="X276"/>
          <cell r="Y276"/>
          <cell r="Z276" t="str">
            <v>Febrero</v>
          </cell>
          <cell r="AA276"/>
          <cell r="AB276" t="e">
            <v>#DIV/0!</v>
          </cell>
          <cell r="AC276" t="e">
            <v>#DIV/0!</v>
          </cell>
          <cell r="AD276"/>
          <cell r="AE276"/>
          <cell r="AF276" t="str">
            <v>Marzo</v>
          </cell>
          <cell r="AG276"/>
          <cell r="AH276" t="e">
            <v>#DIV/0!</v>
          </cell>
          <cell r="AI276" t="e">
            <v>#DIV/0!</v>
          </cell>
          <cell r="AJ276"/>
          <cell r="AK276"/>
          <cell r="AL276" t="str">
            <v>Abril</v>
          </cell>
          <cell r="AM276"/>
          <cell r="AN276" t="e">
            <v>#DIV/0!</v>
          </cell>
          <cell r="AO276" t="e">
            <v>#DIV/0!</v>
          </cell>
          <cell r="AP276"/>
          <cell r="AQ276"/>
          <cell r="AR276" t="str">
            <v>Mayo</v>
          </cell>
          <cell r="AS276"/>
          <cell r="AT276" t="e">
            <v>#DIV/0!</v>
          </cell>
          <cell r="AU276" t="e">
            <v>#DIV/0!</v>
          </cell>
          <cell r="AV276"/>
          <cell r="AW276"/>
          <cell r="AX276" t="str">
            <v>Junio</v>
          </cell>
          <cell r="AY276"/>
          <cell r="AZ276" t="e">
            <v>#DIV/0!</v>
          </cell>
          <cell r="BA276" t="e">
            <v>#DIV/0!</v>
          </cell>
          <cell r="BB276"/>
          <cell r="BC276"/>
          <cell r="BD276" t="str">
            <v>Julio</v>
          </cell>
          <cell r="BE276"/>
          <cell r="BF276" t="e">
            <v>#DIV/0!</v>
          </cell>
          <cell r="BG276" t="e">
            <v>#DIV/0!</v>
          </cell>
          <cell r="BH276"/>
          <cell r="BI276"/>
          <cell r="BJ276" t="str">
            <v>Agosto</v>
          </cell>
          <cell r="BK276"/>
          <cell r="BL276" t="e">
            <v>#DIV/0!</v>
          </cell>
          <cell r="BM276" t="e">
            <v>#DIV/0!</v>
          </cell>
          <cell r="BN276"/>
          <cell r="BO276"/>
          <cell r="BP276" t="str">
            <v>Septiembre</v>
          </cell>
          <cell r="BQ276"/>
          <cell r="BR276" t="e">
            <v>#DIV/0!</v>
          </cell>
          <cell r="BS276" t="e">
            <v>#DIV/0!</v>
          </cell>
          <cell r="BT276"/>
          <cell r="BU276"/>
          <cell r="BV276" t="str">
            <v>Octubre</v>
          </cell>
          <cell r="BW276"/>
          <cell r="BX276" t="e">
            <v>#DIV/0!</v>
          </cell>
          <cell r="BY276" t="e">
            <v>#DIV/0!</v>
          </cell>
          <cell r="BZ276"/>
          <cell r="CA276"/>
          <cell r="CB276" t="str">
            <v>Noviembre</v>
          </cell>
          <cell r="CC276"/>
          <cell r="CD276" t="e">
            <v>#DIV/0!</v>
          </cell>
          <cell r="CE276" t="e">
            <v>#DIV/0!</v>
          </cell>
          <cell r="CF276"/>
          <cell r="CG276"/>
          <cell r="CH276" t="str">
            <v>Diciembre</v>
          </cell>
          <cell r="CI276"/>
          <cell r="CJ276" t="e">
            <v>#DIV/0!</v>
          </cell>
          <cell r="CK276" t="e">
            <v>#DIV/0!</v>
          </cell>
          <cell r="CL276"/>
          <cell r="CM276"/>
          <cell r="CN276"/>
          <cell r="CO276"/>
          <cell r="CP276"/>
          <cell r="CQ276"/>
          <cell r="CR276"/>
          <cell r="CS276"/>
          <cell r="CT276"/>
          <cell r="CU276"/>
          <cell r="CV276"/>
          <cell r="CW276"/>
          <cell r="CX276"/>
          <cell r="CY276"/>
        </row>
        <row r="277">
          <cell r="C277" t="str">
            <v>APJUR 68 Acción preventiva 3</v>
          </cell>
          <cell r="D277"/>
          <cell r="E277"/>
          <cell r="F277"/>
          <cell r="G277">
            <v>0</v>
          </cell>
          <cell r="H277"/>
          <cell r="I277"/>
          <cell r="J277"/>
          <cell r="K277"/>
          <cell r="L277"/>
          <cell r="M277"/>
          <cell r="N277"/>
          <cell r="O277"/>
          <cell r="P277"/>
          <cell r="Q277"/>
          <cell r="R277"/>
          <cell r="S277"/>
          <cell r="T277" t="str">
            <v>Enero</v>
          </cell>
          <cell r="U277"/>
          <cell r="V277" t="e">
            <v>#DIV/0!</v>
          </cell>
          <cell r="W277" t="e">
            <v>#DIV/0!</v>
          </cell>
          <cell r="X277"/>
          <cell r="Y277"/>
          <cell r="Z277" t="str">
            <v>Febrero</v>
          </cell>
          <cell r="AA277"/>
          <cell r="AB277" t="e">
            <v>#DIV/0!</v>
          </cell>
          <cell r="AC277" t="e">
            <v>#DIV/0!</v>
          </cell>
          <cell r="AD277"/>
          <cell r="AE277"/>
          <cell r="AF277" t="str">
            <v>Marzo</v>
          </cell>
          <cell r="AG277"/>
          <cell r="AH277" t="e">
            <v>#DIV/0!</v>
          </cell>
          <cell r="AI277" t="e">
            <v>#DIV/0!</v>
          </cell>
          <cell r="AJ277"/>
          <cell r="AK277"/>
          <cell r="AL277" t="str">
            <v>Abril</v>
          </cell>
          <cell r="AM277"/>
          <cell r="AN277" t="e">
            <v>#DIV/0!</v>
          </cell>
          <cell r="AO277" t="e">
            <v>#DIV/0!</v>
          </cell>
          <cell r="AP277"/>
          <cell r="AQ277"/>
          <cell r="AR277" t="str">
            <v>Mayo</v>
          </cell>
          <cell r="AS277"/>
          <cell r="AT277" t="e">
            <v>#DIV/0!</v>
          </cell>
          <cell r="AU277" t="e">
            <v>#DIV/0!</v>
          </cell>
          <cell r="AV277"/>
          <cell r="AW277"/>
          <cell r="AX277" t="str">
            <v>Junio</v>
          </cell>
          <cell r="AY277"/>
          <cell r="AZ277" t="e">
            <v>#DIV/0!</v>
          </cell>
          <cell r="BA277" t="e">
            <v>#DIV/0!</v>
          </cell>
          <cell r="BB277"/>
          <cell r="BC277"/>
          <cell r="BD277" t="str">
            <v>Julio</v>
          </cell>
          <cell r="BE277"/>
          <cell r="BF277" t="e">
            <v>#DIV/0!</v>
          </cell>
          <cell r="BG277" t="e">
            <v>#DIV/0!</v>
          </cell>
          <cell r="BH277"/>
          <cell r="BI277"/>
          <cell r="BJ277" t="str">
            <v>Agosto</v>
          </cell>
          <cell r="BK277"/>
          <cell r="BL277" t="e">
            <v>#DIV/0!</v>
          </cell>
          <cell r="BM277" t="e">
            <v>#DIV/0!</v>
          </cell>
          <cell r="BN277"/>
          <cell r="BO277"/>
          <cell r="BP277" t="str">
            <v>Septiembre</v>
          </cell>
          <cell r="BQ277"/>
          <cell r="BR277" t="e">
            <v>#DIV/0!</v>
          </cell>
          <cell r="BS277" t="e">
            <v>#DIV/0!</v>
          </cell>
          <cell r="BT277"/>
          <cell r="BU277"/>
          <cell r="BV277" t="str">
            <v>Octubre</v>
          </cell>
          <cell r="BW277"/>
          <cell r="BX277" t="e">
            <v>#DIV/0!</v>
          </cell>
          <cell r="BY277" t="e">
            <v>#DIV/0!</v>
          </cell>
          <cell r="BZ277"/>
          <cell r="CA277"/>
          <cell r="CB277" t="str">
            <v>Noviembre</v>
          </cell>
          <cell r="CC277"/>
          <cell r="CD277" t="e">
            <v>#DIV/0!</v>
          </cell>
          <cell r="CE277" t="e">
            <v>#DIV/0!</v>
          </cell>
          <cell r="CF277"/>
          <cell r="CG277"/>
          <cell r="CH277" t="str">
            <v>Diciembre</v>
          </cell>
          <cell r="CI277"/>
          <cell r="CJ277" t="e">
            <v>#DIV/0!</v>
          </cell>
          <cell r="CK277" t="e">
            <v>#DIV/0!</v>
          </cell>
          <cell r="CL277"/>
          <cell r="CM277"/>
          <cell r="CN277"/>
          <cell r="CO277"/>
          <cell r="CP277"/>
          <cell r="CQ277"/>
          <cell r="CR277"/>
          <cell r="CS277"/>
          <cell r="CT277"/>
          <cell r="CU277"/>
          <cell r="CV277"/>
          <cell r="CW277"/>
          <cell r="CX277"/>
          <cell r="CY277"/>
        </row>
        <row r="278">
          <cell r="C278" t="str">
            <v>APJUR 68 Acción preventiva 4</v>
          </cell>
          <cell r="D278"/>
          <cell r="E278"/>
          <cell r="F278"/>
          <cell r="G278">
            <v>0</v>
          </cell>
          <cell r="H278"/>
          <cell r="I278"/>
          <cell r="J278"/>
          <cell r="K278"/>
          <cell r="L278"/>
          <cell r="M278"/>
          <cell r="N278"/>
          <cell r="O278"/>
          <cell r="P278"/>
          <cell r="Q278"/>
          <cell r="R278"/>
          <cell r="S278"/>
          <cell r="T278" t="str">
            <v>Enero</v>
          </cell>
          <cell r="U278"/>
          <cell r="V278" t="e">
            <v>#DIV/0!</v>
          </cell>
          <cell r="W278" t="e">
            <v>#DIV/0!</v>
          </cell>
          <cell r="X278"/>
          <cell r="Y278"/>
          <cell r="Z278" t="str">
            <v>Febrero</v>
          </cell>
          <cell r="AA278"/>
          <cell r="AB278" t="e">
            <v>#DIV/0!</v>
          </cell>
          <cell r="AC278" t="e">
            <v>#DIV/0!</v>
          </cell>
          <cell r="AD278"/>
          <cell r="AE278"/>
          <cell r="AF278" t="str">
            <v>Marzo</v>
          </cell>
          <cell r="AG278"/>
          <cell r="AH278" t="e">
            <v>#DIV/0!</v>
          </cell>
          <cell r="AI278" t="e">
            <v>#DIV/0!</v>
          </cell>
          <cell r="AJ278"/>
          <cell r="AK278"/>
          <cell r="AL278" t="str">
            <v>Abril</v>
          </cell>
          <cell r="AM278"/>
          <cell r="AN278" t="e">
            <v>#DIV/0!</v>
          </cell>
          <cell r="AO278" t="e">
            <v>#DIV/0!</v>
          </cell>
          <cell r="AP278"/>
          <cell r="AQ278"/>
          <cell r="AR278" t="str">
            <v>Mayo</v>
          </cell>
          <cell r="AS278"/>
          <cell r="AT278" t="e">
            <v>#DIV/0!</v>
          </cell>
          <cell r="AU278" t="e">
            <v>#DIV/0!</v>
          </cell>
          <cell r="AV278"/>
          <cell r="AW278"/>
          <cell r="AX278" t="str">
            <v>Junio</v>
          </cell>
          <cell r="AY278"/>
          <cell r="AZ278" t="e">
            <v>#DIV/0!</v>
          </cell>
          <cell r="BA278" t="e">
            <v>#DIV/0!</v>
          </cell>
          <cell r="BB278"/>
          <cell r="BC278"/>
          <cell r="BD278" t="str">
            <v>Julio</v>
          </cell>
          <cell r="BE278"/>
          <cell r="BF278" t="e">
            <v>#DIV/0!</v>
          </cell>
          <cell r="BG278" t="e">
            <v>#DIV/0!</v>
          </cell>
          <cell r="BH278"/>
          <cell r="BI278"/>
          <cell r="BJ278" t="str">
            <v>Agosto</v>
          </cell>
          <cell r="BK278"/>
          <cell r="BL278" t="e">
            <v>#DIV/0!</v>
          </cell>
          <cell r="BM278" t="e">
            <v>#DIV/0!</v>
          </cell>
          <cell r="BN278"/>
          <cell r="BO278"/>
          <cell r="BP278" t="str">
            <v>Septiembre</v>
          </cell>
          <cell r="BQ278"/>
          <cell r="BR278" t="e">
            <v>#DIV/0!</v>
          </cell>
          <cell r="BS278" t="e">
            <v>#DIV/0!</v>
          </cell>
          <cell r="BT278"/>
          <cell r="BU278"/>
          <cell r="BV278" t="str">
            <v>Octubre</v>
          </cell>
          <cell r="BW278"/>
          <cell r="BX278" t="e">
            <v>#DIV/0!</v>
          </cell>
          <cell r="BY278" t="e">
            <v>#DIV/0!</v>
          </cell>
          <cell r="BZ278"/>
          <cell r="CA278"/>
          <cell r="CB278" t="str">
            <v>Noviembre</v>
          </cell>
          <cell r="CC278"/>
          <cell r="CD278" t="e">
            <v>#DIV/0!</v>
          </cell>
          <cell r="CE278" t="e">
            <v>#DIV/0!</v>
          </cell>
          <cell r="CF278"/>
          <cell r="CG278"/>
          <cell r="CH278" t="str">
            <v>Diciembre</v>
          </cell>
          <cell r="CI278"/>
          <cell r="CJ278" t="e">
            <v>#DIV/0!</v>
          </cell>
          <cell r="CK278" t="e">
            <v>#DIV/0!</v>
          </cell>
          <cell r="CL278"/>
          <cell r="CM278"/>
          <cell r="CN278"/>
          <cell r="CO278"/>
          <cell r="CP278"/>
          <cell r="CQ278"/>
          <cell r="CR278"/>
          <cell r="CS278"/>
          <cell r="CT278"/>
          <cell r="CU278"/>
          <cell r="CV278"/>
          <cell r="CW278"/>
          <cell r="CX278"/>
          <cell r="CY278"/>
        </row>
        <row r="279">
          <cell r="C279" t="str">
            <v>GEFIN 69 Acción preventiva 1</v>
          </cell>
          <cell r="D279" t="str">
            <v>OFICINA DE PLANEACIÓN</v>
          </cell>
          <cell r="E279" t="str">
            <v>Realizar comunicación para iniciar el procedimiento para definición del anteproyecto del presupuesto</v>
          </cell>
          <cell r="F279" t="str">
            <v>Circular por correo electrónico</v>
          </cell>
          <cell r="G279">
            <v>1</v>
          </cell>
          <cell r="H279"/>
          <cell r="I279"/>
          <cell r="J279">
            <v>1</v>
          </cell>
          <cell r="K279"/>
          <cell r="L279"/>
          <cell r="M279"/>
          <cell r="N279"/>
          <cell r="O279"/>
          <cell r="P279"/>
          <cell r="Q279"/>
          <cell r="R279"/>
          <cell r="S279"/>
          <cell r="T279" t="str">
            <v>Enero</v>
          </cell>
          <cell r="U279">
            <v>0</v>
          </cell>
          <cell r="V279" t="e">
            <v>#DIV/0!</v>
          </cell>
          <cell r="W279">
            <v>0</v>
          </cell>
          <cell r="X279" t="str">
            <v>Actividad se realiza en Marzo</v>
          </cell>
          <cell r="Y279"/>
          <cell r="Z279" t="str">
            <v>Febrero</v>
          </cell>
          <cell r="AA279">
            <v>0</v>
          </cell>
          <cell r="AB279" t="e">
            <v>#DIV/0!</v>
          </cell>
          <cell r="AC279">
            <v>0</v>
          </cell>
          <cell r="AD279" t="str">
            <v>Actividad se realiza en Marzo</v>
          </cell>
          <cell r="AE279"/>
          <cell r="AF279" t="str">
            <v>Marzo</v>
          </cell>
          <cell r="AG279">
            <v>1</v>
          </cell>
          <cell r="AH279">
            <v>1</v>
          </cell>
          <cell r="AI279">
            <v>1</v>
          </cell>
          <cell r="AJ279" t="str">
            <v>Realizar comunicación para iniciar el procedimiento para definición del anteproyecto del presupuesto: Circular por correo electrónico
Para el período reportado, se realizó la expedición y comunicación de la Circular interna No. 12 del 03 de marzo, con los lineamientos para la elaboración del anteproyecto de presupuesto ANT 2027.</v>
          </cell>
          <cell r="AK279" t="str">
            <v>GEFIN 69 Acción preventiva 1 CIRCULAR INTERNA N° 12 LINEAMIENTOS ANTEPROYECTO PPTO 2027.pdf</v>
          </cell>
          <cell r="AL279" t="str">
            <v>Abril</v>
          </cell>
          <cell r="AM279">
            <v>0</v>
          </cell>
          <cell r="AN279" t="e">
            <v>#DIV/0!</v>
          </cell>
          <cell r="AO279">
            <v>1</v>
          </cell>
          <cell r="AP279" t="str">
            <v>Actvidad se realizó en Marzo</v>
          </cell>
          <cell r="AQ279"/>
          <cell r="AR279" t="str">
            <v>Mayo</v>
          </cell>
          <cell r="AS279"/>
          <cell r="AT279" t="e">
            <v>#DIV/0!</v>
          </cell>
          <cell r="AU279">
            <v>1</v>
          </cell>
          <cell r="AV279"/>
          <cell r="AW279"/>
          <cell r="AX279" t="str">
            <v>Junio</v>
          </cell>
          <cell r="AY279"/>
          <cell r="AZ279" t="e">
            <v>#DIV/0!</v>
          </cell>
          <cell r="BA279">
            <v>1</v>
          </cell>
          <cell r="BB279"/>
          <cell r="BC279"/>
          <cell r="BD279" t="str">
            <v>Julio</v>
          </cell>
          <cell r="BE279"/>
          <cell r="BF279" t="e">
            <v>#DIV/0!</v>
          </cell>
          <cell r="BG279">
            <v>1</v>
          </cell>
          <cell r="BH279"/>
          <cell r="BI279"/>
          <cell r="BJ279" t="str">
            <v>Agosto</v>
          </cell>
          <cell r="BK279"/>
          <cell r="BL279" t="e">
            <v>#DIV/0!</v>
          </cell>
          <cell r="BM279">
            <v>1</v>
          </cell>
          <cell r="BN279"/>
          <cell r="BO279"/>
          <cell r="BP279" t="str">
            <v>Septiembre</v>
          </cell>
          <cell r="BQ279"/>
          <cell r="BR279" t="e">
            <v>#DIV/0!</v>
          </cell>
          <cell r="BS279">
            <v>1</v>
          </cell>
          <cell r="BT279"/>
          <cell r="BU279"/>
          <cell r="BV279" t="str">
            <v>Octubre</v>
          </cell>
          <cell r="BW279"/>
          <cell r="BX279" t="e">
            <v>#DIV/0!</v>
          </cell>
          <cell r="BY279">
            <v>1</v>
          </cell>
          <cell r="BZ279"/>
          <cell r="CA279"/>
          <cell r="CB279" t="str">
            <v>Noviembre</v>
          </cell>
          <cell r="CC279"/>
          <cell r="CD279" t="e">
            <v>#DIV/0!</v>
          </cell>
          <cell r="CE279">
            <v>1</v>
          </cell>
          <cell r="CF279"/>
          <cell r="CG279"/>
          <cell r="CH279" t="str">
            <v>Diciembre</v>
          </cell>
          <cell r="CI279"/>
          <cell r="CJ279" t="e">
            <v>#DIV/0!</v>
          </cell>
          <cell r="CK279">
            <v>1</v>
          </cell>
          <cell r="CL279"/>
          <cell r="CM279"/>
          <cell r="CN279">
            <v>0</v>
          </cell>
          <cell r="CO279">
            <v>0</v>
          </cell>
          <cell r="CP279">
            <v>1</v>
          </cell>
          <cell r="CQ279">
            <v>0</v>
          </cell>
          <cell r="CR279">
            <v>0</v>
          </cell>
          <cell r="CS279">
            <v>0</v>
          </cell>
          <cell r="CT279">
            <v>0</v>
          </cell>
          <cell r="CU279">
            <v>0</v>
          </cell>
          <cell r="CV279">
            <v>0</v>
          </cell>
          <cell r="CW279">
            <v>0</v>
          </cell>
          <cell r="CX279">
            <v>0</v>
          </cell>
          <cell r="CY279">
            <v>0</v>
          </cell>
        </row>
        <row r="280">
          <cell r="C280" t="str">
            <v>GEFIN 69 Acción preventiva 2</v>
          </cell>
          <cell r="D280"/>
          <cell r="E280"/>
          <cell r="F280"/>
          <cell r="G280">
            <v>0</v>
          </cell>
          <cell r="H280"/>
          <cell r="I280"/>
          <cell r="J280"/>
          <cell r="K280"/>
          <cell r="L280"/>
          <cell r="M280"/>
          <cell r="N280"/>
          <cell r="O280"/>
          <cell r="P280"/>
          <cell r="Q280"/>
          <cell r="R280"/>
          <cell r="S280"/>
          <cell r="T280" t="str">
            <v>Enero</v>
          </cell>
          <cell r="U280"/>
          <cell r="V280" t="e">
            <v>#DIV/0!</v>
          </cell>
          <cell r="W280" t="e">
            <v>#DIV/0!</v>
          </cell>
          <cell r="X280"/>
          <cell r="Y280"/>
          <cell r="Z280" t="str">
            <v>Febrero</v>
          </cell>
          <cell r="AA280"/>
          <cell r="AB280" t="e">
            <v>#DIV/0!</v>
          </cell>
          <cell r="AC280" t="e">
            <v>#DIV/0!</v>
          </cell>
          <cell r="AD280"/>
          <cell r="AE280"/>
          <cell r="AF280" t="str">
            <v>Marzo</v>
          </cell>
          <cell r="AG280"/>
          <cell r="AH280" t="e">
            <v>#DIV/0!</v>
          </cell>
          <cell r="AI280" t="e">
            <v>#DIV/0!</v>
          </cell>
          <cell r="AJ280"/>
          <cell r="AK280"/>
          <cell r="AL280" t="str">
            <v>Abril</v>
          </cell>
          <cell r="AM280"/>
          <cell r="AN280" t="e">
            <v>#DIV/0!</v>
          </cell>
          <cell r="AO280" t="e">
            <v>#DIV/0!</v>
          </cell>
          <cell r="AP280"/>
          <cell r="AQ280"/>
          <cell r="AR280" t="str">
            <v>Mayo</v>
          </cell>
          <cell r="AS280"/>
          <cell r="AT280" t="e">
            <v>#DIV/0!</v>
          </cell>
          <cell r="AU280" t="e">
            <v>#DIV/0!</v>
          </cell>
          <cell r="AV280"/>
          <cell r="AW280"/>
          <cell r="AX280" t="str">
            <v>Junio</v>
          </cell>
          <cell r="AY280"/>
          <cell r="AZ280" t="e">
            <v>#DIV/0!</v>
          </cell>
          <cell r="BA280" t="e">
            <v>#DIV/0!</v>
          </cell>
          <cell r="BB280"/>
          <cell r="BC280"/>
          <cell r="BD280" t="str">
            <v>Julio</v>
          </cell>
          <cell r="BE280"/>
          <cell r="BF280" t="e">
            <v>#DIV/0!</v>
          </cell>
          <cell r="BG280" t="e">
            <v>#DIV/0!</v>
          </cell>
          <cell r="BH280"/>
          <cell r="BI280"/>
          <cell r="BJ280" t="str">
            <v>Agosto</v>
          </cell>
          <cell r="BK280"/>
          <cell r="BL280" t="e">
            <v>#DIV/0!</v>
          </cell>
          <cell r="BM280" t="e">
            <v>#DIV/0!</v>
          </cell>
          <cell r="BN280"/>
          <cell r="BO280"/>
          <cell r="BP280" t="str">
            <v>Septiembre</v>
          </cell>
          <cell r="BQ280"/>
          <cell r="BR280" t="e">
            <v>#DIV/0!</v>
          </cell>
          <cell r="BS280" t="e">
            <v>#DIV/0!</v>
          </cell>
          <cell r="BT280"/>
          <cell r="BU280"/>
          <cell r="BV280" t="str">
            <v>Octubre</v>
          </cell>
          <cell r="BW280"/>
          <cell r="BX280" t="e">
            <v>#DIV/0!</v>
          </cell>
          <cell r="BY280" t="e">
            <v>#DIV/0!</v>
          </cell>
          <cell r="BZ280"/>
          <cell r="CA280"/>
          <cell r="CB280" t="str">
            <v>Noviembre</v>
          </cell>
          <cell r="CC280"/>
          <cell r="CD280" t="e">
            <v>#DIV/0!</v>
          </cell>
          <cell r="CE280" t="e">
            <v>#DIV/0!</v>
          </cell>
          <cell r="CF280"/>
          <cell r="CG280"/>
          <cell r="CH280" t="str">
            <v>Diciembre</v>
          </cell>
          <cell r="CI280"/>
          <cell r="CJ280" t="e">
            <v>#DIV/0!</v>
          </cell>
          <cell r="CK280" t="e">
            <v>#DIV/0!</v>
          </cell>
          <cell r="CL280"/>
          <cell r="CM280"/>
          <cell r="CN280"/>
          <cell r="CO280"/>
          <cell r="CP280"/>
          <cell r="CQ280"/>
          <cell r="CR280"/>
          <cell r="CS280"/>
          <cell r="CT280"/>
          <cell r="CU280"/>
          <cell r="CV280"/>
          <cell r="CW280"/>
          <cell r="CX280"/>
          <cell r="CY280"/>
        </row>
        <row r="281">
          <cell r="C281" t="str">
            <v>GEFIN 69 Acción preventiva 3</v>
          </cell>
          <cell r="D281"/>
          <cell r="E281"/>
          <cell r="F281"/>
          <cell r="G281">
            <v>0</v>
          </cell>
          <cell r="H281"/>
          <cell r="I281"/>
          <cell r="J281"/>
          <cell r="K281"/>
          <cell r="L281"/>
          <cell r="M281"/>
          <cell r="N281"/>
          <cell r="O281"/>
          <cell r="P281"/>
          <cell r="Q281"/>
          <cell r="R281"/>
          <cell r="S281"/>
          <cell r="T281" t="str">
            <v>Enero</v>
          </cell>
          <cell r="U281"/>
          <cell r="V281" t="e">
            <v>#DIV/0!</v>
          </cell>
          <cell r="W281" t="e">
            <v>#DIV/0!</v>
          </cell>
          <cell r="X281"/>
          <cell r="Y281"/>
          <cell r="Z281" t="str">
            <v>Febrero</v>
          </cell>
          <cell r="AA281"/>
          <cell r="AB281" t="e">
            <v>#DIV/0!</v>
          </cell>
          <cell r="AC281" t="e">
            <v>#DIV/0!</v>
          </cell>
          <cell r="AD281"/>
          <cell r="AE281"/>
          <cell r="AF281" t="str">
            <v>Marzo</v>
          </cell>
          <cell r="AG281"/>
          <cell r="AH281" t="e">
            <v>#DIV/0!</v>
          </cell>
          <cell r="AI281" t="e">
            <v>#DIV/0!</v>
          </cell>
          <cell r="AJ281"/>
          <cell r="AK281"/>
          <cell r="AL281" t="str">
            <v>Abril</v>
          </cell>
          <cell r="AM281"/>
          <cell r="AN281" t="e">
            <v>#DIV/0!</v>
          </cell>
          <cell r="AO281" t="e">
            <v>#DIV/0!</v>
          </cell>
          <cell r="AP281"/>
          <cell r="AQ281"/>
          <cell r="AR281" t="str">
            <v>Mayo</v>
          </cell>
          <cell r="AS281"/>
          <cell r="AT281" t="e">
            <v>#DIV/0!</v>
          </cell>
          <cell r="AU281" t="e">
            <v>#DIV/0!</v>
          </cell>
          <cell r="AV281"/>
          <cell r="AW281"/>
          <cell r="AX281" t="str">
            <v>Junio</v>
          </cell>
          <cell r="AY281"/>
          <cell r="AZ281" t="e">
            <v>#DIV/0!</v>
          </cell>
          <cell r="BA281" t="e">
            <v>#DIV/0!</v>
          </cell>
          <cell r="BB281"/>
          <cell r="BC281"/>
          <cell r="BD281" t="str">
            <v>Julio</v>
          </cell>
          <cell r="BE281"/>
          <cell r="BF281" t="e">
            <v>#DIV/0!</v>
          </cell>
          <cell r="BG281" t="e">
            <v>#DIV/0!</v>
          </cell>
          <cell r="BH281"/>
          <cell r="BI281"/>
          <cell r="BJ281" t="str">
            <v>Agosto</v>
          </cell>
          <cell r="BK281"/>
          <cell r="BL281" t="e">
            <v>#DIV/0!</v>
          </cell>
          <cell r="BM281" t="e">
            <v>#DIV/0!</v>
          </cell>
          <cell r="BN281"/>
          <cell r="BO281"/>
          <cell r="BP281" t="str">
            <v>Septiembre</v>
          </cell>
          <cell r="BQ281"/>
          <cell r="BR281" t="e">
            <v>#DIV/0!</v>
          </cell>
          <cell r="BS281" t="e">
            <v>#DIV/0!</v>
          </cell>
          <cell r="BT281"/>
          <cell r="BU281"/>
          <cell r="BV281" t="str">
            <v>Octubre</v>
          </cell>
          <cell r="BW281"/>
          <cell r="BX281" t="e">
            <v>#DIV/0!</v>
          </cell>
          <cell r="BY281" t="e">
            <v>#DIV/0!</v>
          </cell>
          <cell r="BZ281"/>
          <cell r="CA281"/>
          <cell r="CB281" t="str">
            <v>Noviembre</v>
          </cell>
          <cell r="CC281"/>
          <cell r="CD281" t="e">
            <v>#DIV/0!</v>
          </cell>
          <cell r="CE281" t="e">
            <v>#DIV/0!</v>
          </cell>
          <cell r="CF281"/>
          <cell r="CG281"/>
          <cell r="CH281" t="str">
            <v>Diciembre</v>
          </cell>
          <cell r="CI281"/>
          <cell r="CJ281" t="e">
            <v>#DIV/0!</v>
          </cell>
          <cell r="CK281" t="e">
            <v>#DIV/0!</v>
          </cell>
          <cell r="CL281"/>
          <cell r="CM281"/>
          <cell r="CN281"/>
          <cell r="CO281"/>
          <cell r="CP281"/>
          <cell r="CQ281"/>
          <cell r="CR281"/>
          <cell r="CS281"/>
          <cell r="CT281"/>
          <cell r="CU281"/>
          <cell r="CV281"/>
          <cell r="CW281"/>
          <cell r="CX281"/>
          <cell r="CY281"/>
        </row>
        <row r="282">
          <cell r="C282" t="str">
            <v>GEFIN 69 Acción preventiva 4</v>
          </cell>
          <cell r="D282"/>
          <cell r="E282"/>
          <cell r="F282"/>
          <cell r="G282">
            <v>0</v>
          </cell>
          <cell r="H282"/>
          <cell r="I282"/>
          <cell r="J282"/>
          <cell r="K282"/>
          <cell r="L282"/>
          <cell r="M282"/>
          <cell r="N282"/>
          <cell r="O282"/>
          <cell r="P282"/>
          <cell r="Q282"/>
          <cell r="R282"/>
          <cell r="S282"/>
          <cell r="T282" t="str">
            <v>Enero</v>
          </cell>
          <cell r="U282"/>
          <cell r="V282" t="e">
            <v>#DIV/0!</v>
          </cell>
          <cell r="W282" t="e">
            <v>#DIV/0!</v>
          </cell>
          <cell r="X282"/>
          <cell r="Y282"/>
          <cell r="Z282" t="str">
            <v>Febrero</v>
          </cell>
          <cell r="AA282"/>
          <cell r="AB282" t="e">
            <v>#DIV/0!</v>
          </cell>
          <cell r="AC282" t="e">
            <v>#DIV/0!</v>
          </cell>
          <cell r="AD282"/>
          <cell r="AE282"/>
          <cell r="AF282" t="str">
            <v>Marzo</v>
          </cell>
          <cell r="AG282"/>
          <cell r="AH282" t="e">
            <v>#DIV/0!</v>
          </cell>
          <cell r="AI282" t="e">
            <v>#DIV/0!</v>
          </cell>
          <cell r="AJ282"/>
          <cell r="AK282"/>
          <cell r="AL282" t="str">
            <v>Abril</v>
          </cell>
          <cell r="AM282"/>
          <cell r="AN282" t="e">
            <v>#DIV/0!</v>
          </cell>
          <cell r="AO282" t="e">
            <v>#DIV/0!</v>
          </cell>
          <cell r="AP282"/>
          <cell r="AQ282"/>
          <cell r="AR282" t="str">
            <v>Mayo</v>
          </cell>
          <cell r="AS282"/>
          <cell r="AT282" t="e">
            <v>#DIV/0!</v>
          </cell>
          <cell r="AU282" t="e">
            <v>#DIV/0!</v>
          </cell>
          <cell r="AV282"/>
          <cell r="AW282"/>
          <cell r="AX282" t="str">
            <v>Junio</v>
          </cell>
          <cell r="AY282"/>
          <cell r="AZ282" t="e">
            <v>#DIV/0!</v>
          </cell>
          <cell r="BA282" t="e">
            <v>#DIV/0!</v>
          </cell>
          <cell r="BB282"/>
          <cell r="BC282"/>
          <cell r="BD282" t="str">
            <v>Julio</v>
          </cell>
          <cell r="BE282"/>
          <cell r="BF282" t="e">
            <v>#DIV/0!</v>
          </cell>
          <cell r="BG282" t="e">
            <v>#DIV/0!</v>
          </cell>
          <cell r="BH282"/>
          <cell r="BI282"/>
          <cell r="BJ282" t="str">
            <v>Agosto</v>
          </cell>
          <cell r="BK282"/>
          <cell r="BL282" t="e">
            <v>#DIV/0!</v>
          </cell>
          <cell r="BM282" t="e">
            <v>#DIV/0!</v>
          </cell>
          <cell r="BN282"/>
          <cell r="BO282"/>
          <cell r="BP282" t="str">
            <v>Septiembre</v>
          </cell>
          <cell r="BQ282"/>
          <cell r="BR282" t="e">
            <v>#DIV/0!</v>
          </cell>
          <cell r="BS282" t="e">
            <v>#DIV/0!</v>
          </cell>
          <cell r="BT282"/>
          <cell r="BU282"/>
          <cell r="BV282" t="str">
            <v>Octubre</v>
          </cell>
          <cell r="BW282"/>
          <cell r="BX282" t="e">
            <v>#DIV/0!</v>
          </cell>
          <cell r="BY282" t="e">
            <v>#DIV/0!</v>
          </cell>
          <cell r="BZ282"/>
          <cell r="CA282"/>
          <cell r="CB282" t="str">
            <v>Noviembre</v>
          </cell>
          <cell r="CC282"/>
          <cell r="CD282" t="e">
            <v>#DIV/0!</v>
          </cell>
          <cell r="CE282" t="e">
            <v>#DIV/0!</v>
          </cell>
          <cell r="CF282"/>
          <cell r="CG282"/>
          <cell r="CH282" t="str">
            <v>Diciembre</v>
          </cell>
          <cell r="CI282"/>
          <cell r="CJ282" t="e">
            <v>#DIV/0!</v>
          </cell>
          <cell r="CK282" t="e">
            <v>#DIV/0!</v>
          </cell>
          <cell r="CL282"/>
          <cell r="CM282"/>
          <cell r="CN282"/>
          <cell r="CO282"/>
          <cell r="CP282"/>
          <cell r="CQ282"/>
          <cell r="CR282"/>
          <cell r="CS282"/>
          <cell r="CT282"/>
          <cell r="CU282"/>
          <cell r="CV282"/>
          <cell r="CW282"/>
          <cell r="CX282"/>
          <cell r="CY282"/>
        </row>
        <row r="283">
          <cell r="C283" t="str">
            <v>GEFIN 70 Acción preventiva 1</v>
          </cell>
          <cell r="D283" t="str">
            <v>SUBDIRECCIÓN ADMINISTRATIVA Y FINANCIERA (TESORERÍA)</v>
          </cell>
          <cell r="E283" t="str">
            <v>Realizar capacitaciones socializando el cronograma estipulado a cada una de las dependencias de la ANT.</v>
          </cell>
          <cell r="F283" t="str">
            <v>Listado de asistencia a capacitación y presentación</v>
          </cell>
          <cell r="G283">
            <v>3</v>
          </cell>
          <cell r="H283"/>
          <cell r="I283"/>
          <cell r="J283"/>
          <cell r="K283"/>
          <cell r="L283"/>
          <cell r="M283">
            <v>1</v>
          </cell>
          <cell r="N283"/>
          <cell r="O283">
            <v>1</v>
          </cell>
          <cell r="P283"/>
          <cell r="Q283"/>
          <cell r="R283">
            <v>1</v>
          </cell>
          <cell r="S283"/>
          <cell r="T283" t="str">
            <v>Enero</v>
          </cell>
          <cell r="U283"/>
          <cell r="V283" t="e">
            <v>#DIV/0!</v>
          </cell>
          <cell r="W283">
            <v>0</v>
          </cell>
          <cell r="X283"/>
          <cell r="Y283"/>
          <cell r="Z283" t="str">
            <v>Febrero</v>
          </cell>
          <cell r="AA283"/>
          <cell r="AB283" t="e">
            <v>#DIV/0!</v>
          </cell>
          <cell r="AC283">
            <v>0</v>
          </cell>
          <cell r="AD283"/>
          <cell r="AE283"/>
          <cell r="AF283" t="str">
            <v>Marzo</v>
          </cell>
          <cell r="AG283"/>
          <cell r="AH283" t="e">
            <v>#DIV/0!</v>
          </cell>
          <cell r="AI283">
            <v>0</v>
          </cell>
          <cell r="AJ283"/>
          <cell r="AK283"/>
          <cell r="AL283" t="str">
            <v>Abril</v>
          </cell>
          <cell r="AM283"/>
          <cell r="AN283" t="e">
            <v>#DIV/0!</v>
          </cell>
          <cell r="AO283">
            <v>0</v>
          </cell>
          <cell r="AP283"/>
          <cell r="AQ283"/>
          <cell r="AR283" t="str">
            <v>Mayo</v>
          </cell>
          <cell r="AS283"/>
          <cell r="AT283" t="e">
            <v>#DIV/0!</v>
          </cell>
          <cell r="AU283">
            <v>0</v>
          </cell>
          <cell r="AV283"/>
          <cell r="AW283"/>
          <cell r="AX283" t="str">
            <v>Junio</v>
          </cell>
          <cell r="AY283"/>
          <cell r="AZ283">
            <v>0</v>
          </cell>
          <cell r="BA283">
            <v>0</v>
          </cell>
          <cell r="BB283"/>
          <cell r="BC283"/>
          <cell r="BD283" t="str">
            <v>Julio</v>
          </cell>
          <cell r="BE283"/>
          <cell r="BF283" t="e">
            <v>#DIV/0!</v>
          </cell>
          <cell r="BG283">
            <v>0</v>
          </cell>
          <cell r="BH283"/>
          <cell r="BI283"/>
          <cell r="BJ283" t="str">
            <v>Agosto</v>
          </cell>
          <cell r="BK283"/>
          <cell r="BL283">
            <v>0</v>
          </cell>
          <cell r="BM283">
            <v>0</v>
          </cell>
          <cell r="BN283"/>
          <cell r="BO283"/>
          <cell r="BP283" t="str">
            <v>Septiembre</v>
          </cell>
          <cell r="BQ283"/>
          <cell r="BR283" t="e">
            <v>#DIV/0!</v>
          </cell>
          <cell r="BS283">
            <v>0</v>
          </cell>
          <cell r="BT283"/>
          <cell r="BU283"/>
          <cell r="BV283" t="str">
            <v>Octubre</v>
          </cell>
          <cell r="BW283"/>
          <cell r="BX283" t="e">
            <v>#DIV/0!</v>
          </cell>
          <cell r="BY283">
            <v>0</v>
          </cell>
          <cell r="BZ283"/>
          <cell r="CA283"/>
          <cell r="CB283" t="str">
            <v>Noviembre</v>
          </cell>
          <cell r="CC283"/>
          <cell r="CD283">
            <v>0</v>
          </cell>
          <cell r="CE283">
            <v>0</v>
          </cell>
          <cell r="CF283"/>
          <cell r="CG283"/>
          <cell r="CH283" t="str">
            <v>Diciembre</v>
          </cell>
          <cell r="CI283"/>
          <cell r="CJ283" t="e">
            <v>#DIV/0!</v>
          </cell>
          <cell r="CK283">
            <v>0</v>
          </cell>
          <cell r="CL283"/>
          <cell r="CM283"/>
          <cell r="CN283">
            <v>0</v>
          </cell>
          <cell r="CO283">
            <v>0</v>
          </cell>
          <cell r="CP283">
            <v>0</v>
          </cell>
          <cell r="CQ283">
            <v>0</v>
          </cell>
          <cell r="CR283">
            <v>0</v>
          </cell>
          <cell r="CS283">
            <v>0</v>
          </cell>
          <cell r="CT283">
            <v>0</v>
          </cell>
          <cell r="CU283">
            <v>0</v>
          </cell>
          <cell r="CV283">
            <v>0</v>
          </cell>
          <cell r="CW283">
            <v>0</v>
          </cell>
          <cell r="CX283">
            <v>0</v>
          </cell>
          <cell r="CY283">
            <v>0</v>
          </cell>
        </row>
        <row r="284">
          <cell r="C284" t="str">
            <v>GEFIN 70 Acción preventiva 2</v>
          </cell>
          <cell r="D284" t="str">
            <v>SUBDIRECCIÓN ADMINISTRATIVA Y FINANCIERA (TESORERÍA)</v>
          </cell>
          <cell r="E284" t="str">
            <v>Emitir circular con el cronograma y directrices de solicitud sobre el Programa Anual de Caja - PAC</v>
          </cell>
          <cell r="F284" t="str">
            <v>correo electrónico de comunicación del cronograma</v>
          </cell>
          <cell r="G284">
            <v>1</v>
          </cell>
          <cell r="H284">
            <v>1</v>
          </cell>
          <cell r="I284"/>
          <cell r="J284"/>
          <cell r="K284"/>
          <cell r="L284"/>
          <cell r="M284"/>
          <cell r="N284"/>
          <cell r="O284"/>
          <cell r="P284"/>
          <cell r="Q284"/>
          <cell r="R284"/>
          <cell r="S284"/>
          <cell r="T284" t="str">
            <v>Enero</v>
          </cell>
          <cell r="U284">
            <v>1</v>
          </cell>
          <cell r="V284">
            <v>1</v>
          </cell>
          <cell r="W284">
            <v>1</v>
          </cell>
          <cell r="X284" t="str">
            <v>Se remite orfeo que se dirigue a todos los directores, subdirectores, jefes de oficina y programadores de PAC vigencia 2026</v>
          </cell>
          <cell r="Y284" t="str">
            <v>ENERO</v>
          </cell>
          <cell r="Z284" t="str">
            <v>Febrero</v>
          </cell>
          <cell r="AA284">
            <v>0</v>
          </cell>
          <cell r="AB284" t="e">
            <v>#DIV/0!</v>
          </cell>
          <cell r="AC284">
            <v>1</v>
          </cell>
          <cell r="AD284" t="str">
            <v xml:space="preserve">Se realizo en Enero </v>
          </cell>
          <cell r="AE284"/>
          <cell r="AF284" t="str">
            <v>Marzo</v>
          </cell>
          <cell r="AG284">
            <v>0</v>
          </cell>
          <cell r="AH284" t="e">
            <v>#DIV/0!</v>
          </cell>
          <cell r="AI284">
            <v>1</v>
          </cell>
          <cell r="AJ284" t="str">
            <v xml:space="preserve">Se realizo en Enero </v>
          </cell>
          <cell r="AK284"/>
          <cell r="AL284" t="str">
            <v>Abril</v>
          </cell>
          <cell r="AM284">
            <v>0</v>
          </cell>
          <cell r="AN284" t="e">
            <v>#DIV/0!</v>
          </cell>
          <cell r="AO284">
            <v>1</v>
          </cell>
          <cell r="AP284" t="str">
            <v xml:space="preserve">Se realizo en Enero </v>
          </cell>
          <cell r="AQ284"/>
          <cell r="AR284" t="str">
            <v>Mayo</v>
          </cell>
          <cell r="AS284"/>
          <cell r="AT284" t="e">
            <v>#DIV/0!</v>
          </cell>
          <cell r="AU284">
            <v>1</v>
          </cell>
          <cell r="AV284"/>
          <cell r="AW284"/>
          <cell r="AX284" t="str">
            <v>Junio</v>
          </cell>
          <cell r="AY284"/>
          <cell r="AZ284" t="e">
            <v>#DIV/0!</v>
          </cell>
          <cell r="BA284">
            <v>1</v>
          </cell>
          <cell r="BB284"/>
          <cell r="BC284"/>
          <cell r="BD284" t="str">
            <v>Julio</v>
          </cell>
          <cell r="BE284"/>
          <cell r="BF284" t="e">
            <v>#DIV/0!</v>
          </cell>
          <cell r="BG284">
            <v>1</v>
          </cell>
          <cell r="BH284"/>
          <cell r="BI284"/>
          <cell r="BJ284" t="str">
            <v>Agosto</v>
          </cell>
          <cell r="BK284"/>
          <cell r="BL284" t="e">
            <v>#DIV/0!</v>
          </cell>
          <cell r="BM284">
            <v>1</v>
          </cell>
          <cell r="BN284"/>
          <cell r="BO284"/>
          <cell r="BP284" t="str">
            <v>Septiembre</v>
          </cell>
          <cell r="BQ284"/>
          <cell r="BR284" t="e">
            <v>#DIV/0!</v>
          </cell>
          <cell r="BS284">
            <v>1</v>
          </cell>
          <cell r="BT284"/>
          <cell r="BU284"/>
          <cell r="BV284" t="str">
            <v>Octubre</v>
          </cell>
          <cell r="BW284"/>
          <cell r="BX284" t="e">
            <v>#DIV/0!</v>
          </cell>
          <cell r="BY284">
            <v>1</v>
          </cell>
          <cell r="BZ284"/>
          <cell r="CA284"/>
          <cell r="CB284" t="str">
            <v>Noviembre</v>
          </cell>
          <cell r="CC284"/>
          <cell r="CD284" t="e">
            <v>#DIV/0!</v>
          </cell>
          <cell r="CE284">
            <v>1</v>
          </cell>
          <cell r="CF284"/>
          <cell r="CG284"/>
          <cell r="CH284" t="str">
            <v>Diciembre</v>
          </cell>
          <cell r="CI284"/>
          <cell r="CJ284" t="e">
            <v>#DIV/0!</v>
          </cell>
          <cell r="CK284">
            <v>1</v>
          </cell>
          <cell r="CL284"/>
          <cell r="CM284"/>
          <cell r="CN284">
            <v>1</v>
          </cell>
          <cell r="CO284">
            <v>0</v>
          </cell>
          <cell r="CP284">
            <v>0</v>
          </cell>
          <cell r="CQ284">
            <v>0</v>
          </cell>
          <cell r="CR284">
            <v>0</v>
          </cell>
          <cell r="CS284">
            <v>0</v>
          </cell>
          <cell r="CT284">
            <v>0</v>
          </cell>
          <cell r="CU284">
            <v>0</v>
          </cell>
          <cell r="CV284">
            <v>0</v>
          </cell>
          <cell r="CW284">
            <v>0</v>
          </cell>
          <cell r="CX284">
            <v>0</v>
          </cell>
          <cell r="CY284">
            <v>0</v>
          </cell>
        </row>
        <row r="285">
          <cell r="C285" t="str">
            <v>GEFIN 70 Acción preventiva 3</v>
          </cell>
          <cell r="D285"/>
          <cell r="E285"/>
          <cell r="F285"/>
          <cell r="G285">
            <v>0</v>
          </cell>
          <cell r="H285"/>
          <cell r="I285"/>
          <cell r="J285"/>
          <cell r="K285"/>
          <cell r="L285"/>
          <cell r="M285"/>
          <cell r="N285"/>
          <cell r="O285"/>
          <cell r="P285"/>
          <cell r="Q285"/>
          <cell r="R285"/>
          <cell r="S285"/>
          <cell r="T285" t="str">
            <v>Enero</v>
          </cell>
          <cell r="U285"/>
          <cell r="V285" t="e">
            <v>#DIV/0!</v>
          </cell>
          <cell r="W285" t="e">
            <v>#DIV/0!</v>
          </cell>
          <cell r="X285"/>
          <cell r="Y285"/>
          <cell r="Z285" t="str">
            <v>Febrero</v>
          </cell>
          <cell r="AA285"/>
          <cell r="AB285" t="e">
            <v>#DIV/0!</v>
          </cell>
          <cell r="AC285" t="e">
            <v>#DIV/0!</v>
          </cell>
          <cell r="AD285"/>
          <cell r="AE285"/>
          <cell r="AF285" t="str">
            <v>Marzo</v>
          </cell>
          <cell r="AG285"/>
          <cell r="AH285" t="e">
            <v>#DIV/0!</v>
          </cell>
          <cell r="AI285" t="e">
            <v>#DIV/0!</v>
          </cell>
          <cell r="AJ285"/>
          <cell r="AK285"/>
          <cell r="AL285" t="str">
            <v>Abril</v>
          </cell>
          <cell r="AM285"/>
          <cell r="AN285" t="e">
            <v>#DIV/0!</v>
          </cell>
          <cell r="AO285" t="e">
            <v>#DIV/0!</v>
          </cell>
          <cell r="AP285"/>
          <cell r="AQ285"/>
          <cell r="AR285" t="str">
            <v>Mayo</v>
          </cell>
          <cell r="AS285"/>
          <cell r="AT285" t="e">
            <v>#DIV/0!</v>
          </cell>
          <cell r="AU285" t="e">
            <v>#DIV/0!</v>
          </cell>
          <cell r="AV285"/>
          <cell r="AW285"/>
          <cell r="AX285" t="str">
            <v>Junio</v>
          </cell>
          <cell r="AY285"/>
          <cell r="AZ285" t="e">
            <v>#DIV/0!</v>
          </cell>
          <cell r="BA285" t="e">
            <v>#DIV/0!</v>
          </cell>
          <cell r="BB285"/>
          <cell r="BC285"/>
          <cell r="BD285" t="str">
            <v>Julio</v>
          </cell>
          <cell r="BE285"/>
          <cell r="BF285" t="e">
            <v>#DIV/0!</v>
          </cell>
          <cell r="BG285" t="e">
            <v>#DIV/0!</v>
          </cell>
          <cell r="BH285"/>
          <cell r="BI285"/>
          <cell r="BJ285" t="str">
            <v>Agosto</v>
          </cell>
          <cell r="BK285"/>
          <cell r="BL285" t="e">
            <v>#DIV/0!</v>
          </cell>
          <cell r="BM285" t="e">
            <v>#DIV/0!</v>
          </cell>
          <cell r="BN285"/>
          <cell r="BO285"/>
          <cell r="BP285" t="str">
            <v>Septiembre</v>
          </cell>
          <cell r="BQ285"/>
          <cell r="BR285" t="e">
            <v>#DIV/0!</v>
          </cell>
          <cell r="BS285" t="e">
            <v>#DIV/0!</v>
          </cell>
          <cell r="BT285"/>
          <cell r="BU285"/>
          <cell r="BV285" t="str">
            <v>Octubre</v>
          </cell>
          <cell r="BW285"/>
          <cell r="BX285" t="e">
            <v>#DIV/0!</v>
          </cell>
          <cell r="BY285" t="e">
            <v>#DIV/0!</v>
          </cell>
          <cell r="BZ285"/>
          <cell r="CA285"/>
          <cell r="CB285" t="str">
            <v>Noviembre</v>
          </cell>
          <cell r="CC285"/>
          <cell r="CD285" t="e">
            <v>#DIV/0!</v>
          </cell>
          <cell r="CE285" t="e">
            <v>#DIV/0!</v>
          </cell>
          <cell r="CF285"/>
          <cell r="CG285"/>
          <cell r="CH285" t="str">
            <v>Diciembre</v>
          </cell>
          <cell r="CI285"/>
          <cell r="CJ285" t="e">
            <v>#DIV/0!</v>
          </cell>
          <cell r="CK285" t="e">
            <v>#DIV/0!</v>
          </cell>
          <cell r="CL285"/>
          <cell r="CM285"/>
          <cell r="CN285"/>
          <cell r="CO285"/>
          <cell r="CP285"/>
          <cell r="CQ285"/>
          <cell r="CR285"/>
          <cell r="CS285"/>
          <cell r="CT285"/>
          <cell r="CU285"/>
          <cell r="CV285"/>
          <cell r="CW285"/>
          <cell r="CX285"/>
          <cell r="CY285"/>
        </row>
        <row r="286">
          <cell r="C286" t="str">
            <v>GEFIN 70 Acción preventiva 4</v>
          </cell>
          <cell r="D286"/>
          <cell r="E286"/>
          <cell r="F286"/>
          <cell r="G286">
            <v>0</v>
          </cell>
          <cell r="H286"/>
          <cell r="I286"/>
          <cell r="J286"/>
          <cell r="K286"/>
          <cell r="L286"/>
          <cell r="M286"/>
          <cell r="N286"/>
          <cell r="O286"/>
          <cell r="P286"/>
          <cell r="Q286"/>
          <cell r="R286"/>
          <cell r="S286"/>
          <cell r="T286" t="str">
            <v>Enero</v>
          </cell>
          <cell r="U286"/>
          <cell r="V286" t="e">
            <v>#DIV/0!</v>
          </cell>
          <cell r="W286" t="e">
            <v>#DIV/0!</v>
          </cell>
          <cell r="X286"/>
          <cell r="Y286"/>
          <cell r="Z286" t="str">
            <v>Febrero</v>
          </cell>
          <cell r="AA286"/>
          <cell r="AB286" t="e">
            <v>#DIV/0!</v>
          </cell>
          <cell r="AC286" t="e">
            <v>#DIV/0!</v>
          </cell>
          <cell r="AD286"/>
          <cell r="AE286"/>
          <cell r="AF286" t="str">
            <v>Marzo</v>
          </cell>
          <cell r="AG286"/>
          <cell r="AH286" t="e">
            <v>#DIV/0!</v>
          </cell>
          <cell r="AI286" t="e">
            <v>#DIV/0!</v>
          </cell>
          <cell r="AJ286"/>
          <cell r="AK286"/>
          <cell r="AL286" t="str">
            <v>Abril</v>
          </cell>
          <cell r="AM286"/>
          <cell r="AN286" t="e">
            <v>#DIV/0!</v>
          </cell>
          <cell r="AO286" t="e">
            <v>#DIV/0!</v>
          </cell>
          <cell r="AP286"/>
          <cell r="AQ286"/>
          <cell r="AR286" t="str">
            <v>Mayo</v>
          </cell>
          <cell r="AS286"/>
          <cell r="AT286" t="e">
            <v>#DIV/0!</v>
          </cell>
          <cell r="AU286" t="e">
            <v>#DIV/0!</v>
          </cell>
          <cell r="AV286"/>
          <cell r="AW286"/>
          <cell r="AX286" t="str">
            <v>Junio</v>
          </cell>
          <cell r="AY286"/>
          <cell r="AZ286" t="e">
            <v>#DIV/0!</v>
          </cell>
          <cell r="BA286" t="e">
            <v>#DIV/0!</v>
          </cell>
          <cell r="BB286"/>
          <cell r="BC286"/>
          <cell r="BD286" t="str">
            <v>Julio</v>
          </cell>
          <cell r="BE286"/>
          <cell r="BF286" t="e">
            <v>#DIV/0!</v>
          </cell>
          <cell r="BG286" t="e">
            <v>#DIV/0!</v>
          </cell>
          <cell r="BH286"/>
          <cell r="BI286"/>
          <cell r="BJ286" t="str">
            <v>Agosto</v>
          </cell>
          <cell r="BK286"/>
          <cell r="BL286" t="e">
            <v>#DIV/0!</v>
          </cell>
          <cell r="BM286" t="e">
            <v>#DIV/0!</v>
          </cell>
          <cell r="BN286"/>
          <cell r="BO286"/>
          <cell r="BP286" t="str">
            <v>Septiembre</v>
          </cell>
          <cell r="BQ286"/>
          <cell r="BR286" t="e">
            <v>#DIV/0!</v>
          </cell>
          <cell r="BS286" t="e">
            <v>#DIV/0!</v>
          </cell>
          <cell r="BT286"/>
          <cell r="BU286"/>
          <cell r="BV286" t="str">
            <v>Octubre</v>
          </cell>
          <cell r="BW286"/>
          <cell r="BX286" t="e">
            <v>#DIV/0!</v>
          </cell>
          <cell r="BY286" t="e">
            <v>#DIV/0!</v>
          </cell>
          <cell r="BZ286"/>
          <cell r="CA286"/>
          <cell r="CB286" t="str">
            <v>Noviembre</v>
          </cell>
          <cell r="CC286"/>
          <cell r="CD286" t="e">
            <v>#DIV/0!</v>
          </cell>
          <cell r="CE286" t="e">
            <v>#DIV/0!</v>
          </cell>
          <cell r="CF286"/>
          <cell r="CG286"/>
          <cell r="CH286" t="str">
            <v>Diciembre</v>
          </cell>
          <cell r="CI286"/>
          <cell r="CJ286" t="e">
            <v>#DIV/0!</v>
          </cell>
          <cell r="CK286" t="e">
            <v>#DIV/0!</v>
          </cell>
          <cell r="CL286"/>
          <cell r="CM286"/>
          <cell r="CN286"/>
          <cell r="CO286"/>
          <cell r="CP286"/>
          <cell r="CQ286"/>
          <cell r="CR286"/>
          <cell r="CS286"/>
          <cell r="CT286"/>
          <cell r="CU286"/>
          <cell r="CV286"/>
          <cell r="CW286"/>
          <cell r="CX286"/>
          <cell r="CY286"/>
        </row>
        <row r="287">
          <cell r="C287" t="str">
            <v>GEFIN 71 Acción preventiva 1</v>
          </cell>
          <cell r="D287" t="str">
            <v>SUBDIRECCIÓN ADMINISTRATIVA Y FINANCIERA- PRESUPUESTO</v>
          </cell>
          <cell r="E287" t="str">
            <v xml:space="preserve">Realizar socializaciones sobre el tramite de solicitudes de constitución y reducción de la reserva presupuestal con cada una de las dependencias </v>
          </cell>
          <cell r="F287" t="str">
            <v>Listado de asistencia de la socialización (presencial y/o virtual) y presentación.</v>
          </cell>
          <cell r="G287">
            <v>2</v>
          </cell>
          <cell r="H287"/>
          <cell r="I287"/>
          <cell r="J287"/>
          <cell r="K287"/>
          <cell r="L287"/>
          <cell r="M287">
            <v>1</v>
          </cell>
          <cell r="N287"/>
          <cell r="O287"/>
          <cell r="P287"/>
          <cell r="Q287">
            <v>1</v>
          </cell>
          <cell r="R287"/>
          <cell r="S287"/>
          <cell r="T287" t="str">
            <v>Enero</v>
          </cell>
          <cell r="U287"/>
          <cell r="V287" t="e">
            <v>#DIV/0!</v>
          </cell>
          <cell r="W287">
            <v>0</v>
          </cell>
          <cell r="X287"/>
          <cell r="Y287"/>
          <cell r="Z287" t="str">
            <v>Febrero</v>
          </cell>
          <cell r="AA287"/>
          <cell r="AB287" t="e">
            <v>#DIV/0!</v>
          </cell>
          <cell r="AC287">
            <v>0</v>
          </cell>
          <cell r="AD287"/>
          <cell r="AE287"/>
          <cell r="AF287" t="str">
            <v>Marzo</v>
          </cell>
          <cell r="AG287"/>
          <cell r="AH287" t="e">
            <v>#DIV/0!</v>
          </cell>
          <cell r="AI287">
            <v>0</v>
          </cell>
          <cell r="AJ287"/>
          <cell r="AK287"/>
          <cell r="AL287" t="str">
            <v>Abril</v>
          </cell>
          <cell r="AM287"/>
          <cell r="AN287" t="e">
            <v>#DIV/0!</v>
          </cell>
          <cell r="AO287">
            <v>0</v>
          </cell>
          <cell r="AP287"/>
          <cell r="AQ287"/>
          <cell r="AR287" t="str">
            <v>Mayo</v>
          </cell>
          <cell r="AS287"/>
          <cell r="AT287" t="e">
            <v>#DIV/0!</v>
          </cell>
          <cell r="AU287">
            <v>0</v>
          </cell>
          <cell r="AV287"/>
          <cell r="AW287"/>
          <cell r="AX287" t="str">
            <v>Junio</v>
          </cell>
          <cell r="AY287"/>
          <cell r="AZ287">
            <v>0</v>
          </cell>
          <cell r="BA287">
            <v>0</v>
          </cell>
          <cell r="BB287"/>
          <cell r="BC287"/>
          <cell r="BD287" t="str">
            <v>Julio</v>
          </cell>
          <cell r="BE287"/>
          <cell r="BF287" t="e">
            <v>#DIV/0!</v>
          </cell>
          <cell r="BG287">
            <v>0</v>
          </cell>
          <cell r="BH287"/>
          <cell r="BI287"/>
          <cell r="BJ287" t="str">
            <v>Agosto</v>
          </cell>
          <cell r="BK287"/>
          <cell r="BL287" t="e">
            <v>#DIV/0!</v>
          </cell>
          <cell r="BM287">
            <v>0</v>
          </cell>
          <cell r="BN287"/>
          <cell r="BO287"/>
          <cell r="BP287" t="str">
            <v>Septiembre</v>
          </cell>
          <cell r="BQ287"/>
          <cell r="BR287" t="e">
            <v>#DIV/0!</v>
          </cell>
          <cell r="BS287">
            <v>0</v>
          </cell>
          <cell r="BT287"/>
          <cell r="BU287"/>
          <cell r="BV287" t="str">
            <v>Octubre</v>
          </cell>
          <cell r="BW287"/>
          <cell r="BX287">
            <v>0</v>
          </cell>
          <cell r="BY287">
            <v>0</v>
          </cell>
          <cell r="BZ287"/>
          <cell r="CA287"/>
          <cell r="CB287" t="str">
            <v>Noviembre</v>
          </cell>
          <cell r="CC287"/>
          <cell r="CD287" t="e">
            <v>#DIV/0!</v>
          </cell>
          <cell r="CE287">
            <v>0</v>
          </cell>
          <cell r="CF287"/>
          <cell r="CG287"/>
          <cell r="CH287" t="str">
            <v>Diciembre</v>
          </cell>
          <cell r="CI287"/>
          <cell r="CJ287" t="e">
            <v>#DIV/0!</v>
          </cell>
          <cell r="CK287">
            <v>0</v>
          </cell>
          <cell r="CL287"/>
          <cell r="CM287"/>
          <cell r="CN287">
            <v>0</v>
          </cell>
          <cell r="CO287">
            <v>0</v>
          </cell>
          <cell r="CP287">
            <v>0</v>
          </cell>
          <cell r="CQ287">
            <v>0</v>
          </cell>
          <cell r="CR287">
            <v>0</v>
          </cell>
          <cell r="CS287">
            <v>0</v>
          </cell>
          <cell r="CT287">
            <v>0</v>
          </cell>
          <cell r="CU287">
            <v>0</v>
          </cell>
          <cell r="CV287">
            <v>0</v>
          </cell>
          <cell r="CW287">
            <v>0</v>
          </cell>
          <cell r="CX287">
            <v>0</v>
          </cell>
          <cell r="CY287">
            <v>0</v>
          </cell>
        </row>
        <row r="288">
          <cell r="C288" t="str">
            <v>GEFIN 71 Acción preventiva 2</v>
          </cell>
          <cell r="D288"/>
          <cell r="E288"/>
          <cell r="F288"/>
          <cell r="G288">
            <v>0</v>
          </cell>
          <cell r="H288"/>
          <cell r="I288"/>
          <cell r="J288"/>
          <cell r="K288"/>
          <cell r="L288"/>
          <cell r="M288"/>
          <cell r="N288"/>
          <cell r="O288"/>
          <cell r="P288"/>
          <cell r="Q288"/>
          <cell r="R288"/>
          <cell r="S288"/>
          <cell r="T288" t="str">
            <v>Enero</v>
          </cell>
          <cell r="U288"/>
          <cell r="V288" t="e">
            <v>#DIV/0!</v>
          </cell>
          <cell r="W288" t="e">
            <v>#DIV/0!</v>
          </cell>
          <cell r="X288"/>
          <cell r="Y288"/>
          <cell r="Z288" t="str">
            <v>Febrero</v>
          </cell>
          <cell r="AA288"/>
          <cell r="AB288" t="e">
            <v>#DIV/0!</v>
          </cell>
          <cell r="AC288" t="e">
            <v>#DIV/0!</v>
          </cell>
          <cell r="AD288"/>
          <cell r="AE288"/>
          <cell r="AF288" t="str">
            <v>Marzo</v>
          </cell>
          <cell r="AG288"/>
          <cell r="AH288" t="e">
            <v>#DIV/0!</v>
          </cell>
          <cell r="AI288" t="e">
            <v>#DIV/0!</v>
          </cell>
          <cell r="AJ288"/>
          <cell r="AK288"/>
          <cell r="AL288" t="str">
            <v>Abril</v>
          </cell>
          <cell r="AM288"/>
          <cell r="AN288" t="e">
            <v>#DIV/0!</v>
          </cell>
          <cell r="AO288" t="e">
            <v>#DIV/0!</v>
          </cell>
          <cell r="AP288"/>
          <cell r="AQ288"/>
          <cell r="AR288" t="str">
            <v>Mayo</v>
          </cell>
          <cell r="AS288"/>
          <cell r="AT288" t="e">
            <v>#DIV/0!</v>
          </cell>
          <cell r="AU288" t="e">
            <v>#DIV/0!</v>
          </cell>
          <cell r="AV288"/>
          <cell r="AW288"/>
          <cell r="AX288" t="str">
            <v>Junio</v>
          </cell>
          <cell r="AY288"/>
          <cell r="AZ288" t="e">
            <v>#DIV/0!</v>
          </cell>
          <cell r="BA288" t="e">
            <v>#DIV/0!</v>
          </cell>
          <cell r="BB288"/>
          <cell r="BC288"/>
          <cell r="BD288" t="str">
            <v>Julio</v>
          </cell>
          <cell r="BE288"/>
          <cell r="BF288" t="e">
            <v>#DIV/0!</v>
          </cell>
          <cell r="BG288" t="e">
            <v>#DIV/0!</v>
          </cell>
          <cell r="BH288"/>
          <cell r="BI288"/>
          <cell r="BJ288" t="str">
            <v>Agosto</v>
          </cell>
          <cell r="BK288"/>
          <cell r="BL288" t="e">
            <v>#DIV/0!</v>
          </cell>
          <cell r="BM288" t="e">
            <v>#DIV/0!</v>
          </cell>
          <cell r="BN288"/>
          <cell r="BO288"/>
          <cell r="BP288" t="str">
            <v>Septiembre</v>
          </cell>
          <cell r="BQ288"/>
          <cell r="BR288" t="e">
            <v>#DIV/0!</v>
          </cell>
          <cell r="BS288" t="e">
            <v>#DIV/0!</v>
          </cell>
          <cell r="BT288"/>
          <cell r="BU288"/>
          <cell r="BV288" t="str">
            <v>Octubre</v>
          </cell>
          <cell r="BW288"/>
          <cell r="BX288" t="e">
            <v>#DIV/0!</v>
          </cell>
          <cell r="BY288" t="e">
            <v>#DIV/0!</v>
          </cell>
          <cell r="BZ288"/>
          <cell r="CA288"/>
          <cell r="CB288" t="str">
            <v>Noviembre</v>
          </cell>
          <cell r="CC288"/>
          <cell r="CD288" t="e">
            <v>#DIV/0!</v>
          </cell>
          <cell r="CE288" t="e">
            <v>#DIV/0!</v>
          </cell>
          <cell r="CF288"/>
          <cell r="CG288"/>
          <cell r="CH288" t="str">
            <v>Diciembre</v>
          </cell>
          <cell r="CI288"/>
          <cell r="CJ288" t="e">
            <v>#DIV/0!</v>
          </cell>
          <cell r="CK288" t="e">
            <v>#DIV/0!</v>
          </cell>
          <cell r="CL288"/>
          <cell r="CM288"/>
          <cell r="CN288"/>
          <cell r="CO288"/>
          <cell r="CP288"/>
          <cell r="CQ288"/>
          <cell r="CR288"/>
          <cell r="CS288"/>
          <cell r="CT288"/>
          <cell r="CU288"/>
          <cell r="CV288"/>
          <cell r="CW288"/>
          <cell r="CX288"/>
          <cell r="CY288"/>
        </row>
        <row r="289">
          <cell r="C289" t="str">
            <v>GEFIN 71 Acción preventiva 3</v>
          </cell>
          <cell r="D289"/>
          <cell r="E289"/>
          <cell r="F289"/>
          <cell r="G289">
            <v>0</v>
          </cell>
          <cell r="H289"/>
          <cell r="I289"/>
          <cell r="J289"/>
          <cell r="K289"/>
          <cell r="L289"/>
          <cell r="M289"/>
          <cell r="N289"/>
          <cell r="O289"/>
          <cell r="P289"/>
          <cell r="Q289"/>
          <cell r="R289"/>
          <cell r="S289"/>
          <cell r="T289" t="str">
            <v>Enero</v>
          </cell>
          <cell r="U289"/>
          <cell r="V289" t="e">
            <v>#DIV/0!</v>
          </cell>
          <cell r="W289" t="e">
            <v>#DIV/0!</v>
          </cell>
          <cell r="X289"/>
          <cell r="Y289"/>
          <cell r="Z289" t="str">
            <v>Febrero</v>
          </cell>
          <cell r="AA289"/>
          <cell r="AB289" t="e">
            <v>#DIV/0!</v>
          </cell>
          <cell r="AC289" t="e">
            <v>#DIV/0!</v>
          </cell>
          <cell r="AD289"/>
          <cell r="AE289"/>
          <cell r="AF289" t="str">
            <v>Marzo</v>
          </cell>
          <cell r="AG289"/>
          <cell r="AH289" t="e">
            <v>#DIV/0!</v>
          </cell>
          <cell r="AI289" t="e">
            <v>#DIV/0!</v>
          </cell>
          <cell r="AJ289"/>
          <cell r="AK289"/>
          <cell r="AL289" t="str">
            <v>Abril</v>
          </cell>
          <cell r="AM289"/>
          <cell r="AN289" t="e">
            <v>#DIV/0!</v>
          </cell>
          <cell r="AO289" t="e">
            <v>#DIV/0!</v>
          </cell>
          <cell r="AP289"/>
          <cell r="AQ289"/>
          <cell r="AR289" t="str">
            <v>Mayo</v>
          </cell>
          <cell r="AS289"/>
          <cell r="AT289" t="e">
            <v>#DIV/0!</v>
          </cell>
          <cell r="AU289" t="e">
            <v>#DIV/0!</v>
          </cell>
          <cell r="AV289"/>
          <cell r="AW289"/>
          <cell r="AX289" t="str">
            <v>Junio</v>
          </cell>
          <cell r="AY289"/>
          <cell r="AZ289" t="e">
            <v>#DIV/0!</v>
          </cell>
          <cell r="BA289" t="e">
            <v>#DIV/0!</v>
          </cell>
          <cell r="BB289"/>
          <cell r="BC289"/>
          <cell r="BD289" t="str">
            <v>Julio</v>
          </cell>
          <cell r="BE289"/>
          <cell r="BF289" t="e">
            <v>#DIV/0!</v>
          </cell>
          <cell r="BG289" t="e">
            <v>#DIV/0!</v>
          </cell>
          <cell r="BH289"/>
          <cell r="BI289"/>
          <cell r="BJ289" t="str">
            <v>Agosto</v>
          </cell>
          <cell r="BK289"/>
          <cell r="BL289" t="e">
            <v>#DIV/0!</v>
          </cell>
          <cell r="BM289" t="e">
            <v>#DIV/0!</v>
          </cell>
          <cell r="BN289"/>
          <cell r="BO289"/>
          <cell r="BP289" t="str">
            <v>Septiembre</v>
          </cell>
          <cell r="BQ289"/>
          <cell r="BR289" t="e">
            <v>#DIV/0!</v>
          </cell>
          <cell r="BS289" t="e">
            <v>#DIV/0!</v>
          </cell>
          <cell r="BT289"/>
          <cell r="BU289"/>
          <cell r="BV289" t="str">
            <v>Octubre</v>
          </cell>
          <cell r="BW289"/>
          <cell r="BX289" t="e">
            <v>#DIV/0!</v>
          </cell>
          <cell r="BY289" t="e">
            <v>#DIV/0!</v>
          </cell>
          <cell r="BZ289"/>
          <cell r="CA289"/>
          <cell r="CB289" t="str">
            <v>Noviembre</v>
          </cell>
          <cell r="CC289"/>
          <cell r="CD289" t="e">
            <v>#DIV/0!</v>
          </cell>
          <cell r="CE289" t="e">
            <v>#DIV/0!</v>
          </cell>
          <cell r="CF289"/>
          <cell r="CG289"/>
          <cell r="CH289" t="str">
            <v>Diciembre</v>
          </cell>
          <cell r="CI289"/>
          <cell r="CJ289" t="e">
            <v>#DIV/0!</v>
          </cell>
          <cell r="CK289" t="e">
            <v>#DIV/0!</v>
          </cell>
          <cell r="CL289"/>
          <cell r="CM289"/>
          <cell r="CN289"/>
          <cell r="CO289"/>
          <cell r="CP289"/>
          <cell r="CQ289"/>
          <cell r="CR289"/>
          <cell r="CS289"/>
          <cell r="CT289"/>
          <cell r="CU289"/>
          <cell r="CV289"/>
          <cell r="CW289"/>
          <cell r="CX289"/>
          <cell r="CY289"/>
        </row>
        <row r="290">
          <cell r="C290" t="str">
            <v>GEFIN 71 Acción preventiva 4</v>
          </cell>
          <cell r="D290"/>
          <cell r="E290"/>
          <cell r="F290"/>
          <cell r="G290">
            <v>0</v>
          </cell>
          <cell r="H290"/>
          <cell r="I290"/>
          <cell r="J290"/>
          <cell r="K290"/>
          <cell r="L290"/>
          <cell r="M290"/>
          <cell r="N290"/>
          <cell r="O290"/>
          <cell r="P290"/>
          <cell r="Q290"/>
          <cell r="R290"/>
          <cell r="S290"/>
          <cell r="T290" t="str">
            <v>Enero</v>
          </cell>
          <cell r="U290"/>
          <cell r="V290" t="e">
            <v>#DIV/0!</v>
          </cell>
          <cell r="W290" t="e">
            <v>#DIV/0!</v>
          </cell>
          <cell r="X290"/>
          <cell r="Y290"/>
          <cell r="Z290" t="str">
            <v>Febrero</v>
          </cell>
          <cell r="AA290"/>
          <cell r="AB290" t="e">
            <v>#DIV/0!</v>
          </cell>
          <cell r="AC290" t="e">
            <v>#DIV/0!</v>
          </cell>
          <cell r="AD290"/>
          <cell r="AE290"/>
          <cell r="AF290" t="str">
            <v>Marzo</v>
          </cell>
          <cell r="AG290"/>
          <cell r="AH290" t="e">
            <v>#DIV/0!</v>
          </cell>
          <cell r="AI290" t="e">
            <v>#DIV/0!</v>
          </cell>
          <cell r="AJ290"/>
          <cell r="AK290"/>
          <cell r="AL290" t="str">
            <v>Abril</v>
          </cell>
          <cell r="AM290"/>
          <cell r="AN290" t="e">
            <v>#DIV/0!</v>
          </cell>
          <cell r="AO290" t="e">
            <v>#DIV/0!</v>
          </cell>
          <cell r="AP290"/>
          <cell r="AQ290"/>
          <cell r="AR290" t="str">
            <v>Mayo</v>
          </cell>
          <cell r="AS290"/>
          <cell r="AT290" t="e">
            <v>#DIV/0!</v>
          </cell>
          <cell r="AU290" t="e">
            <v>#DIV/0!</v>
          </cell>
          <cell r="AV290"/>
          <cell r="AW290"/>
          <cell r="AX290" t="str">
            <v>Junio</v>
          </cell>
          <cell r="AY290"/>
          <cell r="AZ290" t="e">
            <v>#DIV/0!</v>
          </cell>
          <cell r="BA290" t="e">
            <v>#DIV/0!</v>
          </cell>
          <cell r="BB290"/>
          <cell r="BC290"/>
          <cell r="BD290" t="str">
            <v>Julio</v>
          </cell>
          <cell r="BE290"/>
          <cell r="BF290" t="e">
            <v>#DIV/0!</v>
          </cell>
          <cell r="BG290" t="e">
            <v>#DIV/0!</v>
          </cell>
          <cell r="BH290"/>
          <cell r="BI290"/>
          <cell r="BJ290" t="str">
            <v>Agosto</v>
          </cell>
          <cell r="BK290"/>
          <cell r="BL290" t="e">
            <v>#DIV/0!</v>
          </cell>
          <cell r="BM290" t="e">
            <v>#DIV/0!</v>
          </cell>
          <cell r="BN290"/>
          <cell r="BO290"/>
          <cell r="BP290" t="str">
            <v>Septiembre</v>
          </cell>
          <cell r="BQ290"/>
          <cell r="BR290" t="e">
            <v>#DIV/0!</v>
          </cell>
          <cell r="BS290" t="e">
            <v>#DIV/0!</v>
          </cell>
          <cell r="BT290"/>
          <cell r="BU290"/>
          <cell r="BV290" t="str">
            <v>Octubre</v>
          </cell>
          <cell r="BW290"/>
          <cell r="BX290" t="e">
            <v>#DIV/0!</v>
          </cell>
          <cell r="BY290" t="e">
            <v>#DIV/0!</v>
          </cell>
          <cell r="BZ290"/>
          <cell r="CA290"/>
          <cell r="CB290" t="str">
            <v>Noviembre</v>
          </cell>
          <cell r="CC290"/>
          <cell r="CD290" t="e">
            <v>#DIV/0!</v>
          </cell>
          <cell r="CE290" t="e">
            <v>#DIV/0!</v>
          </cell>
          <cell r="CF290"/>
          <cell r="CG290"/>
          <cell r="CH290" t="str">
            <v>Diciembre</v>
          </cell>
          <cell r="CI290"/>
          <cell r="CJ290" t="e">
            <v>#DIV/0!</v>
          </cell>
          <cell r="CK290" t="e">
            <v>#DIV/0!</v>
          </cell>
          <cell r="CL290"/>
          <cell r="CM290"/>
          <cell r="CN290"/>
          <cell r="CO290"/>
          <cell r="CP290"/>
          <cell r="CQ290"/>
          <cell r="CR290"/>
          <cell r="CS290"/>
          <cell r="CT290"/>
          <cell r="CU290"/>
          <cell r="CV290"/>
          <cell r="CW290"/>
          <cell r="CX290"/>
          <cell r="CY290"/>
        </row>
        <row r="291">
          <cell r="C291" t="str">
            <v>GEFIN 72 Acción preventiva 1</v>
          </cell>
          <cell r="D291" t="str">
            <v>SUBDIRECCIÓN ADMINISTRATIVA Y FINANCIERA - PERSONA ENCARGADA DE CARTERA</v>
          </cell>
          <cell r="E291" t="str">
            <v xml:space="preserve">Emitir informe con estado de la cartera a la subdirección de admiración de tierra </v>
          </cell>
          <cell r="F291" t="str">
            <v>Informe con el estado de cartera de los predios ubicados en Isla del rosario y San Bernando</v>
          </cell>
          <cell r="G291">
            <v>4</v>
          </cell>
          <cell r="H291"/>
          <cell r="I291"/>
          <cell r="J291"/>
          <cell r="K291"/>
          <cell r="L291"/>
          <cell r="M291">
            <v>1</v>
          </cell>
          <cell r="N291"/>
          <cell r="O291">
            <v>1</v>
          </cell>
          <cell r="P291"/>
          <cell r="Q291">
            <v>1</v>
          </cell>
          <cell r="R291"/>
          <cell r="S291">
            <v>1</v>
          </cell>
          <cell r="T291" t="str">
            <v>Enero</v>
          </cell>
          <cell r="U291"/>
          <cell r="V291" t="e">
            <v>#DIV/0!</v>
          </cell>
          <cell r="W291">
            <v>0</v>
          </cell>
          <cell r="X291"/>
          <cell r="Y291"/>
          <cell r="Z291" t="str">
            <v>Febrero</v>
          </cell>
          <cell r="AA291"/>
          <cell r="AB291" t="e">
            <v>#DIV/0!</v>
          </cell>
          <cell r="AC291">
            <v>0</v>
          </cell>
          <cell r="AD291"/>
          <cell r="AE291"/>
          <cell r="AF291" t="str">
            <v>Marzo</v>
          </cell>
          <cell r="AG291"/>
          <cell r="AH291" t="e">
            <v>#DIV/0!</v>
          </cell>
          <cell r="AI291">
            <v>0</v>
          </cell>
          <cell r="AJ291"/>
          <cell r="AK291"/>
          <cell r="AL291" t="str">
            <v>Abril</v>
          </cell>
          <cell r="AM291"/>
          <cell r="AN291" t="e">
            <v>#DIV/0!</v>
          </cell>
          <cell r="AO291">
            <v>0</v>
          </cell>
          <cell r="AP291"/>
          <cell r="AQ291"/>
          <cell r="AR291" t="str">
            <v>Mayo</v>
          </cell>
          <cell r="AS291"/>
          <cell r="AT291" t="e">
            <v>#DIV/0!</v>
          </cell>
          <cell r="AU291">
            <v>0</v>
          </cell>
          <cell r="AV291"/>
          <cell r="AW291"/>
          <cell r="AX291" t="str">
            <v>Junio</v>
          </cell>
          <cell r="AY291"/>
          <cell r="AZ291">
            <v>0</v>
          </cell>
          <cell r="BA291">
            <v>0</v>
          </cell>
          <cell r="BB291"/>
          <cell r="BC291"/>
          <cell r="BD291" t="str">
            <v>Julio</v>
          </cell>
          <cell r="BE291"/>
          <cell r="BF291" t="e">
            <v>#DIV/0!</v>
          </cell>
          <cell r="BG291">
            <v>0</v>
          </cell>
          <cell r="BH291"/>
          <cell r="BI291"/>
          <cell r="BJ291" t="str">
            <v>Agosto</v>
          </cell>
          <cell r="BK291"/>
          <cell r="BL291">
            <v>0</v>
          </cell>
          <cell r="BM291">
            <v>0</v>
          </cell>
          <cell r="BN291"/>
          <cell r="BO291"/>
          <cell r="BP291" t="str">
            <v>Septiembre</v>
          </cell>
          <cell r="BQ291"/>
          <cell r="BR291" t="e">
            <v>#DIV/0!</v>
          </cell>
          <cell r="BS291">
            <v>0</v>
          </cell>
          <cell r="BT291"/>
          <cell r="BU291"/>
          <cell r="BV291" t="str">
            <v>Octubre</v>
          </cell>
          <cell r="BW291"/>
          <cell r="BX291">
            <v>0</v>
          </cell>
          <cell r="BY291">
            <v>0</v>
          </cell>
          <cell r="BZ291"/>
          <cell r="CA291"/>
          <cell r="CB291" t="str">
            <v>Noviembre</v>
          </cell>
          <cell r="CC291"/>
          <cell r="CD291" t="e">
            <v>#DIV/0!</v>
          </cell>
          <cell r="CE291">
            <v>0</v>
          </cell>
          <cell r="CF291"/>
          <cell r="CG291"/>
          <cell r="CH291" t="str">
            <v>Diciembre</v>
          </cell>
          <cell r="CI291"/>
          <cell r="CJ291">
            <v>0</v>
          </cell>
          <cell r="CK291">
            <v>0</v>
          </cell>
          <cell r="CL291"/>
          <cell r="CM291"/>
          <cell r="CN291">
            <v>0</v>
          </cell>
          <cell r="CO291">
            <v>0</v>
          </cell>
          <cell r="CP291">
            <v>0</v>
          </cell>
          <cell r="CQ291">
            <v>0</v>
          </cell>
          <cell r="CR291">
            <v>0</v>
          </cell>
          <cell r="CS291">
            <v>0</v>
          </cell>
          <cell r="CT291">
            <v>0</v>
          </cell>
          <cell r="CU291">
            <v>0</v>
          </cell>
          <cell r="CV291">
            <v>0</v>
          </cell>
          <cell r="CW291">
            <v>0</v>
          </cell>
          <cell r="CX291">
            <v>0</v>
          </cell>
          <cell r="CY291">
            <v>0</v>
          </cell>
        </row>
        <row r="292">
          <cell r="C292" t="str">
            <v>GEFIN 72 Acción preventiva 2</v>
          </cell>
          <cell r="D292"/>
          <cell r="E292"/>
          <cell r="F292"/>
          <cell r="G292">
            <v>0</v>
          </cell>
          <cell r="H292"/>
          <cell r="I292"/>
          <cell r="J292"/>
          <cell r="K292"/>
          <cell r="L292"/>
          <cell r="M292"/>
          <cell r="N292"/>
          <cell r="O292"/>
          <cell r="P292"/>
          <cell r="Q292"/>
          <cell r="R292"/>
          <cell r="S292"/>
          <cell r="T292" t="str">
            <v>Enero</v>
          </cell>
          <cell r="U292"/>
          <cell r="V292" t="e">
            <v>#DIV/0!</v>
          </cell>
          <cell r="W292" t="e">
            <v>#DIV/0!</v>
          </cell>
          <cell r="X292"/>
          <cell r="Y292"/>
          <cell r="Z292" t="str">
            <v>Febrero</v>
          </cell>
          <cell r="AA292"/>
          <cell r="AB292" t="e">
            <v>#DIV/0!</v>
          </cell>
          <cell r="AC292" t="e">
            <v>#DIV/0!</v>
          </cell>
          <cell r="AD292"/>
          <cell r="AE292"/>
          <cell r="AF292" t="str">
            <v>Marzo</v>
          </cell>
          <cell r="AG292"/>
          <cell r="AH292" t="e">
            <v>#DIV/0!</v>
          </cell>
          <cell r="AI292" t="e">
            <v>#DIV/0!</v>
          </cell>
          <cell r="AJ292"/>
          <cell r="AK292"/>
          <cell r="AL292" t="str">
            <v>Abril</v>
          </cell>
          <cell r="AM292"/>
          <cell r="AN292" t="e">
            <v>#DIV/0!</v>
          </cell>
          <cell r="AO292" t="e">
            <v>#DIV/0!</v>
          </cell>
          <cell r="AP292"/>
          <cell r="AQ292"/>
          <cell r="AR292" t="str">
            <v>Mayo</v>
          </cell>
          <cell r="AS292"/>
          <cell r="AT292" t="e">
            <v>#DIV/0!</v>
          </cell>
          <cell r="AU292" t="e">
            <v>#DIV/0!</v>
          </cell>
          <cell r="AV292"/>
          <cell r="AW292"/>
          <cell r="AX292" t="str">
            <v>Junio</v>
          </cell>
          <cell r="AY292"/>
          <cell r="AZ292" t="e">
            <v>#DIV/0!</v>
          </cell>
          <cell r="BA292" t="e">
            <v>#DIV/0!</v>
          </cell>
          <cell r="BB292"/>
          <cell r="BC292"/>
          <cell r="BD292" t="str">
            <v>Julio</v>
          </cell>
          <cell r="BE292"/>
          <cell r="BF292" t="e">
            <v>#DIV/0!</v>
          </cell>
          <cell r="BG292" t="e">
            <v>#DIV/0!</v>
          </cell>
          <cell r="BH292"/>
          <cell r="BI292"/>
          <cell r="BJ292" t="str">
            <v>Agosto</v>
          </cell>
          <cell r="BK292"/>
          <cell r="BL292" t="e">
            <v>#DIV/0!</v>
          </cell>
          <cell r="BM292" t="e">
            <v>#DIV/0!</v>
          </cell>
          <cell r="BN292"/>
          <cell r="BO292"/>
          <cell r="BP292" t="str">
            <v>Septiembre</v>
          </cell>
          <cell r="BQ292"/>
          <cell r="BR292" t="e">
            <v>#DIV/0!</v>
          </cell>
          <cell r="BS292" t="e">
            <v>#DIV/0!</v>
          </cell>
          <cell r="BT292"/>
          <cell r="BU292"/>
          <cell r="BV292" t="str">
            <v>Octubre</v>
          </cell>
          <cell r="BW292"/>
          <cell r="BX292" t="e">
            <v>#DIV/0!</v>
          </cell>
          <cell r="BY292" t="e">
            <v>#DIV/0!</v>
          </cell>
          <cell r="BZ292"/>
          <cell r="CA292"/>
          <cell r="CB292" t="str">
            <v>Noviembre</v>
          </cell>
          <cell r="CC292"/>
          <cell r="CD292" t="e">
            <v>#DIV/0!</v>
          </cell>
          <cell r="CE292" t="e">
            <v>#DIV/0!</v>
          </cell>
          <cell r="CF292"/>
          <cell r="CG292"/>
          <cell r="CH292" t="str">
            <v>Diciembre</v>
          </cell>
          <cell r="CI292"/>
          <cell r="CJ292" t="e">
            <v>#DIV/0!</v>
          </cell>
          <cell r="CK292" t="e">
            <v>#DIV/0!</v>
          </cell>
          <cell r="CL292"/>
          <cell r="CM292"/>
          <cell r="CN292"/>
          <cell r="CO292"/>
          <cell r="CP292"/>
          <cell r="CQ292"/>
          <cell r="CR292"/>
          <cell r="CS292"/>
          <cell r="CT292"/>
          <cell r="CU292"/>
          <cell r="CV292"/>
          <cell r="CW292"/>
          <cell r="CX292"/>
          <cell r="CY292"/>
        </row>
        <row r="293">
          <cell r="C293" t="str">
            <v>GEFIN 72 Acción preventiva 3</v>
          </cell>
          <cell r="D293"/>
          <cell r="E293"/>
          <cell r="F293"/>
          <cell r="G293">
            <v>0</v>
          </cell>
          <cell r="H293"/>
          <cell r="I293"/>
          <cell r="J293"/>
          <cell r="K293"/>
          <cell r="L293"/>
          <cell r="M293"/>
          <cell r="N293"/>
          <cell r="O293"/>
          <cell r="P293"/>
          <cell r="Q293"/>
          <cell r="R293"/>
          <cell r="S293"/>
          <cell r="T293" t="str">
            <v>Enero</v>
          </cell>
          <cell r="U293"/>
          <cell r="V293" t="e">
            <v>#DIV/0!</v>
          </cell>
          <cell r="W293" t="e">
            <v>#DIV/0!</v>
          </cell>
          <cell r="X293"/>
          <cell r="Y293"/>
          <cell r="Z293" t="str">
            <v>Febrero</v>
          </cell>
          <cell r="AA293"/>
          <cell r="AB293" t="e">
            <v>#DIV/0!</v>
          </cell>
          <cell r="AC293" t="e">
            <v>#DIV/0!</v>
          </cell>
          <cell r="AD293"/>
          <cell r="AE293"/>
          <cell r="AF293" t="str">
            <v>Marzo</v>
          </cell>
          <cell r="AG293"/>
          <cell r="AH293" t="e">
            <v>#DIV/0!</v>
          </cell>
          <cell r="AI293" t="e">
            <v>#DIV/0!</v>
          </cell>
          <cell r="AJ293"/>
          <cell r="AK293"/>
          <cell r="AL293" t="str">
            <v>Abril</v>
          </cell>
          <cell r="AM293"/>
          <cell r="AN293" t="e">
            <v>#DIV/0!</v>
          </cell>
          <cell r="AO293" t="e">
            <v>#DIV/0!</v>
          </cell>
          <cell r="AP293"/>
          <cell r="AQ293"/>
          <cell r="AR293" t="str">
            <v>Mayo</v>
          </cell>
          <cell r="AS293"/>
          <cell r="AT293" t="e">
            <v>#DIV/0!</v>
          </cell>
          <cell r="AU293" t="e">
            <v>#DIV/0!</v>
          </cell>
          <cell r="AV293"/>
          <cell r="AW293"/>
          <cell r="AX293" t="str">
            <v>Junio</v>
          </cell>
          <cell r="AY293"/>
          <cell r="AZ293" t="e">
            <v>#DIV/0!</v>
          </cell>
          <cell r="BA293" t="e">
            <v>#DIV/0!</v>
          </cell>
          <cell r="BB293"/>
          <cell r="BC293"/>
          <cell r="BD293" t="str">
            <v>Julio</v>
          </cell>
          <cell r="BE293"/>
          <cell r="BF293" t="e">
            <v>#DIV/0!</v>
          </cell>
          <cell r="BG293" t="e">
            <v>#DIV/0!</v>
          </cell>
          <cell r="BH293"/>
          <cell r="BI293"/>
          <cell r="BJ293" t="str">
            <v>Agosto</v>
          </cell>
          <cell r="BK293"/>
          <cell r="BL293" t="e">
            <v>#DIV/0!</v>
          </cell>
          <cell r="BM293" t="e">
            <v>#DIV/0!</v>
          </cell>
          <cell r="BN293"/>
          <cell r="BO293"/>
          <cell r="BP293" t="str">
            <v>Septiembre</v>
          </cell>
          <cell r="BQ293"/>
          <cell r="BR293" t="e">
            <v>#DIV/0!</v>
          </cell>
          <cell r="BS293" t="e">
            <v>#DIV/0!</v>
          </cell>
          <cell r="BT293"/>
          <cell r="BU293"/>
          <cell r="BV293" t="str">
            <v>Octubre</v>
          </cell>
          <cell r="BW293"/>
          <cell r="BX293" t="e">
            <v>#DIV/0!</v>
          </cell>
          <cell r="BY293" t="e">
            <v>#DIV/0!</v>
          </cell>
          <cell r="BZ293"/>
          <cell r="CA293"/>
          <cell r="CB293" t="str">
            <v>Noviembre</v>
          </cell>
          <cell r="CC293"/>
          <cell r="CD293" t="e">
            <v>#DIV/0!</v>
          </cell>
          <cell r="CE293" t="e">
            <v>#DIV/0!</v>
          </cell>
          <cell r="CF293"/>
          <cell r="CG293"/>
          <cell r="CH293" t="str">
            <v>Diciembre</v>
          </cell>
          <cell r="CI293"/>
          <cell r="CJ293" t="e">
            <v>#DIV/0!</v>
          </cell>
          <cell r="CK293" t="e">
            <v>#DIV/0!</v>
          </cell>
          <cell r="CL293"/>
          <cell r="CM293"/>
          <cell r="CN293"/>
          <cell r="CO293"/>
          <cell r="CP293"/>
          <cell r="CQ293"/>
          <cell r="CR293"/>
          <cell r="CS293"/>
          <cell r="CT293"/>
          <cell r="CU293"/>
          <cell r="CV293"/>
          <cell r="CW293"/>
          <cell r="CX293"/>
          <cell r="CY293"/>
        </row>
        <row r="294">
          <cell r="C294" t="str">
            <v>GEFIN 72 Acción preventiva 4</v>
          </cell>
          <cell r="D294"/>
          <cell r="E294"/>
          <cell r="F294"/>
          <cell r="G294">
            <v>0</v>
          </cell>
          <cell r="H294"/>
          <cell r="I294"/>
          <cell r="J294"/>
          <cell r="K294"/>
          <cell r="L294"/>
          <cell r="M294"/>
          <cell r="N294"/>
          <cell r="O294"/>
          <cell r="P294"/>
          <cell r="Q294"/>
          <cell r="R294"/>
          <cell r="S294"/>
          <cell r="T294" t="str">
            <v>Enero</v>
          </cell>
          <cell r="U294"/>
          <cell r="V294" t="e">
            <v>#DIV/0!</v>
          </cell>
          <cell r="W294" t="e">
            <v>#DIV/0!</v>
          </cell>
          <cell r="X294"/>
          <cell r="Y294"/>
          <cell r="Z294" t="str">
            <v>Febrero</v>
          </cell>
          <cell r="AA294"/>
          <cell r="AB294" t="e">
            <v>#DIV/0!</v>
          </cell>
          <cell r="AC294" t="e">
            <v>#DIV/0!</v>
          </cell>
          <cell r="AD294"/>
          <cell r="AE294"/>
          <cell r="AF294" t="str">
            <v>Marzo</v>
          </cell>
          <cell r="AG294"/>
          <cell r="AH294" t="e">
            <v>#DIV/0!</v>
          </cell>
          <cell r="AI294" t="e">
            <v>#DIV/0!</v>
          </cell>
          <cell r="AJ294"/>
          <cell r="AK294"/>
          <cell r="AL294" t="str">
            <v>Abril</v>
          </cell>
          <cell r="AM294"/>
          <cell r="AN294" t="e">
            <v>#DIV/0!</v>
          </cell>
          <cell r="AO294" t="e">
            <v>#DIV/0!</v>
          </cell>
          <cell r="AP294"/>
          <cell r="AQ294"/>
          <cell r="AR294" t="str">
            <v>Mayo</v>
          </cell>
          <cell r="AS294"/>
          <cell r="AT294" t="e">
            <v>#DIV/0!</v>
          </cell>
          <cell r="AU294" t="e">
            <v>#DIV/0!</v>
          </cell>
          <cell r="AV294"/>
          <cell r="AW294"/>
          <cell r="AX294" t="str">
            <v>Junio</v>
          </cell>
          <cell r="AY294"/>
          <cell r="AZ294" t="e">
            <v>#DIV/0!</v>
          </cell>
          <cell r="BA294" t="e">
            <v>#DIV/0!</v>
          </cell>
          <cell r="BB294"/>
          <cell r="BC294"/>
          <cell r="BD294" t="str">
            <v>Julio</v>
          </cell>
          <cell r="BE294"/>
          <cell r="BF294" t="e">
            <v>#DIV/0!</v>
          </cell>
          <cell r="BG294" t="e">
            <v>#DIV/0!</v>
          </cell>
          <cell r="BH294"/>
          <cell r="BI294"/>
          <cell r="BJ294" t="str">
            <v>Agosto</v>
          </cell>
          <cell r="BK294"/>
          <cell r="BL294" t="e">
            <v>#DIV/0!</v>
          </cell>
          <cell r="BM294" t="e">
            <v>#DIV/0!</v>
          </cell>
          <cell r="BN294"/>
          <cell r="BO294"/>
          <cell r="BP294" t="str">
            <v>Septiembre</v>
          </cell>
          <cell r="BQ294"/>
          <cell r="BR294" t="e">
            <v>#DIV/0!</v>
          </cell>
          <cell r="BS294" t="e">
            <v>#DIV/0!</v>
          </cell>
          <cell r="BT294"/>
          <cell r="BU294"/>
          <cell r="BV294" t="str">
            <v>Octubre</v>
          </cell>
          <cell r="BW294"/>
          <cell r="BX294" t="e">
            <v>#DIV/0!</v>
          </cell>
          <cell r="BY294" t="e">
            <v>#DIV/0!</v>
          </cell>
          <cell r="BZ294"/>
          <cell r="CA294"/>
          <cell r="CB294" t="str">
            <v>Noviembre</v>
          </cell>
          <cell r="CC294"/>
          <cell r="CD294" t="e">
            <v>#DIV/0!</v>
          </cell>
          <cell r="CE294" t="e">
            <v>#DIV/0!</v>
          </cell>
          <cell r="CF294"/>
          <cell r="CG294"/>
          <cell r="CH294" t="str">
            <v>Diciembre</v>
          </cell>
          <cell r="CI294"/>
          <cell r="CJ294" t="e">
            <v>#DIV/0!</v>
          </cell>
          <cell r="CK294" t="e">
            <v>#DIV/0!</v>
          </cell>
          <cell r="CL294"/>
          <cell r="CM294"/>
          <cell r="CN294"/>
          <cell r="CO294"/>
          <cell r="CP294"/>
          <cell r="CQ294"/>
          <cell r="CR294"/>
          <cell r="CS294"/>
          <cell r="CT294"/>
          <cell r="CU294"/>
          <cell r="CV294"/>
          <cell r="CW294"/>
          <cell r="CX294"/>
          <cell r="CY294"/>
        </row>
        <row r="295">
          <cell r="C295" t="str">
            <v>GEFIN 73 Acción preventiva 1</v>
          </cell>
          <cell r="D295" t="str">
            <v>SUBDIRECCIÓN ADMINISTRATIVA Y FINANCIERA - PERSONA ENCARGADA DEL PRESUPUESTO</v>
          </cell>
          <cell r="E295" t="str">
            <v>Capacitaciones al personal de Presupuesto en el registro de los Compromisos Presupuestales</v>
          </cell>
          <cell r="F295" t="str">
            <v>Listado de asistencia de la socialización (presencial y/o virtual) y presentación</v>
          </cell>
          <cell r="G295">
            <v>2</v>
          </cell>
          <cell r="H295"/>
          <cell r="I295"/>
          <cell r="J295"/>
          <cell r="K295"/>
          <cell r="L295"/>
          <cell r="M295">
            <v>1</v>
          </cell>
          <cell r="N295"/>
          <cell r="O295"/>
          <cell r="P295"/>
          <cell r="Q295">
            <v>1</v>
          </cell>
          <cell r="R295"/>
          <cell r="S295"/>
          <cell r="T295" t="str">
            <v>Enero</v>
          </cell>
          <cell r="U295"/>
          <cell r="V295" t="e">
            <v>#DIV/0!</v>
          </cell>
          <cell r="W295">
            <v>0</v>
          </cell>
          <cell r="X295"/>
          <cell r="Y295"/>
          <cell r="Z295" t="str">
            <v>Febrero</v>
          </cell>
          <cell r="AA295"/>
          <cell r="AB295" t="e">
            <v>#DIV/0!</v>
          </cell>
          <cell r="AC295">
            <v>0</v>
          </cell>
          <cell r="AD295"/>
          <cell r="AE295"/>
          <cell r="AF295" t="str">
            <v>Marzo</v>
          </cell>
          <cell r="AG295"/>
          <cell r="AH295" t="e">
            <v>#DIV/0!</v>
          </cell>
          <cell r="AI295">
            <v>0</v>
          </cell>
          <cell r="AJ295"/>
          <cell r="AK295"/>
          <cell r="AL295" t="str">
            <v>Abril</v>
          </cell>
          <cell r="AM295"/>
          <cell r="AN295" t="e">
            <v>#DIV/0!</v>
          </cell>
          <cell r="AO295">
            <v>0</v>
          </cell>
          <cell r="AP295"/>
          <cell r="AQ295"/>
          <cell r="AR295" t="str">
            <v>Mayo</v>
          </cell>
          <cell r="AS295"/>
          <cell r="AT295" t="e">
            <v>#DIV/0!</v>
          </cell>
          <cell r="AU295">
            <v>0</v>
          </cell>
          <cell r="AV295"/>
          <cell r="AW295"/>
          <cell r="AX295" t="str">
            <v>Junio</v>
          </cell>
          <cell r="AY295"/>
          <cell r="AZ295">
            <v>0</v>
          </cell>
          <cell r="BA295">
            <v>0</v>
          </cell>
          <cell r="BB295"/>
          <cell r="BC295"/>
          <cell r="BD295" t="str">
            <v>Julio</v>
          </cell>
          <cell r="BE295"/>
          <cell r="BF295" t="e">
            <v>#DIV/0!</v>
          </cell>
          <cell r="BG295">
            <v>0</v>
          </cell>
          <cell r="BH295"/>
          <cell r="BI295"/>
          <cell r="BJ295" t="str">
            <v>Agosto</v>
          </cell>
          <cell r="BK295"/>
          <cell r="BL295" t="e">
            <v>#DIV/0!</v>
          </cell>
          <cell r="BM295">
            <v>0</v>
          </cell>
          <cell r="BN295"/>
          <cell r="BO295"/>
          <cell r="BP295" t="str">
            <v>Septiembre</v>
          </cell>
          <cell r="BQ295"/>
          <cell r="BR295" t="e">
            <v>#DIV/0!</v>
          </cell>
          <cell r="BS295">
            <v>0</v>
          </cell>
          <cell r="BT295"/>
          <cell r="BU295"/>
          <cell r="BV295" t="str">
            <v>Octubre</v>
          </cell>
          <cell r="BW295"/>
          <cell r="BX295">
            <v>0</v>
          </cell>
          <cell r="BY295">
            <v>0</v>
          </cell>
          <cell r="BZ295"/>
          <cell r="CA295"/>
          <cell r="CB295" t="str">
            <v>Noviembre</v>
          </cell>
          <cell r="CC295"/>
          <cell r="CD295" t="e">
            <v>#DIV/0!</v>
          </cell>
          <cell r="CE295">
            <v>0</v>
          </cell>
          <cell r="CF295"/>
          <cell r="CG295"/>
          <cell r="CH295" t="str">
            <v>Diciembre</v>
          </cell>
          <cell r="CI295"/>
          <cell r="CJ295" t="e">
            <v>#DIV/0!</v>
          </cell>
          <cell r="CK295">
            <v>0</v>
          </cell>
          <cell r="CL295"/>
          <cell r="CM295"/>
          <cell r="CN295">
            <v>0</v>
          </cell>
          <cell r="CO295">
            <v>0</v>
          </cell>
          <cell r="CP295">
            <v>0</v>
          </cell>
          <cell r="CQ295">
            <v>0</v>
          </cell>
          <cell r="CR295">
            <v>0</v>
          </cell>
          <cell r="CS295">
            <v>0</v>
          </cell>
          <cell r="CT295">
            <v>0</v>
          </cell>
          <cell r="CU295">
            <v>0</v>
          </cell>
          <cell r="CV295">
            <v>0</v>
          </cell>
          <cell r="CW295">
            <v>0</v>
          </cell>
          <cell r="CX295">
            <v>0</v>
          </cell>
          <cell r="CY295">
            <v>0</v>
          </cell>
        </row>
        <row r="296">
          <cell r="C296" t="str">
            <v>GEFIN 73 Acción preventiva 2</v>
          </cell>
          <cell r="D296"/>
          <cell r="E296"/>
          <cell r="F296"/>
          <cell r="G296">
            <v>0</v>
          </cell>
          <cell r="H296"/>
          <cell r="I296"/>
          <cell r="J296"/>
          <cell r="K296"/>
          <cell r="L296"/>
          <cell r="M296"/>
          <cell r="N296"/>
          <cell r="O296"/>
          <cell r="P296"/>
          <cell r="Q296"/>
          <cell r="R296"/>
          <cell r="S296"/>
          <cell r="T296" t="str">
            <v>Enero</v>
          </cell>
          <cell r="U296"/>
          <cell r="V296" t="e">
            <v>#DIV/0!</v>
          </cell>
          <cell r="W296" t="e">
            <v>#DIV/0!</v>
          </cell>
          <cell r="X296"/>
          <cell r="Y296"/>
          <cell r="Z296" t="str">
            <v>Febrero</v>
          </cell>
          <cell r="AA296"/>
          <cell r="AB296" t="e">
            <v>#DIV/0!</v>
          </cell>
          <cell r="AC296" t="e">
            <v>#DIV/0!</v>
          </cell>
          <cell r="AD296"/>
          <cell r="AE296"/>
          <cell r="AF296" t="str">
            <v>Marzo</v>
          </cell>
          <cell r="AG296"/>
          <cell r="AH296" t="e">
            <v>#DIV/0!</v>
          </cell>
          <cell r="AI296" t="e">
            <v>#DIV/0!</v>
          </cell>
          <cell r="AJ296"/>
          <cell r="AK296"/>
          <cell r="AL296" t="str">
            <v>Abril</v>
          </cell>
          <cell r="AM296"/>
          <cell r="AN296" t="e">
            <v>#DIV/0!</v>
          </cell>
          <cell r="AO296" t="e">
            <v>#DIV/0!</v>
          </cell>
          <cell r="AP296"/>
          <cell r="AQ296"/>
          <cell r="AR296" t="str">
            <v>Mayo</v>
          </cell>
          <cell r="AS296"/>
          <cell r="AT296" t="e">
            <v>#DIV/0!</v>
          </cell>
          <cell r="AU296" t="e">
            <v>#DIV/0!</v>
          </cell>
          <cell r="AV296"/>
          <cell r="AW296"/>
          <cell r="AX296" t="str">
            <v>Junio</v>
          </cell>
          <cell r="AY296"/>
          <cell r="AZ296" t="e">
            <v>#DIV/0!</v>
          </cell>
          <cell r="BA296" t="e">
            <v>#DIV/0!</v>
          </cell>
          <cell r="BB296"/>
          <cell r="BC296"/>
          <cell r="BD296" t="str">
            <v>Julio</v>
          </cell>
          <cell r="BE296"/>
          <cell r="BF296" t="e">
            <v>#DIV/0!</v>
          </cell>
          <cell r="BG296" t="e">
            <v>#DIV/0!</v>
          </cell>
          <cell r="BH296"/>
          <cell r="BI296"/>
          <cell r="BJ296" t="str">
            <v>Agosto</v>
          </cell>
          <cell r="BK296"/>
          <cell r="BL296" t="e">
            <v>#DIV/0!</v>
          </cell>
          <cell r="BM296" t="e">
            <v>#DIV/0!</v>
          </cell>
          <cell r="BN296"/>
          <cell r="BO296"/>
          <cell r="BP296" t="str">
            <v>Septiembre</v>
          </cell>
          <cell r="BQ296"/>
          <cell r="BR296" t="e">
            <v>#DIV/0!</v>
          </cell>
          <cell r="BS296" t="e">
            <v>#DIV/0!</v>
          </cell>
          <cell r="BT296"/>
          <cell r="BU296"/>
          <cell r="BV296" t="str">
            <v>Octubre</v>
          </cell>
          <cell r="BW296"/>
          <cell r="BX296" t="e">
            <v>#DIV/0!</v>
          </cell>
          <cell r="BY296" t="e">
            <v>#DIV/0!</v>
          </cell>
          <cell r="BZ296"/>
          <cell r="CA296"/>
          <cell r="CB296" t="str">
            <v>Noviembre</v>
          </cell>
          <cell r="CC296"/>
          <cell r="CD296" t="e">
            <v>#DIV/0!</v>
          </cell>
          <cell r="CE296" t="e">
            <v>#DIV/0!</v>
          </cell>
          <cell r="CF296"/>
          <cell r="CG296"/>
          <cell r="CH296" t="str">
            <v>Diciembre</v>
          </cell>
          <cell r="CI296"/>
          <cell r="CJ296" t="e">
            <v>#DIV/0!</v>
          </cell>
          <cell r="CK296" t="e">
            <v>#DIV/0!</v>
          </cell>
          <cell r="CL296"/>
          <cell r="CM296"/>
          <cell r="CN296"/>
          <cell r="CO296"/>
          <cell r="CP296"/>
          <cell r="CQ296"/>
          <cell r="CR296"/>
          <cell r="CS296"/>
          <cell r="CT296"/>
          <cell r="CU296"/>
          <cell r="CV296"/>
          <cell r="CW296"/>
          <cell r="CX296"/>
          <cell r="CY296"/>
        </row>
        <row r="297">
          <cell r="C297" t="str">
            <v>GEFIN 73 Acción preventiva 3</v>
          </cell>
          <cell r="D297"/>
          <cell r="E297"/>
          <cell r="F297"/>
          <cell r="G297">
            <v>0</v>
          </cell>
          <cell r="H297"/>
          <cell r="I297"/>
          <cell r="J297"/>
          <cell r="K297"/>
          <cell r="L297"/>
          <cell r="M297"/>
          <cell r="N297"/>
          <cell r="O297"/>
          <cell r="P297"/>
          <cell r="Q297"/>
          <cell r="R297"/>
          <cell r="S297"/>
          <cell r="T297" t="str">
            <v>Enero</v>
          </cell>
          <cell r="U297"/>
          <cell r="V297" t="e">
            <v>#DIV/0!</v>
          </cell>
          <cell r="W297" t="e">
            <v>#DIV/0!</v>
          </cell>
          <cell r="X297"/>
          <cell r="Y297"/>
          <cell r="Z297" t="str">
            <v>Febrero</v>
          </cell>
          <cell r="AA297"/>
          <cell r="AB297" t="e">
            <v>#DIV/0!</v>
          </cell>
          <cell r="AC297" t="e">
            <v>#DIV/0!</v>
          </cell>
          <cell r="AD297"/>
          <cell r="AE297"/>
          <cell r="AF297" t="str">
            <v>Marzo</v>
          </cell>
          <cell r="AG297"/>
          <cell r="AH297" t="e">
            <v>#DIV/0!</v>
          </cell>
          <cell r="AI297" t="e">
            <v>#DIV/0!</v>
          </cell>
          <cell r="AJ297"/>
          <cell r="AK297"/>
          <cell r="AL297" t="str">
            <v>Abril</v>
          </cell>
          <cell r="AM297"/>
          <cell r="AN297" t="e">
            <v>#DIV/0!</v>
          </cell>
          <cell r="AO297" t="e">
            <v>#DIV/0!</v>
          </cell>
          <cell r="AP297"/>
          <cell r="AQ297"/>
          <cell r="AR297" t="str">
            <v>Mayo</v>
          </cell>
          <cell r="AS297"/>
          <cell r="AT297" t="e">
            <v>#DIV/0!</v>
          </cell>
          <cell r="AU297" t="e">
            <v>#DIV/0!</v>
          </cell>
          <cell r="AV297"/>
          <cell r="AW297"/>
          <cell r="AX297" t="str">
            <v>Junio</v>
          </cell>
          <cell r="AY297"/>
          <cell r="AZ297" t="e">
            <v>#DIV/0!</v>
          </cell>
          <cell r="BA297" t="e">
            <v>#DIV/0!</v>
          </cell>
          <cell r="BB297"/>
          <cell r="BC297"/>
          <cell r="BD297" t="str">
            <v>Julio</v>
          </cell>
          <cell r="BE297"/>
          <cell r="BF297" t="e">
            <v>#DIV/0!</v>
          </cell>
          <cell r="BG297" t="e">
            <v>#DIV/0!</v>
          </cell>
          <cell r="BH297"/>
          <cell r="BI297"/>
          <cell r="BJ297" t="str">
            <v>Agosto</v>
          </cell>
          <cell r="BK297"/>
          <cell r="BL297" t="e">
            <v>#DIV/0!</v>
          </cell>
          <cell r="BM297" t="e">
            <v>#DIV/0!</v>
          </cell>
          <cell r="BN297"/>
          <cell r="BO297"/>
          <cell r="BP297" t="str">
            <v>Septiembre</v>
          </cell>
          <cell r="BQ297"/>
          <cell r="BR297" t="e">
            <v>#DIV/0!</v>
          </cell>
          <cell r="BS297" t="e">
            <v>#DIV/0!</v>
          </cell>
          <cell r="BT297"/>
          <cell r="BU297"/>
          <cell r="BV297" t="str">
            <v>Octubre</v>
          </cell>
          <cell r="BW297"/>
          <cell r="BX297" t="e">
            <v>#DIV/0!</v>
          </cell>
          <cell r="BY297" t="e">
            <v>#DIV/0!</v>
          </cell>
          <cell r="BZ297"/>
          <cell r="CA297"/>
          <cell r="CB297" t="str">
            <v>Noviembre</v>
          </cell>
          <cell r="CC297"/>
          <cell r="CD297" t="e">
            <v>#DIV/0!</v>
          </cell>
          <cell r="CE297" t="e">
            <v>#DIV/0!</v>
          </cell>
          <cell r="CF297"/>
          <cell r="CG297"/>
          <cell r="CH297" t="str">
            <v>Diciembre</v>
          </cell>
          <cell r="CI297"/>
          <cell r="CJ297" t="e">
            <v>#DIV/0!</v>
          </cell>
          <cell r="CK297" t="e">
            <v>#DIV/0!</v>
          </cell>
          <cell r="CL297"/>
          <cell r="CM297"/>
          <cell r="CN297"/>
          <cell r="CO297"/>
          <cell r="CP297"/>
          <cell r="CQ297"/>
          <cell r="CR297"/>
          <cell r="CS297"/>
          <cell r="CT297"/>
          <cell r="CU297"/>
          <cell r="CV297"/>
          <cell r="CW297"/>
          <cell r="CX297"/>
          <cell r="CY297"/>
        </row>
        <row r="298">
          <cell r="C298" t="str">
            <v>GEFIN 73 Acción preventiva 4</v>
          </cell>
          <cell r="D298"/>
          <cell r="E298"/>
          <cell r="F298"/>
          <cell r="G298">
            <v>0</v>
          </cell>
          <cell r="H298"/>
          <cell r="I298"/>
          <cell r="J298"/>
          <cell r="K298"/>
          <cell r="L298"/>
          <cell r="M298"/>
          <cell r="N298"/>
          <cell r="O298"/>
          <cell r="P298"/>
          <cell r="Q298"/>
          <cell r="R298"/>
          <cell r="S298"/>
          <cell r="T298" t="str">
            <v>Enero</v>
          </cell>
          <cell r="U298"/>
          <cell r="V298" t="e">
            <v>#DIV/0!</v>
          </cell>
          <cell r="W298" t="e">
            <v>#DIV/0!</v>
          </cell>
          <cell r="X298"/>
          <cell r="Y298"/>
          <cell r="Z298" t="str">
            <v>Febrero</v>
          </cell>
          <cell r="AA298"/>
          <cell r="AB298" t="e">
            <v>#DIV/0!</v>
          </cell>
          <cell r="AC298" t="e">
            <v>#DIV/0!</v>
          </cell>
          <cell r="AD298"/>
          <cell r="AE298"/>
          <cell r="AF298" t="str">
            <v>Marzo</v>
          </cell>
          <cell r="AG298"/>
          <cell r="AH298" t="e">
            <v>#DIV/0!</v>
          </cell>
          <cell r="AI298" t="e">
            <v>#DIV/0!</v>
          </cell>
          <cell r="AJ298"/>
          <cell r="AK298"/>
          <cell r="AL298" t="str">
            <v>Abril</v>
          </cell>
          <cell r="AM298"/>
          <cell r="AN298" t="e">
            <v>#DIV/0!</v>
          </cell>
          <cell r="AO298" t="e">
            <v>#DIV/0!</v>
          </cell>
          <cell r="AP298"/>
          <cell r="AQ298"/>
          <cell r="AR298" t="str">
            <v>Mayo</v>
          </cell>
          <cell r="AS298"/>
          <cell r="AT298" t="e">
            <v>#DIV/0!</v>
          </cell>
          <cell r="AU298" t="e">
            <v>#DIV/0!</v>
          </cell>
          <cell r="AV298"/>
          <cell r="AW298"/>
          <cell r="AX298" t="str">
            <v>Junio</v>
          </cell>
          <cell r="AY298"/>
          <cell r="AZ298" t="e">
            <v>#DIV/0!</v>
          </cell>
          <cell r="BA298" t="e">
            <v>#DIV/0!</v>
          </cell>
          <cell r="BB298"/>
          <cell r="BC298"/>
          <cell r="BD298" t="str">
            <v>Julio</v>
          </cell>
          <cell r="BE298"/>
          <cell r="BF298" t="e">
            <v>#DIV/0!</v>
          </cell>
          <cell r="BG298" t="e">
            <v>#DIV/0!</v>
          </cell>
          <cell r="BH298"/>
          <cell r="BI298"/>
          <cell r="BJ298" t="str">
            <v>Agosto</v>
          </cell>
          <cell r="BK298"/>
          <cell r="BL298" t="e">
            <v>#DIV/0!</v>
          </cell>
          <cell r="BM298" t="e">
            <v>#DIV/0!</v>
          </cell>
          <cell r="BN298"/>
          <cell r="BO298"/>
          <cell r="BP298" t="str">
            <v>Septiembre</v>
          </cell>
          <cell r="BQ298"/>
          <cell r="BR298" t="e">
            <v>#DIV/0!</v>
          </cell>
          <cell r="BS298" t="e">
            <v>#DIV/0!</v>
          </cell>
          <cell r="BT298"/>
          <cell r="BU298"/>
          <cell r="BV298" t="str">
            <v>Octubre</v>
          </cell>
          <cell r="BW298"/>
          <cell r="BX298" t="e">
            <v>#DIV/0!</v>
          </cell>
          <cell r="BY298" t="e">
            <v>#DIV/0!</v>
          </cell>
          <cell r="BZ298"/>
          <cell r="CA298"/>
          <cell r="CB298" t="str">
            <v>Noviembre</v>
          </cell>
          <cell r="CC298"/>
          <cell r="CD298" t="e">
            <v>#DIV/0!</v>
          </cell>
          <cell r="CE298" t="e">
            <v>#DIV/0!</v>
          </cell>
          <cell r="CF298"/>
          <cell r="CG298"/>
          <cell r="CH298" t="str">
            <v>Diciembre</v>
          </cell>
          <cell r="CI298"/>
          <cell r="CJ298" t="e">
            <v>#DIV/0!</v>
          </cell>
          <cell r="CK298" t="e">
            <v>#DIV/0!</v>
          </cell>
          <cell r="CL298"/>
          <cell r="CM298"/>
          <cell r="CN298"/>
          <cell r="CO298"/>
          <cell r="CP298"/>
          <cell r="CQ298"/>
          <cell r="CR298"/>
          <cell r="CS298"/>
          <cell r="CT298"/>
          <cell r="CU298"/>
          <cell r="CV298"/>
          <cell r="CW298"/>
          <cell r="CX298"/>
          <cell r="CY298"/>
        </row>
        <row r="299">
          <cell r="C299" t="str">
            <v>SEYM 74 Acción preventiva 1</v>
          </cell>
          <cell r="D299" t="str">
            <v>OFICINA DE CONTROL INTERNO</v>
          </cell>
          <cell r="E299" t="str">
            <v>Divulgar piezas informativas para fomentar la cultura de autocontrol</v>
          </cell>
          <cell r="F299" t="str">
            <v>Pieza Publicitaria relacionada con el Control</v>
          </cell>
          <cell r="G299">
            <v>1</v>
          </cell>
          <cell r="H299"/>
          <cell r="I299"/>
          <cell r="J299"/>
          <cell r="K299"/>
          <cell r="L299"/>
          <cell r="M299"/>
          <cell r="N299"/>
          <cell r="O299"/>
          <cell r="P299"/>
          <cell r="Q299"/>
          <cell r="R299">
            <v>1</v>
          </cell>
          <cell r="S299"/>
          <cell r="T299" t="str">
            <v>Enero</v>
          </cell>
          <cell r="U299"/>
          <cell r="V299" t="e">
            <v>#DIV/0!</v>
          </cell>
          <cell r="W299">
            <v>0</v>
          </cell>
          <cell r="X299"/>
          <cell r="Y299"/>
          <cell r="Z299" t="str">
            <v>Febrero</v>
          </cell>
          <cell r="AA299"/>
          <cell r="AB299" t="e">
            <v>#DIV/0!</v>
          </cell>
          <cell r="AC299">
            <v>0</v>
          </cell>
          <cell r="AD299"/>
          <cell r="AE299"/>
          <cell r="AF299" t="str">
            <v>Marzo</v>
          </cell>
          <cell r="AG299"/>
          <cell r="AH299" t="e">
            <v>#DIV/0!</v>
          </cell>
          <cell r="AI299">
            <v>0</v>
          </cell>
          <cell r="AJ299"/>
          <cell r="AK299"/>
          <cell r="AL299" t="str">
            <v>Abril</v>
          </cell>
          <cell r="AM299"/>
          <cell r="AN299" t="e">
            <v>#DIV/0!</v>
          </cell>
          <cell r="AO299">
            <v>0</v>
          </cell>
          <cell r="AP299"/>
          <cell r="AQ299"/>
          <cell r="AR299" t="str">
            <v>Mayo</v>
          </cell>
          <cell r="AS299"/>
          <cell r="AT299" t="e">
            <v>#DIV/0!</v>
          </cell>
          <cell r="AU299">
            <v>0</v>
          </cell>
          <cell r="AV299"/>
          <cell r="AW299"/>
          <cell r="AX299" t="str">
            <v>Junio</v>
          </cell>
          <cell r="AY299"/>
          <cell r="AZ299" t="e">
            <v>#DIV/0!</v>
          </cell>
          <cell r="BA299">
            <v>0</v>
          </cell>
          <cell r="BB299"/>
          <cell r="BC299"/>
          <cell r="BD299" t="str">
            <v>Julio</v>
          </cell>
          <cell r="BE299"/>
          <cell r="BF299" t="e">
            <v>#DIV/0!</v>
          </cell>
          <cell r="BG299">
            <v>0</v>
          </cell>
          <cell r="BH299"/>
          <cell r="BI299"/>
          <cell r="BJ299" t="str">
            <v>Agosto</v>
          </cell>
          <cell r="BK299"/>
          <cell r="BL299" t="e">
            <v>#DIV/0!</v>
          </cell>
          <cell r="BM299">
            <v>0</v>
          </cell>
          <cell r="BN299"/>
          <cell r="BO299"/>
          <cell r="BP299" t="str">
            <v>Septiembre</v>
          </cell>
          <cell r="BQ299"/>
          <cell r="BR299" t="e">
            <v>#DIV/0!</v>
          </cell>
          <cell r="BS299">
            <v>0</v>
          </cell>
          <cell r="BT299"/>
          <cell r="BU299"/>
          <cell r="BV299" t="str">
            <v>Octubre</v>
          </cell>
          <cell r="BW299"/>
          <cell r="BX299" t="e">
            <v>#DIV/0!</v>
          </cell>
          <cell r="BY299">
            <v>0</v>
          </cell>
          <cell r="BZ299"/>
          <cell r="CA299"/>
          <cell r="CB299" t="str">
            <v>Noviembre</v>
          </cell>
          <cell r="CC299"/>
          <cell r="CD299">
            <v>0</v>
          </cell>
          <cell r="CE299">
            <v>0</v>
          </cell>
          <cell r="CF299"/>
          <cell r="CG299"/>
          <cell r="CH299" t="str">
            <v>Diciembre</v>
          </cell>
          <cell r="CI299"/>
          <cell r="CJ299" t="e">
            <v>#DIV/0!</v>
          </cell>
          <cell r="CK299">
            <v>0</v>
          </cell>
          <cell r="CL299"/>
          <cell r="CM299"/>
          <cell r="CN299">
            <v>0</v>
          </cell>
          <cell r="CO299">
            <v>0</v>
          </cell>
          <cell r="CP299">
            <v>0</v>
          </cell>
          <cell r="CQ299">
            <v>0</v>
          </cell>
          <cell r="CR299">
            <v>0</v>
          </cell>
          <cell r="CS299">
            <v>0</v>
          </cell>
          <cell r="CT299">
            <v>0</v>
          </cell>
          <cell r="CU299">
            <v>0</v>
          </cell>
          <cell r="CV299">
            <v>0</v>
          </cell>
          <cell r="CW299">
            <v>0</v>
          </cell>
          <cell r="CX299">
            <v>0</v>
          </cell>
          <cell r="CY299">
            <v>0</v>
          </cell>
        </row>
        <row r="300">
          <cell r="C300" t="str">
            <v>SEYM 74 Acción preventiva 2</v>
          </cell>
          <cell r="D300" t="str">
            <v>OFICINA DE CONTROL INTERNO</v>
          </cell>
          <cell r="E300" t="str">
            <v>Alinear los recursos financieros para el cumplimiento del PAA con el Anteproyecto de presupuesto y con el PAA y presentarse lo a la DG para su aprobación</v>
          </cell>
          <cell r="F300" t="str">
            <v>Anteproyecto de Presupuesto aprobado</v>
          </cell>
          <cell r="G300">
            <v>1</v>
          </cell>
          <cell r="H300"/>
          <cell r="I300"/>
          <cell r="J300"/>
          <cell r="K300"/>
          <cell r="L300"/>
          <cell r="M300"/>
          <cell r="N300"/>
          <cell r="O300"/>
          <cell r="P300"/>
          <cell r="Q300"/>
          <cell r="R300">
            <v>1</v>
          </cell>
          <cell r="S300"/>
          <cell r="T300" t="str">
            <v>Enero</v>
          </cell>
          <cell r="U300"/>
          <cell r="V300" t="e">
            <v>#DIV/0!</v>
          </cell>
          <cell r="W300">
            <v>0</v>
          </cell>
          <cell r="X300"/>
          <cell r="Y300"/>
          <cell r="Z300" t="str">
            <v>Febrero</v>
          </cell>
          <cell r="AA300"/>
          <cell r="AB300" t="e">
            <v>#DIV/0!</v>
          </cell>
          <cell r="AC300">
            <v>0</v>
          </cell>
          <cell r="AD300"/>
          <cell r="AE300"/>
          <cell r="AF300" t="str">
            <v>Marzo</v>
          </cell>
          <cell r="AG300"/>
          <cell r="AH300" t="e">
            <v>#DIV/0!</v>
          </cell>
          <cell r="AI300">
            <v>0</v>
          </cell>
          <cell r="AJ300"/>
          <cell r="AK300"/>
          <cell r="AL300" t="str">
            <v>Abril</v>
          </cell>
          <cell r="AM300"/>
          <cell r="AN300" t="e">
            <v>#DIV/0!</v>
          </cell>
          <cell r="AO300">
            <v>0</v>
          </cell>
          <cell r="AP300"/>
          <cell r="AQ300"/>
          <cell r="AR300" t="str">
            <v>Mayo</v>
          </cell>
          <cell r="AS300"/>
          <cell r="AT300" t="e">
            <v>#DIV/0!</v>
          </cell>
          <cell r="AU300">
            <v>0</v>
          </cell>
          <cell r="AV300"/>
          <cell r="AW300"/>
          <cell r="AX300" t="str">
            <v>Junio</v>
          </cell>
          <cell r="AY300"/>
          <cell r="AZ300" t="e">
            <v>#DIV/0!</v>
          </cell>
          <cell r="BA300">
            <v>0</v>
          </cell>
          <cell r="BB300"/>
          <cell r="BC300"/>
          <cell r="BD300" t="str">
            <v>Julio</v>
          </cell>
          <cell r="BE300"/>
          <cell r="BF300" t="e">
            <v>#DIV/0!</v>
          </cell>
          <cell r="BG300">
            <v>0</v>
          </cell>
          <cell r="BH300"/>
          <cell r="BI300"/>
          <cell r="BJ300" t="str">
            <v>Agosto</v>
          </cell>
          <cell r="BK300"/>
          <cell r="BL300" t="e">
            <v>#DIV/0!</v>
          </cell>
          <cell r="BM300">
            <v>0</v>
          </cell>
          <cell r="BN300"/>
          <cell r="BO300"/>
          <cell r="BP300" t="str">
            <v>Septiembre</v>
          </cell>
          <cell r="BQ300"/>
          <cell r="BR300" t="e">
            <v>#DIV/0!</v>
          </cell>
          <cell r="BS300">
            <v>0</v>
          </cell>
          <cell r="BT300"/>
          <cell r="BU300"/>
          <cell r="BV300" t="str">
            <v>Octubre</v>
          </cell>
          <cell r="BW300"/>
          <cell r="BX300" t="e">
            <v>#DIV/0!</v>
          </cell>
          <cell r="BY300">
            <v>0</v>
          </cell>
          <cell r="BZ300"/>
          <cell r="CA300"/>
          <cell r="CB300" t="str">
            <v>Noviembre</v>
          </cell>
          <cell r="CC300"/>
          <cell r="CD300">
            <v>0</v>
          </cell>
          <cell r="CE300">
            <v>0</v>
          </cell>
          <cell r="CF300"/>
          <cell r="CG300"/>
          <cell r="CH300" t="str">
            <v>Diciembre</v>
          </cell>
          <cell r="CI300"/>
          <cell r="CJ300" t="e">
            <v>#DIV/0!</v>
          </cell>
          <cell r="CK300">
            <v>0</v>
          </cell>
          <cell r="CL300"/>
          <cell r="CM300"/>
          <cell r="CN300">
            <v>0</v>
          </cell>
          <cell r="CO300">
            <v>0</v>
          </cell>
          <cell r="CP300">
            <v>0</v>
          </cell>
          <cell r="CQ300">
            <v>0</v>
          </cell>
          <cell r="CR300">
            <v>0</v>
          </cell>
          <cell r="CS300">
            <v>0</v>
          </cell>
          <cell r="CT300">
            <v>0</v>
          </cell>
          <cell r="CU300">
            <v>0</v>
          </cell>
          <cell r="CV300">
            <v>0</v>
          </cell>
          <cell r="CW300">
            <v>0</v>
          </cell>
          <cell r="CX300">
            <v>0</v>
          </cell>
          <cell r="CY300">
            <v>0</v>
          </cell>
        </row>
        <row r="301">
          <cell r="C301" t="str">
            <v>SEYM 74 Acción preventiva 3</v>
          </cell>
          <cell r="D301"/>
          <cell r="E301"/>
          <cell r="F301"/>
          <cell r="G301">
            <v>0</v>
          </cell>
          <cell r="H301"/>
          <cell r="I301"/>
          <cell r="J301"/>
          <cell r="K301"/>
          <cell r="L301"/>
          <cell r="M301"/>
          <cell r="N301"/>
          <cell r="O301"/>
          <cell r="P301"/>
          <cell r="Q301"/>
          <cell r="R301"/>
          <cell r="S301"/>
          <cell r="T301" t="str">
            <v>Enero</v>
          </cell>
          <cell r="U301"/>
          <cell r="V301" t="e">
            <v>#DIV/0!</v>
          </cell>
          <cell r="W301" t="e">
            <v>#DIV/0!</v>
          </cell>
          <cell r="X301"/>
          <cell r="Y301"/>
          <cell r="Z301" t="str">
            <v>Febrero</v>
          </cell>
          <cell r="AA301"/>
          <cell r="AB301" t="e">
            <v>#DIV/0!</v>
          </cell>
          <cell r="AC301" t="e">
            <v>#DIV/0!</v>
          </cell>
          <cell r="AD301"/>
          <cell r="AE301"/>
          <cell r="AF301" t="str">
            <v>Marzo</v>
          </cell>
          <cell r="AG301"/>
          <cell r="AH301" t="e">
            <v>#DIV/0!</v>
          </cell>
          <cell r="AI301" t="e">
            <v>#DIV/0!</v>
          </cell>
          <cell r="AJ301"/>
          <cell r="AK301"/>
          <cell r="AL301" t="str">
            <v>Abril</v>
          </cell>
          <cell r="AM301"/>
          <cell r="AN301" t="e">
            <v>#DIV/0!</v>
          </cell>
          <cell r="AO301" t="e">
            <v>#DIV/0!</v>
          </cell>
          <cell r="AP301"/>
          <cell r="AQ301"/>
          <cell r="AR301" t="str">
            <v>Mayo</v>
          </cell>
          <cell r="AS301"/>
          <cell r="AT301" t="e">
            <v>#DIV/0!</v>
          </cell>
          <cell r="AU301" t="e">
            <v>#DIV/0!</v>
          </cell>
          <cell r="AV301"/>
          <cell r="AW301"/>
          <cell r="AX301" t="str">
            <v>Junio</v>
          </cell>
          <cell r="AY301"/>
          <cell r="AZ301" t="e">
            <v>#DIV/0!</v>
          </cell>
          <cell r="BA301" t="e">
            <v>#DIV/0!</v>
          </cell>
          <cell r="BB301"/>
          <cell r="BC301"/>
          <cell r="BD301" t="str">
            <v>Julio</v>
          </cell>
          <cell r="BE301"/>
          <cell r="BF301" t="e">
            <v>#DIV/0!</v>
          </cell>
          <cell r="BG301" t="e">
            <v>#DIV/0!</v>
          </cell>
          <cell r="BH301"/>
          <cell r="BI301"/>
          <cell r="BJ301" t="str">
            <v>Agosto</v>
          </cell>
          <cell r="BK301"/>
          <cell r="BL301" t="e">
            <v>#DIV/0!</v>
          </cell>
          <cell r="BM301" t="e">
            <v>#DIV/0!</v>
          </cell>
          <cell r="BN301"/>
          <cell r="BO301"/>
          <cell r="BP301" t="str">
            <v>Septiembre</v>
          </cell>
          <cell r="BQ301"/>
          <cell r="BR301" t="e">
            <v>#DIV/0!</v>
          </cell>
          <cell r="BS301" t="e">
            <v>#DIV/0!</v>
          </cell>
          <cell r="BT301"/>
          <cell r="BU301"/>
          <cell r="BV301" t="str">
            <v>Octubre</v>
          </cell>
          <cell r="BW301"/>
          <cell r="BX301" t="e">
            <v>#DIV/0!</v>
          </cell>
          <cell r="BY301" t="e">
            <v>#DIV/0!</v>
          </cell>
          <cell r="BZ301"/>
          <cell r="CA301"/>
          <cell r="CB301" t="str">
            <v>Noviembre</v>
          </cell>
          <cell r="CC301"/>
          <cell r="CD301" t="e">
            <v>#DIV/0!</v>
          </cell>
          <cell r="CE301" t="e">
            <v>#DIV/0!</v>
          </cell>
          <cell r="CF301"/>
          <cell r="CG301"/>
          <cell r="CH301" t="str">
            <v>Diciembre</v>
          </cell>
          <cell r="CI301"/>
          <cell r="CJ301" t="e">
            <v>#DIV/0!</v>
          </cell>
          <cell r="CK301" t="e">
            <v>#DIV/0!</v>
          </cell>
          <cell r="CL301"/>
          <cell r="CM301"/>
          <cell r="CN301"/>
          <cell r="CO301"/>
          <cell r="CP301"/>
          <cell r="CQ301"/>
          <cell r="CR301"/>
          <cell r="CS301"/>
          <cell r="CT301"/>
          <cell r="CU301"/>
          <cell r="CV301"/>
          <cell r="CW301"/>
          <cell r="CX301"/>
          <cell r="CY301"/>
        </row>
        <row r="302">
          <cell r="C302" t="str">
            <v>SEYM 74 Acción preventiva 4</v>
          </cell>
          <cell r="D302"/>
          <cell r="E302"/>
          <cell r="F302"/>
          <cell r="G302">
            <v>0</v>
          </cell>
          <cell r="H302"/>
          <cell r="I302"/>
          <cell r="J302"/>
          <cell r="K302"/>
          <cell r="L302"/>
          <cell r="M302"/>
          <cell r="N302"/>
          <cell r="O302"/>
          <cell r="P302"/>
          <cell r="Q302"/>
          <cell r="R302"/>
          <cell r="S302"/>
          <cell r="T302" t="str">
            <v>Enero</v>
          </cell>
          <cell r="U302"/>
          <cell r="V302" t="e">
            <v>#DIV/0!</v>
          </cell>
          <cell r="W302" t="e">
            <v>#DIV/0!</v>
          </cell>
          <cell r="X302"/>
          <cell r="Y302"/>
          <cell r="Z302" t="str">
            <v>Febrero</v>
          </cell>
          <cell r="AA302"/>
          <cell r="AB302" t="e">
            <v>#DIV/0!</v>
          </cell>
          <cell r="AC302" t="e">
            <v>#DIV/0!</v>
          </cell>
          <cell r="AD302"/>
          <cell r="AE302"/>
          <cell r="AF302" t="str">
            <v>Marzo</v>
          </cell>
          <cell r="AG302"/>
          <cell r="AH302" t="e">
            <v>#DIV/0!</v>
          </cell>
          <cell r="AI302" t="e">
            <v>#DIV/0!</v>
          </cell>
          <cell r="AJ302"/>
          <cell r="AK302"/>
          <cell r="AL302" t="str">
            <v>Abril</v>
          </cell>
          <cell r="AM302"/>
          <cell r="AN302" t="e">
            <v>#DIV/0!</v>
          </cell>
          <cell r="AO302" t="e">
            <v>#DIV/0!</v>
          </cell>
          <cell r="AP302"/>
          <cell r="AQ302"/>
          <cell r="AR302" t="str">
            <v>Mayo</v>
          </cell>
          <cell r="AS302"/>
          <cell r="AT302" t="e">
            <v>#DIV/0!</v>
          </cell>
          <cell r="AU302" t="e">
            <v>#DIV/0!</v>
          </cell>
          <cell r="AV302"/>
          <cell r="AW302"/>
          <cell r="AX302" t="str">
            <v>Junio</v>
          </cell>
          <cell r="AY302"/>
          <cell r="AZ302" t="e">
            <v>#DIV/0!</v>
          </cell>
          <cell r="BA302" t="e">
            <v>#DIV/0!</v>
          </cell>
          <cell r="BB302"/>
          <cell r="BC302"/>
          <cell r="BD302" t="str">
            <v>Julio</v>
          </cell>
          <cell r="BE302"/>
          <cell r="BF302" t="e">
            <v>#DIV/0!</v>
          </cell>
          <cell r="BG302" t="e">
            <v>#DIV/0!</v>
          </cell>
          <cell r="BH302"/>
          <cell r="BI302"/>
          <cell r="BJ302" t="str">
            <v>Agosto</v>
          </cell>
          <cell r="BK302"/>
          <cell r="BL302" t="e">
            <v>#DIV/0!</v>
          </cell>
          <cell r="BM302" t="e">
            <v>#DIV/0!</v>
          </cell>
          <cell r="BN302"/>
          <cell r="BO302"/>
          <cell r="BP302" t="str">
            <v>Septiembre</v>
          </cell>
          <cell r="BQ302"/>
          <cell r="BR302" t="e">
            <v>#DIV/0!</v>
          </cell>
          <cell r="BS302" t="e">
            <v>#DIV/0!</v>
          </cell>
          <cell r="BT302"/>
          <cell r="BU302"/>
          <cell r="BV302" t="str">
            <v>Octubre</v>
          </cell>
          <cell r="BW302"/>
          <cell r="BX302" t="e">
            <v>#DIV/0!</v>
          </cell>
          <cell r="BY302" t="e">
            <v>#DIV/0!</v>
          </cell>
          <cell r="BZ302"/>
          <cell r="CA302"/>
          <cell r="CB302" t="str">
            <v>Noviembre</v>
          </cell>
          <cell r="CC302"/>
          <cell r="CD302" t="e">
            <v>#DIV/0!</v>
          </cell>
          <cell r="CE302" t="e">
            <v>#DIV/0!</v>
          </cell>
          <cell r="CF302"/>
          <cell r="CG302"/>
          <cell r="CH302" t="str">
            <v>Diciembre</v>
          </cell>
          <cell r="CI302"/>
          <cell r="CJ302" t="e">
            <v>#DIV/0!</v>
          </cell>
          <cell r="CK302" t="e">
            <v>#DIV/0!</v>
          </cell>
          <cell r="CL302"/>
          <cell r="CM302"/>
          <cell r="CN302"/>
          <cell r="CO302"/>
          <cell r="CP302"/>
          <cell r="CQ302"/>
          <cell r="CR302"/>
          <cell r="CS302"/>
          <cell r="CT302"/>
          <cell r="CU302"/>
          <cell r="CV302"/>
          <cell r="CW302"/>
          <cell r="CX302"/>
          <cell r="CY302"/>
        </row>
        <row r="303">
          <cell r="C303" t="str">
            <v>SEYM 75 Acción preventiva 1</v>
          </cell>
          <cell r="D303" t="str">
            <v>OFICINA DE CONTROL INTERNO</v>
          </cell>
          <cell r="E303" t="str">
            <v>Consolidar calendario maestro de obligaciones de la ANT con la normatividad vigente y  el tiempo de entrega y someterlo al CICCI</v>
          </cell>
          <cell r="F303" t="str">
            <v>Acta de Comité Insititucional de Coordinación de  Control Interno - CICCI aprobado</v>
          </cell>
          <cell r="G303">
            <v>1</v>
          </cell>
          <cell r="H303"/>
          <cell r="I303">
            <v>1</v>
          </cell>
          <cell r="J303"/>
          <cell r="K303"/>
          <cell r="L303"/>
          <cell r="M303"/>
          <cell r="N303"/>
          <cell r="O303"/>
          <cell r="P303"/>
          <cell r="Q303"/>
          <cell r="R303"/>
          <cell r="S303"/>
          <cell r="T303" t="str">
            <v>Enero</v>
          </cell>
          <cell r="U303"/>
          <cell r="V303" t="e">
            <v>#DIV/0!</v>
          </cell>
          <cell r="W303">
            <v>0</v>
          </cell>
          <cell r="X303"/>
          <cell r="Y303"/>
          <cell r="Z303" t="str">
            <v>Febrero</v>
          </cell>
          <cell r="AA303"/>
          <cell r="AB303">
            <v>0</v>
          </cell>
          <cell r="AC303">
            <v>0</v>
          </cell>
          <cell r="AD303"/>
          <cell r="AE303"/>
          <cell r="AF303" t="str">
            <v>Marzo</v>
          </cell>
          <cell r="AG303"/>
          <cell r="AH303" t="e">
            <v>#DIV/0!</v>
          </cell>
          <cell r="AI303">
            <v>0</v>
          </cell>
          <cell r="AJ303"/>
          <cell r="AK303"/>
          <cell r="AL303" t="str">
            <v>Abril</v>
          </cell>
          <cell r="AM303"/>
          <cell r="AN303" t="e">
            <v>#DIV/0!</v>
          </cell>
          <cell r="AO303">
            <v>0</v>
          </cell>
          <cell r="AP303"/>
          <cell r="AQ303"/>
          <cell r="AR303" t="str">
            <v>Mayo</v>
          </cell>
          <cell r="AS303"/>
          <cell r="AT303" t="e">
            <v>#DIV/0!</v>
          </cell>
          <cell r="AU303">
            <v>0</v>
          </cell>
          <cell r="AV303"/>
          <cell r="AW303"/>
          <cell r="AX303" t="str">
            <v>Junio</v>
          </cell>
          <cell r="AY303"/>
          <cell r="AZ303" t="e">
            <v>#DIV/0!</v>
          </cell>
          <cell r="BA303">
            <v>0</v>
          </cell>
          <cell r="BB303"/>
          <cell r="BC303"/>
          <cell r="BD303" t="str">
            <v>Julio</v>
          </cell>
          <cell r="BE303"/>
          <cell r="BF303" t="e">
            <v>#DIV/0!</v>
          </cell>
          <cell r="BG303">
            <v>0</v>
          </cell>
          <cell r="BH303"/>
          <cell r="BI303"/>
          <cell r="BJ303" t="str">
            <v>Agosto</v>
          </cell>
          <cell r="BK303"/>
          <cell r="BL303" t="e">
            <v>#DIV/0!</v>
          </cell>
          <cell r="BM303">
            <v>0</v>
          </cell>
          <cell r="BN303"/>
          <cell r="BO303"/>
          <cell r="BP303" t="str">
            <v>Septiembre</v>
          </cell>
          <cell r="BQ303"/>
          <cell r="BR303" t="e">
            <v>#DIV/0!</v>
          </cell>
          <cell r="BS303">
            <v>0</v>
          </cell>
          <cell r="BT303"/>
          <cell r="BU303"/>
          <cell r="BV303" t="str">
            <v>Octubre</v>
          </cell>
          <cell r="BW303"/>
          <cell r="BX303" t="e">
            <v>#DIV/0!</v>
          </cell>
          <cell r="BY303">
            <v>0</v>
          </cell>
          <cell r="BZ303"/>
          <cell r="CA303"/>
          <cell r="CB303" t="str">
            <v>Noviembre</v>
          </cell>
          <cell r="CC303"/>
          <cell r="CD303" t="e">
            <v>#DIV/0!</v>
          </cell>
          <cell r="CE303">
            <v>0</v>
          </cell>
          <cell r="CF303"/>
          <cell r="CG303"/>
          <cell r="CH303" t="str">
            <v>Diciembre</v>
          </cell>
          <cell r="CI303"/>
          <cell r="CJ303" t="e">
            <v>#DIV/0!</v>
          </cell>
          <cell r="CK303">
            <v>0</v>
          </cell>
          <cell r="CL303"/>
          <cell r="CM303"/>
          <cell r="CN303">
            <v>0</v>
          </cell>
          <cell r="CO303">
            <v>0</v>
          </cell>
          <cell r="CP303">
            <v>0</v>
          </cell>
          <cell r="CQ303">
            <v>0</v>
          </cell>
          <cell r="CR303">
            <v>0</v>
          </cell>
          <cell r="CS303">
            <v>0</v>
          </cell>
          <cell r="CT303">
            <v>0</v>
          </cell>
          <cell r="CU303">
            <v>0</v>
          </cell>
          <cell r="CV303">
            <v>0</v>
          </cell>
          <cell r="CW303">
            <v>0</v>
          </cell>
          <cell r="CX303">
            <v>0</v>
          </cell>
          <cell r="CY303">
            <v>0</v>
          </cell>
        </row>
        <row r="304">
          <cell r="C304" t="str">
            <v>SEYM 75 Acción preventiva 2</v>
          </cell>
          <cell r="D304"/>
          <cell r="E304"/>
          <cell r="F304"/>
          <cell r="G304">
            <v>0</v>
          </cell>
          <cell r="H304"/>
          <cell r="I304"/>
          <cell r="J304"/>
          <cell r="K304"/>
          <cell r="L304"/>
          <cell r="M304"/>
          <cell r="N304"/>
          <cell r="O304"/>
          <cell r="P304"/>
          <cell r="Q304"/>
          <cell r="R304"/>
          <cell r="S304"/>
          <cell r="T304" t="str">
            <v>Enero</v>
          </cell>
          <cell r="U304"/>
          <cell r="V304" t="e">
            <v>#DIV/0!</v>
          </cell>
          <cell r="W304" t="e">
            <v>#DIV/0!</v>
          </cell>
          <cell r="X304"/>
          <cell r="Y304"/>
          <cell r="Z304" t="str">
            <v>Febrero</v>
          </cell>
          <cell r="AA304"/>
          <cell r="AB304" t="e">
            <v>#DIV/0!</v>
          </cell>
          <cell r="AC304" t="e">
            <v>#DIV/0!</v>
          </cell>
          <cell r="AD304"/>
          <cell r="AE304"/>
          <cell r="AF304" t="str">
            <v>Marzo</v>
          </cell>
          <cell r="AG304"/>
          <cell r="AH304" t="e">
            <v>#DIV/0!</v>
          </cell>
          <cell r="AI304" t="e">
            <v>#DIV/0!</v>
          </cell>
          <cell r="AJ304"/>
          <cell r="AK304"/>
          <cell r="AL304" t="str">
            <v>Abril</v>
          </cell>
          <cell r="AM304"/>
          <cell r="AN304" t="e">
            <v>#DIV/0!</v>
          </cell>
          <cell r="AO304" t="e">
            <v>#DIV/0!</v>
          </cell>
          <cell r="AP304"/>
          <cell r="AQ304"/>
          <cell r="AR304" t="str">
            <v>Mayo</v>
          </cell>
          <cell r="AS304"/>
          <cell r="AT304" t="e">
            <v>#DIV/0!</v>
          </cell>
          <cell r="AU304" t="e">
            <v>#DIV/0!</v>
          </cell>
          <cell r="AV304"/>
          <cell r="AW304"/>
          <cell r="AX304" t="str">
            <v>Junio</v>
          </cell>
          <cell r="AY304"/>
          <cell r="AZ304" t="e">
            <v>#DIV/0!</v>
          </cell>
          <cell r="BA304" t="e">
            <v>#DIV/0!</v>
          </cell>
          <cell r="BB304"/>
          <cell r="BC304"/>
          <cell r="BD304" t="str">
            <v>Julio</v>
          </cell>
          <cell r="BE304"/>
          <cell r="BF304" t="e">
            <v>#DIV/0!</v>
          </cell>
          <cell r="BG304" t="e">
            <v>#DIV/0!</v>
          </cell>
          <cell r="BH304"/>
          <cell r="BI304"/>
          <cell r="BJ304" t="str">
            <v>Agosto</v>
          </cell>
          <cell r="BK304"/>
          <cell r="BL304" t="e">
            <v>#DIV/0!</v>
          </cell>
          <cell r="BM304" t="e">
            <v>#DIV/0!</v>
          </cell>
          <cell r="BN304"/>
          <cell r="BO304"/>
          <cell r="BP304" t="str">
            <v>Septiembre</v>
          </cell>
          <cell r="BQ304"/>
          <cell r="BR304" t="e">
            <v>#DIV/0!</v>
          </cell>
          <cell r="BS304" t="e">
            <v>#DIV/0!</v>
          </cell>
          <cell r="BT304"/>
          <cell r="BU304"/>
          <cell r="BV304" t="str">
            <v>Octubre</v>
          </cell>
          <cell r="BW304"/>
          <cell r="BX304" t="e">
            <v>#DIV/0!</v>
          </cell>
          <cell r="BY304" t="e">
            <v>#DIV/0!</v>
          </cell>
          <cell r="BZ304"/>
          <cell r="CA304"/>
          <cell r="CB304" t="str">
            <v>Noviembre</v>
          </cell>
          <cell r="CC304"/>
          <cell r="CD304" t="e">
            <v>#DIV/0!</v>
          </cell>
          <cell r="CE304" t="e">
            <v>#DIV/0!</v>
          </cell>
          <cell r="CF304"/>
          <cell r="CG304"/>
          <cell r="CH304" t="str">
            <v>Diciembre</v>
          </cell>
          <cell r="CI304"/>
          <cell r="CJ304" t="e">
            <v>#DIV/0!</v>
          </cell>
          <cell r="CK304" t="e">
            <v>#DIV/0!</v>
          </cell>
          <cell r="CL304"/>
          <cell r="CM304"/>
          <cell r="CN304"/>
          <cell r="CO304"/>
          <cell r="CP304"/>
          <cell r="CQ304"/>
          <cell r="CR304"/>
          <cell r="CS304"/>
          <cell r="CT304"/>
          <cell r="CU304"/>
          <cell r="CV304"/>
          <cell r="CW304"/>
          <cell r="CX304"/>
          <cell r="CY304"/>
        </row>
        <row r="305">
          <cell r="C305" t="str">
            <v>SEYM 75 Acción preventiva 3</v>
          </cell>
          <cell r="D305"/>
          <cell r="E305"/>
          <cell r="F305"/>
          <cell r="G305">
            <v>0</v>
          </cell>
          <cell r="H305"/>
          <cell r="I305"/>
          <cell r="J305"/>
          <cell r="K305"/>
          <cell r="L305"/>
          <cell r="M305"/>
          <cell r="N305"/>
          <cell r="O305"/>
          <cell r="P305"/>
          <cell r="Q305"/>
          <cell r="R305"/>
          <cell r="S305"/>
          <cell r="T305" t="str">
            <v>Enero</v>
          </cell>
          <cell r="U305"/>
          <cell r="V305" t="e">
            <v>#DIV/0!</v>
          </cell>
          <cell r="W305" t="e">
            <v>#DIV/0!</v>
          </cell>
          <cell r="X305"/>
          <cell r="Y305"/>
          <cell r="Z305" t="str">
            <v>Febrero</v>
          </cell>
          <cell r="AA305"/>
          <cell r="AB305" t="e">
            <v>#DIV/0!</v>
          </cell>
          <cell r="AC305" t="e">
            <v>#DIV/0!</v>
          </cell>
          <cell r="AD305"/>
          <cell r="AE305"/>
          <cell r="AF305" t="str">
            <v>Marzo</v>
          </cell>
          <cell r="AG305"/>
          <cell r="AH305" t="e">
            <v>#DIV/0!</v>
          </cell>
          <cell r="AI305" t="e">
            <v>#DIV/0!</v>
          </cell>
          <cell r="AJ305"/>
          <cell r="AK305"/>
          <cell r="AL305" t="str">
            <v>Abril</v>
          </cell>
          <cell r="AM305"/>
          <cell r="AN305" t="e">
            <v>#DIV/0!</v>
          </cell>
          <cell r="AO305" t="e">
            <v>#DIV/0!</v>
          </cell>
          <cell r="AP305"/>
          <cell r="AQ305"/>
          <cell r="AR305" t="str">
            <v>Mayo</v>
          </cell>
          <cell r="AS305"/>
          <cell r="AT305" t="e">
            <v>#DIV/0!</v>
          </cell>
          <cell r="AU305" t="e">
            <v>#DIV/0!</v>
          </cell>
          <cell r="AV305"/>
          <cell r="AW305"/>
          <cell r="AX305" t="str">
            <v>Junio</v>
          </cell>
          <cell r="AY305"/>
          <cell r="AZ305" t="e">
            <v>#DIV/0!</v>
          </cell>
          <cell r="BA305" t="e">
            <v>#DIV/0!</v>
          </cell>
          <cell r="BB305"/>
          <cell r="BC305"/>
          <cell r="BD305" t="str">
            <v>Julio</v>
          </cell>
          <cell r="BE305"/>
          <cell r="BF305" t="e">
            <v>#DIV/0!</v>
          </cell>
          <cell r="BG305" t="e">
            <v>#DIV/0!</v>
          </cell>
          <cell r="BH305"/>
          <cell r="BI305"/>
          <cell r="BJ305" t="str">
            <v>Agosto</v>
          </cell>
          <cell r="BK305"/>
          <cell r="BL305" t="e">
            <v>#DIV/0!</v>
          </cell>
          <cell r="BM305" t="e">
            <v>#DIV/0!</v>
          </cell>
          <cell r="BN305"/>
          <cell r="BO305"/>
          <cell r="BP305" t="str">
            <v>Septiembre</v>
          </cell>
          <cell r="BQ305"/>
          <cell r="BR305" t="e">
            <v>#DIV/0!</v>
          </cell>
          <cell r="BS305" t="e">
            <v>#DIV/0!</v>
          </cell>
          <cell r="BT305"/>
          <cell r="BU305"/>
          <cell r="BV305" t="str">
            <v>Octubre</v>
          </cell>
          <cell r="BW305"/>
          <cell r="BX305" t="e">
            <v>#DIV/0!</v>
          </cell>
          <cell r="BY305" t="e">
            <v>#DIV/0!</v>
          </cell>
          <cell r="BZ305"/>
          <cell r="CA305"/>
          <cell r="CB305" t="str">
            <v>Noviembre</v>
          </cell>
          <cell r="CC305"/>
          <cell r="CD305" t="e">
            <v>#DIV/0!</v>
          </cell>
          <cell r="CE305" t="e">
            <v>#DIV/0!</v>
          </cell>
          <cell r="CF305"/>
          <cell r="CG305"/>
          <cell r="CH305" t="str">
            <v>Diciembre</v>
          </cell>
          <cell r="CI305"/>
          <cell r="CJ305" t="e">
            <v>#DIV/0!</v>
          </cell>
          <cell r="CK305" t="e">
            <v>#DIV/0!</v>
          </cell>
          <cell r="CL305"/>
          <cell r="CM305"/>
          <cell r="CN305"/>
          <cell r="CO305"/>
          <cell r="CP305"/>
          <cell r="CQ305"/>
          <cell r="CR305"/>
          <cell r="CS305"/>
          <cell r="CT305"/>
          <cell r="CU305"/>
          <cell r="CV305"/>
          <cell r="CW305"/>
          <cell r="CX305"/>
          <cell r="CY305"/>
        </row>
        <row r="306">
          <cell r="C306" t="str">
            <v>SEYM 75 Acción preventiva 4</v>
          </cell>
          <cell r="D306"/>
          <cell r="E306"/>
          <cell r="F306"/>
          <cell r="G306">
            <v>0</v>
          </cell>
          <cell r="H306"/>
          <cell r="I306"/>
          <cell r="J306"/>
          <cell r="K306"/>
          <cell r="L306"/>
          <cell r="M306"/>
          <cell r="N306"/>
          <cell r="O306"/>
          <cell r="P306"/>
          <cell r="Q306"/>
          <cell r="R306"/>
          <cell r="S306"/>
          <cell r="T306" t="str">
            <v>Enero</v>
          </cell>
          <cell r="U306"/>
          <cell r="V306" t="e">
            <v>#DIV/0!</v>
          </cell>
          <cell r="W306" t="e">
            <v>#DIV/0!</v>
          </cell>
          <cell r="X306"/>
          <cell r="Y306"/>
          <cell r="Z306" t="str">
            <v>Febrero</v>
          </cell>
          <cell r="AA306"/>
          <cell r="AB306" t="e">
            <v>#DIV/0!</v>
          </cell>
          <cell r="AC306" t="e">
            <v>#DIV/0!</v>
          </cell>
          <cell r="AD306"/>
          <cell r="AE306"/>
          <cell r="AF306" t="str">
            <v>Marzo</v>
          </cell>
          <cell r="AG306"/>
          <cell r="AH306" t="e">
            <v>#DIV/0!</v>
          </cell>
          <cell r="AI306" t="e">
            <v>#DIV/0!</v>
          </cell>
          <cell r="AJ306"/>
          <cell r="AK306"/>
          <cell r="AL306" t="str">
            <v>Abril</v>
          </cell>
          <cell r="AM306"/>
          <cell r="AN306" t="e">
            <v>#DIV/0!</v>
          </cell>
          <cell r="AO306" t="e">
            <v>#DIV/0!</v>
          </cell>
          <cell r="AP306"/>
          <cell r="AQ306"/>
          <cell r="AR306" t="str">
            <v>Mayo</v>
          </cell>
          <cell r="AS306"/>
          <cell r="AT306" t="e">
            <v>#DIV/0!</v>
          </cell>
          <cell r="AU306" t="e">
            <v>#DIV/0!</v>
          </cell>
          <cell r="AV306"/>
          <cell r="AW306"/>
          <cell r="AX306" t="str">
            <v>Junio</v>
          </cell>
          <cell r="AY306"/>
          <cell r="AZ306" t="e">
            <v>#DIV/0!</v>
          </cell>
          <cell r="BA306" t="e">
            <v>#DIV/0!</v>
          </cell>
          <cell r="BB306"/>
          <cell r="BC306"/>
          <cell r="BD306" t="str">
            <v>Julio</v>
          </cell>
          <cell r="BE306"/>
          <cell r="BF306" t="e">
            <v>#DIV/0!</v>
          </cell>
          <cell r="BG306" t="e">
            <v>#DIV/0!</v>
          </cell>
          <cell r="BH306"/>
          <cell r="BI306"/>
          <cell r="BJ306" t="str">
            <v>Agosto</v>
          </cell>
          <cell r="BK306"/>
          <cell r="BL306" t="e">
            <v>#DIV/0!</v>
          </cell>
          <cell r="BM306" t="e">
            <v>#DIV/0!</v>
          </cell>
          <cell r="BN306"/>
          <cell r="BO306"/>
          <cell r="BP306" t="str">
            <v>Septiembre</v>
          </cell>
          <cell r="BQ306"/>
          <cell r="BR306" t="e">
            <v>#DIV/0!</v>
          </cell>
          <cell r="BS306" t="e">
            <v>#DIV/0!</v>
          </cell>
          <cell r="BT306"/>
          <cell r="BU306"/>
          <cell r="BV306" t="str">
            <v>Octubre</v>
          </cell>
          <cell r="BW306"/>
          <cell r="BX306" t="e">
            <v>#DIV/0!</v>
          </cell>
          <cell r="BY306" t="e">
            <v>#DIV/0!</v>
          </cell>
          <cell r="BZ306"/>
          <cell r="CA306"/>
          <cell r="CB306" t="str">
            <v>Noviembre</v>
          </cell>
          <cell r="CC306"/>
          <cell r="CD306" t="e">
            <v>#DIV/0!</v>
          </cell>
          <cell r="CE306" t="e">
            <v>#DIV/0!</v>
          </cell>
          <cell r="CF306"/>
          <cell r="CG306"/>
          <cell r="CH306" t="str">
            <v>Diciembre</v>
          </cell>
          <cell r="CI306"/>
          <cell r="CJ306" t="e">
            <v>#DIV/0!</v>
          </cell>
          <cell r="CK306" t="e">
            <v>#DIV/0!</v>
          </cell>
          <cell r="CL306"/>
          <cell r="CM306"/>
          <cell r="CN306"/>
          <cell r="CO306"/>
          <cell r="CP306"/>
          <cell r="CQ306"/>
          <cell r="CR306"/>
          <cell r="CS306"/>
          <cell r="CT306"/>
          <cell r="CU306"/>
          <cell r="CV306"/>
          <cell r="CW306"/>
          <cell r="CX306"/>
          <cell r="CY306"/>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54871-2802-4E9F-8090-72950369398E}">
  <sheetPr>
    <tabColor rgb="FFFFFF00"/>
  </sheetPr>
  <dimension ref="B1:K80"/>
  <sheetViews>
    <sheetView showGridLines="0" topLeftCell="A21" workbookViewId="0">
      <selection activeCell="A2" sqref="A2"/>
    </sheetView>
  </sheetViews>
  <sheetFormatPr baseColWidth="10" defaultColWidth="11.1796875" defaultRowHeight="20.149999999999999" customHeight="1" x14ac:dyDescent="0.35"/>
  <cols>
    <col min="1" max="1" width="11.1796875" style="1"/>
    <col min="2" max="2" width="64.90625" style="1" customWidth="1"/>
    <col min="3" max="3" width="29.26953125" style="1" customWidth="1"/>
    <col min="4" max="4" width="126.1796875" style="1" bestFit="1" customWidth="1"/>
    <col min="5" max="16384" width="11.1796875" style="1"/>
  </cols>
  <sheetData>
    <row r="1" spans="2:11" ht="20.149999999999999" customHeight="1" x14ac:dyDescent="0.35">
      <c r="B1" s="1" t="s">
        <v>0</v>
      </c>
      <c r="D1" s="1" t="s">
        <v>1</v>
      </c>
      <c r="E1" s="1" t="s">
        <v>2</v>
      </c>
      <c r="F1" s="1" t="s">
        <v>3</v>
      </c>
    </row>
    <row r="2" spans="2:11" ht="20.149999999999999" customHeight="1" x14ac:dyDescent="0.35">
      <c r="B2" s="1" t="s">
        <v>4</v>
      </c>
      <c r="D2" s="1" t="s">
        <v>5</v>
      </c>
      <c r="E2" s="1" t="s">
        <v>6</v>
      </c>
      <c r="F2" s="1" t="s">
        <v>7</v>
      </c>
    </row>
    <row r="4" spans="2:11" ht="20.149999999999999" customHeight="1" x14ac:dyDescent="0.35">
      <c r="B4" s="90" t="s">
        <v>8</v>
      </c>
      <c r="C4" s="91"/>
      <c r="D4" s="92"/>
      <c r="F4" s="175" t="s">
        <v>9</v>
      </c>
      <c r="G4" s="175"/>
      <c r="H4" s="175" t="s">
        <v>10</v>
      </c>
      <c r="I4" s="175"/>
      <c r="J4" s="175" t="s">
        <v>11</v>
      </c>
      <c r="K4" s="175"/>
    </row>
    <row r="5" spans="2:11" ht="20.149999999999999" customHeight="1" x14ac:dyDescent="0.35">
      <c r="B5" s="93" t="s">
        <v>12</v>
      </c>
      <c r="C5" s="94" t="s">
        <v>13</v>
      </c>
      <c r="D5" s="94" t="s">
        <v>14</v>
      </c>
      <c r="F5" s="172" t="s">
        <v>15</v>
      </c>
      <c r="G5" s="172"/>
      <c r="H5" s="172" t="s">
        <v>16</v>
      </c>
      <c r="I5" s="172"/>
      <c r="J5" s="173" t="s">
        <v>17</v>
      </c>
      <c r="K5" s="173"/>
    </row>
    <row r="6" spans="2:11" ht="20.149999999999999" customHeight="1" x14ac:dyDescent="0.35">
      <c r="B6" s="95" t="s">
        <v>18</v>
      </c>
      <c r="C6" s="96" t="s">
        <v>19</v>
      </c>
      <c r="D6" s="96" t="s">
        <v>20</v>
      </c>
      <c r="F6" s="172" t="s">
        <v>15</v>
      </c>
      <c r="G6" s="172"/>
      <c r="H6" s="172" t="s">
        <v>21</v>
      </c>
      <c r="I6" s="172"/>
      <c r="J6" s="173" t="s">
        <v>17</v>
      </c>
      <c r="K6" s="173"/>
    </row>
    <row r="7" spans="2:11" ht="20.149999999999999" customHeight="1" x14ac:dyDescent="0.35">
      <c r="B7" s="97" t="s">
        <v>22</v>
      </c>
      <c r="C7" s="96" t="s">
        <v>23</v>
      </c>
      <c r="D7" s="96" t="s">
        <v>24</v>
      </c>
      <c r="F7" s="172" t="s">
        <v>15</v>
      </c>
      <c r="G7" s="172"/>
      <c r="H7" s="172" t="s">
        <v>25</v>
      </c>
      <c r="I7" s="172"/>
      <c r="J7" s="173" t="s">
        <v>17</v>
      </c>
      <c r="K7" s="173"/>
    </row>
    <row r="8" spans="2:11" ht="20.149999999999999" customHeight="1" x14ac:dyDescent="0.35">
      <c r="B8" s="98" t="s">
        <v>26</v>
      </c>
      <c r="C8" s="96" t="s">
        <v>27</v>
      </c>
      <c r="D8" s="96" t="s">
        <v>28</v>
      </c>
      <c r="F8" s="172" t="s">
        <v>15</v>
      </c>
      <c r="G8" s="172"/>
      <c r="H8" s="172" t="s">
        <v>29</v>
      </c>
      <c r="I8" s="172"/>
      <c r="J8" s="173" t="s">
        <v>17</v>
      </c>
      <c r="K8" s="173"/>
    </row>
    <row r="9" spans="2:11" ht="20.149999999999999" customHeight="1" x14ac:dyDescent="0.35">
      <c r="B9" s="99" t="s">
        <v>30</v>
      </c>
      <c r="C9" s="96" t="s">
        <v>31</v>
      </c>
      <c r="D9" s="96" t="s">
        <v>32</v>
      </c>
      <c r="F9" s="172" t="s">
        <v>15</v>
      </c>
      <c r="G9" s="172"/>
      <c r="H9" s="172" t="s">
        <v>33</v>
      </c>
      <c r="I9" s="172"/>
      <c r="J9" s="173" t="s">
        <v>17</v>
      </c>
      <c r="K9" s="173"/>
    </row>
    <row r="10" spans="2:11" ht="20.149999999999999" customHeight="1" x14ac:dyDescent="0.35">
      <c r="B10" s="100" t="s">
        <v>15</v>
      </c>
      <c r="C10" s="101" t="s">
        <v>34</v>
      </c>
      <c r="D10" s="96" t="s">
        <v>35</v>
      </c>
      <c r="F10" s="172" t="s">
        <v>30</v>
      </c>
      <c r="G10" s="172"/>
      <c r="H10" s="172" t="s">
        <v>16</v>
      </c>
      <c r="I10" s="172"/>
      <c r="J10" s="174" t="s">
        <v>36</v>
      </c>
      <c r="K10" s="174"/>
    </row>
    <row r="11" spans="2:11" ht="20.149999999999999" customHeight="1" x14ac:dyDescent="0.35">
      <c r="F11" s="172" t="s">
        <v>30</v>
      </c>
      <c r="G11" s="172"/>
      <c r="H11" s="172" t="s">
        <v>21</v>
      </c>
      <c r="I11" s="172"/>
      <c r="J11" s="174" t="s">
        <v>36</v>
      </c>
      <c r="K11" s="174"/>
    </row>
    <row r="12" spans="2:11" ht="20.149999999999999" customHeight="1" x14ac:dyDescent="0.35">
      <c r="B12" s="102" t="s">
        <v>37</v>
      </c>
      <c r="C12" s="102"/>
      <c r="D12" s="102"/>
      <c r="F12" s="170" t="s">
        <v>30</v>
      </c>
      <c r="G12" s="171"/>
      <c r="H12" s="172" t="s">
        <v>25</v>
      </c>
      <c r="I12" s="172"/>
      <c r="J12" s="174" t="s">
        <v>36</v>
      </c>
      <c r="K12" s="174"/>
    </row>
    <row r="13" spans="2:11" ht="20.149999999999999" customHeight="1" x14ac:dyDescent="0.35">
      <c r="B13" s="103" t="s">
        <v>12</v>
      </c>
      <c r="C13" s="103" t="s">
        <v>38</v>
      </c>
      <c r="D13" s="103" t="s">
        <v>39</v>
      </c>
      <c r="F13" s="170" t="s">
        <v>30</v>
      </c>
      <c r="G13" s="171"/>
      <c r="H13" s="172" t="s">
        <v>29</v>
      </c>
      <c r="I13" s="172"/>
      <c r="J13" s="174" t="s">
        <v>36</v>
      </c>
      <c r="K13" s="174"/>
    </row>
    <row r="14" spans="2:11" ht="20.149999999999999" customHeight="1" x14ac:dyDescent="0.35">
      <c r="B14" s="104" t="s">
        <v>40</v>
      </c>
      <c r="C14" s="105">
        <v>0.2</v>
      </c>
      <c r="D14" s="96" t="s">
        <v>41</v>
      </c>
      <c r="F14" s="170" t="s">
        <v>30</v>
      </c>
      <c r="G14" s="171"/>
      <c r="H14" s="172" t="s">
        <v>33</v>
      </c>
      <c r="I14" s="172"/>
      <c r="J14" s="174" t="s">
        <v>36</v>
      </c>
      <c r="K14" s="174"/>
    </row>
    <row r="15" spans="2:11" ht="20.149999999999999" customHeight="1" x14ac:dyDescent="0.35">
      <c r="B15" s="106" t="s">
        <v>42</v>
      </c>
      <c r="C15" s="105">
        <v>0.4</v>
      </c>
      <c r="D15" s="96" t="s">
        <v>43</v>
      </c>
      <c r="F15" s="170" t="s">
        <v>26</v>
      </c>
      <c r="G15" s="171"/>
      <c r="H15" s="172" t="s">
        <v>16</v>
      </c>
      <c r="I15" s="172"/>
      <c r="J15" s="174" t="s">
        <v>36</v>
      </c>
      <c r="K15" s="174"/>
    </row>
    <row r="16" spans="2:11" ht="20.149999999999999" customHeight="1" x14ac:dyDescent="0.35">
      <c r="B16" s="107" t="s">
        <v>44</v>
      </c>
      <c r="C16" s="105">
        <v>0.6</v>
      </c>
      <c r="D16" s="96" t="s">
        <v>45</v>
      </c>
      <c r="F16" s="170" t="s">
        <v>26</v>
      </c>
      <c r="G16" s="171"/>
      <c r="H16" s="172" t="s">
        <v>21</v>
      </c>
      <c r="I16" s="172"/>
      <c r="J16" s="174" t="s">
        <v>36</v>
      </c>
      <c r="K16" s="174"/>
    </row>
    <row r="17" spans="2:11" ht="20.149999999999999" customHeight="1" x14ac:dyDescent="0.35">
      <c r="B17" s="108" t="s">
        <v>46</v>
      </c>
      <c r="C17" s="105">
        <v>0.8</v>
      </c>
      <c r="D17" s="96" t="s">
        <v>47</v>
      </c>
      <c r="F17" s="170" t="s">
        <v>26</v>
      </c>
      <c r="G17" s="171"/>
      <c r="H17" s="172" t="s">
        <v>25</v>
      </c>
      <c r="I17" s="172"/>
      <c r="J17" s="176" t="s">
        <v>48</v>
      </c>
      <c r="K17" s="176"/>
    </row>
    <row r="18" spans="2:11" ht="20.149999999999999" customHeight="1" x14ac:dyDescent="0.35">
      <c r="B18" s="109" t="s">
        <v>49</v>
      </c>
      <c r="C18" s="105">
        <v>1</v>
      </c>
      <c r="D18" s="96" t="s">
        <v>50</v>
      </c>
      <c r="F18" s="170" t="s">
        <v>26</v>
      </c>
      <c r="G18" s="171"/>
      <c r="H18" s="172" t="s">
        <v>29</v>
      </c>
      <c r="I18" s="172"/>
      <c r="J18" s="176" t="s">
        <v>48</v>
      </c>
      <c r="K18" s="176"/>
    </row>
    <row r="19" spans="2:11" ht="20.149999999999999" customHeight="1" x14ac:dyDescent="0.35">
      <c r="F19" s="172" t="s">
        <v>26</v>
      </c>
      <c r="G19" s="172"/>
      <c r="H19" s="172" t="s">
        <v>33</v>
      </c>
      <c r="I19" s="172"/>
      <c r="J19" s="176" t="s">
        <v>48</v>
      </c>
      <c r="K19" s="176"/>
    </row>
    <row r="20" spans="2:11" ht="20.149999999999999" customHeight="1" x14ac:dyDescent="0.35">
      <c r="B20" s="1" t="s">
        <v>51</v>
      </c>
      <c r="C20" s="1" t="s">
        <v>14</v>
      </c>
      <c r="D20" s="88"/>
      <c r="F20" s="172" t="s">
        <v>22</v>
      </c>
      <c r="G20" s="172"/>
      <c r="H20" s="172" t="s">
        <v>16</v>
      </c>
      <c r="I20" s="172"/>
      <c r="J20" s="174" t="s">
        <v>36</v>
      </c>
      <c r="K20" s="174"/>
    </row>
    <row r="21" spans="2:11" ht="20.149999999999999" customHeight="1" x14ac:dyDescent="0.35">
      <c r="B21" s="110" t="s">
        <v>19</v>
      </c>
      <c r="C21" s="1" t="s">
        <v>20</v>
      </c>
      <c r="D21" s="89">
        <v>0.2</v>
      </c>
      <c r="F21" s="172" t="s">
        <v>22</v>
      </c>
      <c r="G21" s="172"/>
      <c r="H21" s="172" t="s">
        <v>21</v>
      </c>
      <c r="I21" s="172"/>
      <c r="J21" s="176" t="s">
        <v>48</v>
      </c>
      <c r="K21" s="176"/>
    </row>
    <row r="22" spans="2:11" ht="20.149999999999999" customHeight="1" x14ac:dyDescent="0.35">
      <c r="B22" s="110" t="s">
        <v>23</v>
      </c>
      <c r="C22" s="1" t="s">
        <v>24</v>
      </c>
      <c r="D22" s="89">
        <v>0.4</v>
      </c>
      <c r="F22" s="172" t="s">
        <v>22</v>
      </c>
      <c r="G22" s="172"/>
      <c r="H22" s="172" t="s">
        <v>25</v>
      </c>
      <c r="I22" s="172"/>
      <c r="J22" s="176" t="s">
        <v>48</v>
      </c>
      <c r="K22" s="176"/>
    </row>
    <row r="23" spans="2:11" ht="20.149999999999999" customHeight="1" x14ac:dyDescent="0.35">
      <c r="B23" s="111" t="s">
        <v>27</v>
      </c>
      <c r="C23" s="1" t="s">
        <v>28</v>
      </c>
      <c r="D23" s="89">
        <v>0.6</v>
      </c>
      <c r="F23" s="172" t="s">
        <v>22</v>
      </c>
      <c r="G23" s="172"/>
      <c r="H23" s="172" t="s">
        <v>29</v>
      </c>
      <c r="I23" s="172"/>
      <c r="J23" s="176" t="s">
        <v>48</v>
      </c>
      <c r="K23" s="176"/>
    </row>
    <row r="24" spans="2:11" ht="20.149999999999999" customHeight="1" x14ac:dyDescent="0.35">
      <c r="B24" s="111" t="s">
        <v>31</v>
      </c>
      <c r="C24" s="1" t="s">
        <v>32</v>
      </c>
      <c r="D24" s="89">
        <v>0.8</v>
      </c>
      <c r="F24" s="172" t="s">
        <v>22</v>
      </c>
      <c r="G24" s="172"/>
      <c r="H24" s="172" t="s">
        <v>33</v>
      </c>
      <c r="I24" s="172"/>
      <c r="J24" s="177" t="s">
        <v>52</v>
      </c>
      <c r="K24" s="177"/>
    </row>
    <row r="25" spans="2:11" ht="20.149999999999999" customHeight="1" x14ac:dyDescent="0.35">
      <c r="B25" s="111" t="s">
        <v>34</v>
      </c>
      <c r="C25" s="1" t="s">
        <v>35</v>
      </c>
      <c r="D25" s="89">
        <v>1</v>
      </c>
      <c r="F25" s="172" t="s">
        <v>18</v>
      </c>
      <c r="G25" s="172"/>
      <c r="H25" s="172" t="s">
        <v>16</v>
      </c>
      <c r="I25" s="172"/>
      <c r="J25" s="174" t="s">
        <v>36</v>
      </c>
      <c r="K25" s="174"/>
    </row>
    <row r="26" spans="2:11" ht="20.149999999999999" customHeight="1" x14ac:dyDescent="0.35">
      <c r="F26" s="172" t="s">
        <v>18</v>
      </c>
      <c r="G26" s="172"/>
      <c r="H26" s="172" t="s">
        <v>21</v>
      </c>
      <c r="I26" s="172"/>
      <c r="J26" s="176" t="s">
        <v>48</v>
      </c>
      <c r="K26" s="176"/>
    </row>
    <row r="27" spans="2:11" ht="20.149999999999999" customHeight="1" x14ac:dyDescent="0.35">
      <c r="B27" s="1" t="s">
        <v>14</v>
      </c>
      <c r="F27" s="172" t="s">
        <v>18</v>
      </c>
      <c r="G27" s="172"/>
      <c r="H27" s="172" t="s">
        <v>25</v>
      </c>
      <c r="I27" s="172"/>
      <c r="J27" s="176" t="s">
        <v>48</v>
      </c>
      <c r="K27" s="176"/>
    </row>
    <row r="28" spans="2:11" ht="20.149999999999999" customHeight="1" x14ac:dyDescent="0.35">
      <c r="B28" s="1" t="s">
        <v>20</v>
      </c>
      <c r="F28" s="172" t="s">
        <v>18</v>
      </c>
      <c r="G28" s="172"/>
      <c r="H28" s="172" t="s">
        <v>29</v>
      </c>
      <c r="I28" s="172"/>
      <c r="J28" s="177" t="s">
        <v>52</v>
      </c>
      <c r="K28" s="177"/>
    </row>
    <row r="29" spans="2:11" ht="20.149999999999999" customHeight="1" x14ac:dyDescent="0.35">
      <c r="B29" s="1" t="s">
        <v>24</v>
      </c>
      <c r="F29" s="172" t="s">
        <v>18</v>
      </c>
      <c r="G29" s="172"/>
      <c r="H29" s="172" t="s">
        <v>33</v>
      </c>
      <c r="I29" s="172"/>
      <c r="J29" s="177" t="s">
        <v>52</v>
      </c>
      <c r="K29" s="177"/>
    </row>
    <row r="30" spans="2:11" ht="20.149999999999999" customHeight="1" x14ac:dyDescent="0.35">
      <c r="B30" s="1" t="s">
        <v>28</v>
      </c>
    </row>
    <row r="31" spans="2:11" ht="20.149999999999999" customHeight="1" x14ac:dyDescent="0.35">
      <c r="B31" s="1" t="s">
        <v>32</v>
      </c>
      <c r="F31" s="1" t="s">
        <v>61</v>
      </c>
    </row>
    <row r="32" spans="2:11" ht="20.149999999999999" customHeight="1" x14ac:dyDescent="0.35">
      <c r="B32" s="1" t="s">
        <v>35</v>
      </c>
      <c r="F32" s="1" t="s">
        <v>62</v>
      </c>
    </row>
    <row r="33" spans="2:6" ht="20.149999999999999" customHeight="1" x14ac:dyDescent="0.35">
      <c r="F33" s="1" t="s">
        <v>63</v>
      </c>
    </row>
    <row r="34" spans="2:6" ht="20.149999999999999" customHeight="1" x14ac:dyDescent="0.35">
      <c r="B34" s="1" t="s">
        <v>53</v>
      </c>
      <c r="F34" s="1" t="s">
        <v>64</v>
      </c>
    </row>
    <row r="35" spans="2:6" ht="20.149999999999999" customHeight="1" x14ac:dyDescent="0.35">
      <c r="B35" s="1" t="s">
        <v>54</v>
      </c>
      <c r="F35" s="1" t="s">
        <v>65</v>
      </c>
    </row>
    <row r="36" spans="2:6" ht="20.149999999999999" customHeight="1" x14ac:dyDescent="0.35">
      <c r="B36" s="1" t="s">
        <v>55</v>
      </c>
    </row>
    <row r="38" spans="2:6" ht="20.149999999999999" customHeight="1" x14ac:dyDescent="0.35">
      <c r="B38" s="1" t="s">
        <v>56</v>
      </c>
      <c r="C38" s="1" t="s">
        <v>58</v>
      </c>
      <c r="D38" s="1" t="s">
        <v>60</v>
      </c>
    </row>
    <row r="39" spans="2:6" ht="20.149999999999999" customHeight="1" x14ac:dyDescent="0.35">
      <c r="B39" s="1" t="s">
        <v>57</v>
      </c>
      <c r="C39" s="1" t="s">
        <v>59</v>
      </c>
      <c r="D39" s="1" t="s">
        <v>202</v>
      </c>
    </row>
    <row r="42" spans="2:6" ht="20.149999999999999" customHeight="1" x14ac:dyDescent="0.35">
      <c r="B42" s="1" t="s">
        <v>206</v>
      </c>
      <c r="D42" s="1" t="s">
        <v>214</v>
      </c>
    </row>
    <row r="43" spans="2:6" ht="20.149999999999999" customHeight="1" x14ac:dyDescent="0.35">
      <c r="B43" s="1" t="s">
        <v>207</v>
      </c>
      <c r="D43" s="1" t="s">
        <v>215</v>
      </c>
    </row>
    <row r="44" spans="2:6" ht="20.149999999999999" customHeight="1" x14ac:dyDescent="0.35">
      <c r="B44" s="1" t="s">
        <v>208</v>
      </c>
      <c r="D44" s="1" t="s">
        <v>216</v>
      </c>
    </row>
    <row r="45" spans="2:6" ht="20.149999999999999" customHeight="1" x14ac:dyDescent="0.35">
      <c r="B45" s="1" t="s">
        <v>209</v>
      </c>
      <c r="D45" s="1" t="s">
        <v>217</v>
      </c>
    </row>
    <row r="46" spans="2:6" ht="20.149999999999999" customHeight="1" x14ac:dyDescent="0.35">
      <c r="B46" s="1" t="s">
        <v>210</v>
      </c>
    </row>
    <row r="47" spans="2:6" ht="20.149999999999999" customHeight="1" x14ac:dyDescent="0.35">
      <c r="B47" s="1" t="s">
        <v>211</v>
      </c>
    </row>
    <row r="48" spans="2:6" ht="20.149999999999999" customHeight="1" x14ac:dyDescent="0.35">
      <c r="B48" s="1" t="s">
        <v>212</v>
      </c>
    </row>
    <row r="49" spans="2:4" ht="20.149999999999999" customHeight="1" x14ac:dyDescent="0.35">
      <c r="B49" s="1" t="s">
        <v>213</v>
      </c>
    </row>
    <row r="51" spans="2:4" ht="20.149999999999999" customHeight="1" x14ac:dyDescent="0.35">
      <c r="B51" s="112" t="s">
        <v>1007</v>
      </c>
      <c r="D51" s="112" t="s">
        <v>344</v>
      </c>
    </row>
    <row r="52" spans="2:4" ht="20.149999999999999" customHeight="1" x14ac:dyDescent="0.35">
      <c r="B52" s="1" t="s">
        <v>222</v>
      </c>
      <c r="D52" s="1" t="s">
        <v>342</v>
      </c>
    </row>
    <row r="53" spans="2:4" ht="20.149999999999999" customHeight="1" x14ac:dyDescent="0.35">
      <c r="B53" s="1" t="s">
        <v>1009</v>
      </c>
      <c r="D53" s="1" t="s">
        <v>343</v>
      </c>
    </row>
    <row r="54" spans="2:4" ht="20.149999999999999" customHeight="1" x14ac:dyDescent="0.35">
      <c r="B54" s="1" t="s">
        <v>218</v>
      </c>
      <c r="D54" s="1" t="s">
        <v>257</v>
      </c>
    </row>
    <row r="55" spans="2:4" ht="20.149999999999999" customHeight="1" x14ac:dyDescent="0.35">
      <c r="B55" s="1" t="s">
        <v>219</v>
      </c>
    </row>
    <row r="56" spans="2:4" ht="20.149999999999999" customHeight="1" x14ac:dyDescent="0.35">
      <c r="B56" s="1" t="s">
        <v>220</v>
      </c>
      <c r="D56" s="133" t="s">
        <v>61</v>
      </c>
    </row>
    <row r="57" spans="2:4" ht="20.149999999999999" customHeight="1" x14ac:dyDescent="0.35">
      <c r="B57" s="1" t="s">
        <v>221</v>
      </c>
      <c r="D57" s="130" t="s">
        <v>62</v>
      </c>
    </row>
    <row r="58" spans="2:4" ht="20.149999999999999" customHeight="1" x14ac:dyDescent="0.35">
      <c r="B58" s="1" t="s">
        <v>1008</v>
      </c>
      <c r="D58" s="131" t="s">
        <v>63</v>
      </c>
    </row>
    <row r="59" spans="2:4" ht="20.149999999999999" customHeight="1" x14ac:dyDescent="0.35">
      <c r="B59" s="1" t="s">
        <v>1010</v>
      </c>
      <c r="D59" s="32" t="s">
        <v>64</v>
      </c>
    </row>
    <row r="60" spans="2:4" ht="20.149999999999999" customHeight="1" x14ac:dyDescent="0.35">
      <c r="B60" s="1" t="s">
        <v>226</v>
      </c>
      <c r="D60" s="132" t="s">
        <v>65</v>
      </c>
    </row>
    <row r="61" spans="2:4" ht="20.149999999999999" customHeight="1" x14ac:dyDescent="0.35">
      <c r="B61" s="1" t="s">
        <v>223</v>
      </c>
    </row>
    <row r="62" spans="2:4" ht="20.149999999999999" customHeight="1" x14ac:dyDescent="0.35">
      <c r="B62" s="1" t="s">
        <v>224</v>
      </c>
    </row>
    <row r="63" spans="2:4" ht="20.149999999999999" customHeight="1" x14ac:dyDescent="0.35">
      <c r="B63" s="1" t="s">
        <v>225</v>
      </c>
    </row>
    <row r="65" spans="2:6" s="111" customFormat="1" ht="20.149999999999999" customHeight="1" x14ac:dyDescent="0.35">
      <c r="B65" s="120" t="s">
        <v>239</v>
      </c>
      <c r="C65" s="120" t="s">
        <v>345</v>
      </c>
      <c r="D65" s="120" t="s">
        <v>240</v>
      </c>
      <c r="E65" s="120" t="s">
        <v>241</v>
      </c>
      <c r="F65" s="120" t="s">
        <v>288</v>
      </c>
    </row>
    <row r="66" spans="2:6" s="121" customFormat="1" ht="20.149999999999999" customHeight="1" x14ac:dyDescent="0.35">
      <c r="B66" s="121" t="s">
        <v>84</v>
      </c>
      <c r="C66" s="121" t="s">
        <v>138</v>
      </c>
      <c r="D66" s="111" t="s">
        <v>346</v>
      </c>
      <c r="E66" s="122" t="s">
        <v>245</v>
      </c>
      <c r="F66" s="111" t="s">
        <v>313</v>
      </c>
    </row>
    <row r="67" spans="2:6" s="121" customFormat="1" ht="20.149999999999999" customHeight="1" x14ac:dyDescent="0.35">
      <c r="B67" s="121" t="s">
        <v>201</v>
      </c>
      <c r="C67" s="121" t="s">
        <v>139</v>
      </c>
      <c r="D67" s="111" t="s">
        <v>243</v>
      </c>
      <c r="E67" s="111" t="s">
        <v>244</v>
      </c>
      <c r="F67" s="111" t="s">
        <v>347</v>
      </c>
    </row>
    <row r="68" spans="2:6" s="121" customFormat="1" ht="20.149999999999999" customHeight="1" x14ac:dyDescent="0.35">
      <c r="B68" s="121" t="s">
        <v>140</v>
      </c>
      <c r="C68" s="121" t="s">
        <v>141</v>
      </c>
      <c r="D68" s="111" t="s">
        <v>1011</v>
      </c>
      <c r="E68" s="111" t="s">
        <v>1012</v>
      </c>
      <c r="F68" s="111" t="s">
        <v>1013</v>
      </c>
    </row>
    <row r="69" spans="2:6" s="121" customFormat="1" ht="20.149999999999999" customHeight="1" x14ac:dyDescent="0.35">
      <c r="B69" s="121" t="s">
        <v>142</v>
      </c>
      <c r="C69" s="121" t="s">
        <v>143</v>
      </c>
      <c r="D69" s="111" t="s">
        <v>246</v>
      </c>
      <c r="E69" s="111" t="s">
        <v>247</v>
      </c>
      <c r="F69" s="111" t="s">
        <v>304</v>
      </c>
    </row>
    <row r="70" spans="2:6" s="121" customFormat="1" ht="20.149999999999999" customHeight="1" x14ac:dyDescent="0.35">
      <c r="B70" s="121" t="s">
        <v>144</v>
      </c>
      <c r="C70" s="121" t="s">
        <v>145</v>
      </c>
      <c r="D70" s="111" t="s">
        <v>1017</v>
      </c>
      <c r="E70" s="111" t="s">
        <v>1019</v>
      </c>
      <c r="F70" s="111" t="s">
        <v>1018</v>
      </c>
    </row>
    <row r="71" spans="2:6" s="121" customFormat="1" ht="20.149999999999999" customHeight="1" x14ac:dyDescent="0.35">
      <c r="B71" s="121" t="s">
        <v>146</v>
      </c>
      <c r="C71" s="121" t="s">
        <v>147</v>
      </c>
      <c r="D71" s="111" t="s">
        <v>348</v>
      </c>
      <c r="E71" s="111" t="s">
        <v>349</v>
      </c>
      <c r="F71" s="111" t="s">
        <v>350</v>
      </c>
    </row>
    <row r="72" spans="2:6" s="121" customFormat="1" ht="20.149999999999999" customHeight="1" x14ac:dyDescent="0.35">
      <c r="B72" s="121" t="s">
        <v>148</v>
      </c>
      <c r="C72" s="121" t="s">
        <v>149</v>
      </c>
      <c r="D72" s="111" t="s">
        <v>248</v>
      </c>
      <c r="E72" s="111" t="s">
        <v>249</v>
      </c>
      <c r="F72" s="111" t="s">
        <v>314</v>
      </c>
    </row>
    <row r="73" spans="2:6" s="121" customFormat="1" ht="20.149999999999999" customHeight="1" x14ac:dyDescent="0.35">
      <c r="B73" s="121" t="s">
        <v>150</v>
      </c>
      <c r="C73" s="121" t="s">
        <v>151</v>
      </c>
      <c r="D73" s="1" t="s">
        <v>250</v>
      </c>
      <c r="E73" s="111" t="s">
        <v>351</v>
      </c>
      <c r="F73" s="111" t="s">
        <v>315</v>
      </c>
    </row>
    <row r="74" spans="2:6" s="121" customFormat="1" ht="20.149999999999999" customHeight="1" x14ac:dyDescent="0.35">
      <c r="B74" s="121" t="s">
        <v>152</v>
      </c>
      <c r="C74" s="121" t="s">
        <v>153</v>
      </c>
      <c r="D74" s="111" t="s">
        <v>1014</v>
      </c>
      <c r="E74" s="111" t="s">
        <v>1015</v>
      </c>
      <c r="F74" s="111" t="s">
        <v>1016</v>
      </c>
    </row>
    <row r="75" spans="2:6" s="121" customFormat="1" ht="20.149999999999999" customHeight="1" x14ac:dyDescent="0.35">
      <c r="B75" s="121" t="s">
        <v>154</v>
      </c>
      <c r="C75" s="121" t="s">
        <v>155</v>
      </c>
      <c r="D75" s="111" t="s">
        <v>251</v>
      </c>
      <c r="E75" s="111" t="s">
        <v>352</v>
      </c>
      <c r="F75" s="111" t="s">
        <v>305</v>
      </c>
    </row>
    <row r="76" spans="2:6" s="121" customFormat="1" ht="20.149999999999999" customHeight="1" x14ac:dyDescent="0.35">
      <c r="B76" s="121" t="s">
        <v>156</v>
      </c>
      <c r="C76" s="121" t="s">
        <v>157</v>
      </c>
      <c r="D76" s="111" t="s">
        <v>252</v>
      </c>
      <c r="E76" s="111" t="s">
        <v>253</v>
      </c>
      <c r="F76" s="111" t="s">
        <v>353</v>
      </c>
    </row>
    <row r="77" spans="2:6" s="121" customFormat="1" ht="20.149999999999999" customHeight="1" x14ac:dyDescent="0.35">
      <c r="B77" s="121" t="s">
        <v>158</v>
      </c>
      <c r="C77" s="121" t="s">
        <v>159</v>
      </c>
      <c r="D77" s="111" t="s">
        <v>254</v>
      </c>
      <c r="E77" s="111" t="s">
        <v>255</v>
      </c>
      <c r="F77" s="111" t="s">
        <v>289</v>
      </c>
    </row>
    <row r="78" spans="2:6" s="121" customFormat="1" ht="20.149999999999999" customHeight="1" x14ac:dyDescent="0.35">
      <c r="B78" s="121" t="s">
        <v>160</v>
      </c>
      <c r="C78" s="121" t="s">
        <v>161</v>
      </c>
      <c r="D78" s="111" t="s">
        <v>354</v>
      </c>
      <c r="E78" s="111" t="s">
        <v>355</v>
      </c>
      <c r="F78" s="111" t="s">
        <v>306</v>
      </c>
    </row>
    <row r="79" spans="2:6" s="121" customFormat="1" ht="20.149999999999999" customHeight="1" x14ac:dyDescent="0.35">
      <c r="B79" s="121" t="s">
        <v>162</v>
      </c>
      <c r="C79" s="121" t="s">
        <v>163</v>
      </c>
      <c r="D79" s="111" t="s">
        <v>356</v>
      </c>
      <c r="E79" s="111" t="s">
        <v>324</v>
      </c>
      <c r="F79" s="111" t="s">
        <v>316</v>
      </c>
    </row>
    <row r="80" spans="2:6" s="121" customFormat="1" ht="20.149999999999999" customHeight="1" x14ac:dyDescent="0.35">
      <c r="B80" s="121" t="s">
        <v>164</v>
      </c>
      <c r="C80" s="121" t="s">
        <v>165</v>
      </c>
      <c r="D80" s="111" t="s">
        <v>357</v>
      </c>
      <c r="E80" s="111" t="s">
        <v>242</v>
      </c>
      <c r="F80" s="111" t="s">
        <v>358</v>
      </c>
    </row>
  </sheetData>
  <mergeCells count="78">
    <mergeCell ref="H28:I28"/>
    <mergeCell ref="J28:K28"/>
    <mergeCell ref="H29:I29"/>
    <mergeCell ref="J29:K29"/>
    <mergeCell ref="H25:I25"/>
    <mergeCell ref="J25:K25"/>
    <mergeCell ref="H26:I26"/>
    <mergeCell ref="J26:K26"/>
    <mergeCell ref="H27:I27"/>
    <mergeCell ref="J27:K27"/>
    <mergeCell ref="H22:I22"/>
    <mergeCell ref="J22:K22"/>
    <mergeCell ref="H23:I23"/>
    <mergeCell ref="J23:K23"/>
    <mergeCell ref="H24:I24"/>
    <mergeCell ref="J24:K24"/>
    <mergeCell ref="H19:I19"/>
    <mergeCell ref="J19:K19"/>
    <mergeCell ref="H20:I20"/>
    <mergeCell ref="J20:K20"/>
    <mergeCell ref="H21:I21"/>
    <mergeCell ref="J21:K21"/>
    <mergeCell ref="H16:I16"/>
    <mergeCell ref="J16:K16"/>
    <mergeCell ref="H17:I17"/>
    <mergeCell ref="J17:K17"/>
    <mergeCell ref="H18:I18"/>
    <mergeCell ref="J18:K18"/>
    <mergeCell ref="J13:K13"/>
    <mergeCell ref="H14:I14"/>
    <mergeCell ref="J14:K14"/>
    <mergeCell ref="H15:I15"/>
    <mergeCell ref="J15:K15"/>
    <mergeCell ref="H8:I8"/>
    <mergeCell ref="J8:K8"/>
    <mergeCell ref="J10:K10"/>
    <mergeCell ref="F11:G11"/>
    <mergeCell ref="H11:I11"/>
    <mergeCell ref="J4:K4"/>
    <mergeCell ref="F5:G5"/>
    <mergeCell ref="H5:I5"/>
    <mergeCell ref="J5:K5"/>
    <mergeCell ref="F6:G6"/>
    <mergeCell ref="H6:I6"/>
    <mergeCell ref="J6:K6"/>
    <mergeCell ref="F4:G4"/>
    <mergeCell ref="H4:I4"/>
    <mergeCell ref="F13:G13"/>
    <mergeCell ref="F14:G14"/>
    <mergeCell ref="F7:G7"/>
    <mergeCell ref="H7:I7"/>
    <mergeCell ref="J7:K7"/>
    <mergeCell ref="F8:G8"/>
    <mergeCell ref="J11:K11"/>
    <mergeCell ref="F9:G9"/>
    <mergeCell ref="H9:I9"/>
    <mergeCell ref="J9:K9"/>
    <mergeCell ref="F12:G12"/>
    <mergeCell ref="H12:I12"/>
    <mergeCell ref="J12:K12"/>
    <mergeCell ref="F10:G10"/>
    <mergeCell ref="H10:I10"/>
    <mergeCell ref="H13:I13"/>
    <mergeCell ref="F18:G18"/>
    <mergeCell ref="F15:G15"/>
    <mergeCell ref="F16:G16"/>
    <mergeCell ref="F29:G29"/>
    <mergeCell ref="F27:G27"/>
    <mergeCell ref="F28:G28"/>
    <mergeCell ref="F25:G25"/>
    <mergeCell ref="F26:G26"/>
    <mergeCell ref="F23:G23"/>
    <mergeCell ref="F24:G24"/>
    <mergeCell ref="F21:G21"/>
    <mergeCell ref="F22:G22"/>
    <mergeCell ref="F19:G19"/>
    <mergeCell ref="F20:G20"/>
    <mergeCell ref="F17:G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6F79-0E3A-48C7-89E3-FFAAD45E71B8}">
  <sheetPr filterMode="1">
    <tabColor rgb="FF305496"/>
  </sheetPr>
  <dimension ref="A1:DC491"/>
  <sheetViews>
    <sheetView showGridLines="0" tabSelected="1" zoomScale="80" zoomScaleNormal="80" workbookViewId="0">
      <selection activeCell="B7" sqref="B7"/>
    </sheetView>
  </sheetViews>
  <sheetFormatPr baseColWidth="10" defaultColWidth="30.7265625" defaultRowHeight="60" customHeight="1" x14ac:dyDescent="0.35"/>
  <cols>
    <col min="1" max="1" width="8.453125" style="144" bestFit="1" customWidth="1"/>
    <col min="2" max="2" width="20.7265625" style="149" customWidth="1"/>
    <col min="3" max="3" width="20.7265625" style="150" customWidth="1"/>
    <col min="4" max="4" width="30.7265625" style="78" customWidth="1"/>
    <col min="5" max="5" width="30.7265625" style="150" customWidth="1"/>
    <col min="6" max="6" width="60.7265625" style="151" customWidth="1"/>
    <col min="7" max="7" width="20.7265625" style="151" customWidth="1"/>
    <col min="8" max="14" width="20.7265625" style="4" customWidth="1"/>
    <col min="15" max="15" width="20.7265625" style="3" customWidth="1"/>
    <col min="16" max="16" width="20.7265625" style="5" customWidth="1"/>
    <col min="17" max="17" width="20.7265625" style="3" customWidth="1"/>
    <col min="18" max="18" width="20.7265625" style="4" customWidth="1"/>
    <col min="19" max="21" width="20.7265625" style="3" customWidth="1"/>
    <col min="22" max="23" width="30.7265625" style="3" customWidth="1"/>
    <col min="24" max="24" width="60.7265625" style="6" customWidth="1"/>
    <col min="25" max="25" width="100.7265625" style="4" customWidth="1"/>
    <col min="26" max="26" width="50.7265625" style="5" customWidth="1"/>
    <col min="27" max="28" width="50.7265625" style="152" customWidth="1"/>
    <col min="29" max="29" width="70.7265625" style="153" customWidth="1"/>
    <col min="30" max="30" width="20.7265625" style="2" customWidth="1"/>
    <col min="31" max="31" width="20.7265625" style="7" customWidth="1"/>
    <col min="32" max="32" width="20.7265625" style="2" customWidth="1"/>
    <col min="33" max="33" width="30.7265625" style="2" customWidth="1"/>
    <col min="34" max="36" width="20.7265625" style="2" customWidth="1"/>
    <col min="37" max="38" width="20.7265625" style="3" customWidth="1"/>
    <col min="39" max="39" width="30.7265625" style="65" customWidth="1"/>
    <col min="40" max="40" width="60.7265625" style="65" customWidth="1"/>
    <col min="41" max="41" width="100.7265625" style="65" customWidth="1"/>
    <col min="42" max="42" width="120.7265625" style="3" customWidth="1"/>
    <col min="43" max="43" width="20.7265625" style="3" customWidth="1"/>
    <col min="44" max="44" width="20.7265625" style="5" customWidth="1"/>
    <col min="45" max="45" width="20.7265625" style="3" customWidth="1"/>
    <col min="46" max="46" width="20.7265625" style="5" customWidth="1"/>
    <col min="47" max="50" width="20.7265625" style="3" customWidth="1"/>
    <col min="51" max="54" width="20.7265625" style="2" customWidth="1"/>
    <col min="55" max="55" width="20.7265625" style="3" customWidth="1"/>
    <col min="56" max="59" width="20.7265625" style="7" customWidth="1"/>
    <col min="60" max="62" width="5.6328125" style="7" customWidth="1"/>
    <col min="63" max="64" width="10.6328125" style="7" customWidth="1"/>
    <col min="65" max="65" width="15.6328125" style="7" customWidth="1"/>
    <col min="66" max="67" width="30.7265625" style="3" customWidth="1"/>
    <col min="68" max="68" width="100.7265625" style="3" customWidth="1"/>
    <col min="69" max="69" width="60.7265625" style="3" customWidth="1"/>
    <col min="70" max="70" width="20.7265625" style="3" customWidth="1"/>
    <col min="71" max="76" width="5.7265625" style="3" customWidth="1"/>
    <col min="77" max="77" width="5.7265625" style="5" customWidth="1"/>
    <col min="78" max="82" width="5.7265625" style="2" customWidth="1"/>
    <col min="83" max="83" width="20.7265625" style="2" customWidth="1"/>
    <col min="84" max="89" width="5.7265625" style="2" customWidth="1"/>
    <col min="90" max="90" width="5.7265625" style="3" customWidth="1"/>
    <col min="91" max="94" width="5.7265625" style="2" customWidth="1"/>
    <col min="95" max="95" width="5.7265625" style="8" customWidth="1"/>
    <col min="96" max="96" width="10.7265625" style="2" customWidth="1"/>
    <col min="97" max="97" width="15.7265625" style="78" customWidth="1"/>
    <col min="98" max="100" width="20.7265625" style="78" customWidth="1"/>
    <col min="101" max="101" width="30.7265625" style="8"/>
    <col min="102" max="102" width="50.7265625" style="2" customWidth="1"/>
    <col min="103" max="107" width="20.7265625" style="2" customWidth="1"/>
    <col min="108" max="16384" width="30.7265625" style="2"/>
  </cols>
  <sheetData>
    <row r="1" spans="1:107" ht="20.149999999999999" customHeight="1" x14ac:dyDescent="0.35">
      <c r="B1" s="11"/>
      <c r="C1" s="3"/>
      <c r="D1" s="2"/>
      <c r="E1" s="3"/>
      <c r="F1" s="4"/>
      <c r="G1" s="4"/>
      <c r="AA1" s="2"/>
      <c r="AB1" s="2"/>
      <c r="AC1" s="5"/>
      <c r="AM1" s="3"/>
      <c r="AN1" s="3"/>
      <c r="AO1" s="3"/>
    </row>
    <row r="2" spans="1:107" s="49" customFormat="1" ht="20" customHeight="1" x14ac:dyDescent="0.35">
      <c r="A2" s="144"/>
      <c r="B2" s="267"/>
      <c r="C2" s="39" t="s">
        <v>76</v>
      </c>
      <c r="D2" s="270" t="s">
        <v>77</v>
      </c>
      <c r="E2" s="270"/>
      <c r="F2" s="270"/>
      <c r="G2" s="270"/>
      <c r="H2" s="270"/>
      <c r="I2" s="270"/>
      <c r="J2" s="270"/>
      <c r="K2" s="270"/>
      <c r="L2" s="270"/>
      <c r="M2" s="40" t="s">
        <v>78</v>
      </c>
      <c r="N2" s="41" t="s">
        <v>79</v>
      </c>
      <c r="O2" s="42"/>
      <c r="P2" s="42"/>
      <c r="T2" s="65"/>
      <c r="U2" s="65"/>
      <c r="BC2" s="118"/>
    </row>
    <row r="3" spans="1:107" s="49" customFormat="1" ht="20" customHeight="1" x14ac:dyDescent="0.35">
      <c r="A3" s="144"/>
      <c r="B3" s="268"/>
      <c r="C3" s="39" t="s">
        <v>80</v>
      </c>
      <c r="D3" s="271" t="s">
        <v>81</v>
      </c>
      <c r="E3" s="271"/>
      <c r="F3" s="271"/>
      <c r="G3" s="271"/>
      <c r="H3" s="271"/>
      <c r="I3" s="271"/>
      <c r="J3" s="271"/>
      <c r="K3" s="271"/>
      <c r="L3" s="271"/>
      <c r="M3" s="40" t="s">
        <v>82</v>
      </c>
      <c r="N3" s="41">
        <v>4</v>
      </c>
      <c r="O3" s="44"/>
      <c r="P3" s="44"/>
      <c r="T3" s="65"/>
      <c r="U3" s="65"/>
      <c r="BC3" s="118"/>
    </row>
    <row r="4" spans="1:107" s="49" customFormat="1" ht="20" customHeight="1" x14ac:dyDescent="0.35">
      <c r="A4" s="144"/>
      <c r="B4" s="269"/>
      <c r="C4" s="39" t="s">
        <v>83</v>
      </c>
      <c r="D4" s="271" t="s">
        <v>84</v>
      </c>
      <c r="E4" s="271"/>
      <c r="F4" s="271"/>
      <c r="G4" s="271"/>
      <c r="H4" s="271"/>
      <c r="I4" s="271"/>
      <c r="J4" s="271"/>
      <c r="K4" s="271"/>
      <c r="L4" s="271"/>
      <c r="M4" s="40" t="s">
        <v>85</v>
      </c>
      <c r="N4" s="45">
        <v>45728</v>
      </c>
      <c r="O4" s="44"/>
      <c r="P4" s="44"/>
      <c r="T4" s="65"/>
      <c r="U4" s="65"/>
      <c r="BC4" s="118"/>
    </row>
    <row r="5" spans="1:107" ht="20" customHeight="1" x14ac:dyDescent="0.35">
      <c r="B5" s="9"/>
      <c r="C5" s="119"/>
      <c r="D5" s="10"/>
      <c r="E5" s="10"/>
      <c r="F5" s="10"/>
      <c r="G5" s="10"/>
      <c r="H5" s="10"/>
      <c r="I5" s="10"/>
      <c r="J5" s="10"/>
      <c r="K5" s="10"/>
      <c r="L5" s="10"/>
      <c r="M5" s="10"/>
      <c r="N5" s="10"/>
      <c r="O5" s="10"/>
      <c r="P5" s="10"/>
      <c r="Q5" s="10"/>
      <c r="S5" s="10"/>
      <c r="T5" s="10"/>
      <c r="U5" s="119"/>
      <c r="V5" s="10"/>
      <c r="W5" s="10"/>
      <c r="AA5" s="2"/>
      <c r="AB5" s="2"/>
      <c r="AC5" s="5"/>
      <c r="AM5" s="3"/>
      <c r="AN5" s="3"/>
      <c r="AO5" s="3"/>
      <c r="CF5" s="3"/>
      <c r="CK5" s="8"/>
      <c r="CL5" s="2"/>
      <c r="CM5" s="78"/>
      <c r="CN5" s="78"/>
      <c r="CO5" s="78"/>
      <c r="CP5" s="78"/>
      <c r="CS5" s="2"/>
      <c r="CT5" s="2"/>
      <c r="CU5" s="2"/>
      <c r="CV5" s="2"/>
      <c r="CW5" s="2"/>
    </row>
    <row r="6" spans="1:107" s="11" customFormat="1" ht="20" customHeight="1" x14ac:dyDescent="0.35">
      <c r="A6" s="144"/>
      <c r="B6" s="229" t="s">
        <v>166</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t="s">
        <v>167</v>
      </c>
      <c r="AM6" s="229"/>
      <c r="AN6" s="229"/>
      <c r="AO6" s="229"/>
      <c r="AP6" s="229"/>
      <c r="AQ6" s="229"/>
      <c r="AR6" s="229"/>
      <c r="AS6" s="229"/>
      <c r="AT6" s="229"/>
      <c r="AU6" s="229"/>
      <c r="AV6" s="229"/>
      <c r="AW6" s="229"/>
      <c r="AX6" s="229"/>
      <c r="AY6" s="229"/>
      <c r="AZ6" s="229"/>
      <c r="BA6" s="229"/>
      <c r="BB6" s="229"/>
      <c r="BC6" s="229"/>
      <c r="BD6" s="230"/>
      <c r="BE6" s="179" t="s">
        <v>1812</v>
      </c>
      <c r="BF6" s="179"/>
      <c r="BG6" s="179"/>
      <c r="BH6" s="179"/>
      <c r="BI6" s="179"/>
      <c r="BJ6" s="179"/>
      <c r="BK6" s="179"/>
      <c r="BL6" s="179"/>
      <c r="BM6" s="179"/>
      <c r="BN6" s="231" t="s">
        <v>109</v>
      </c>
      <c r="BO6" s="232"/>
      <c r="BP6" s="232"/>
      <c r="BQ6" s="232"/>
      <c r="BR6" s="232"/>
      <c r="BS6" s="232"/>
      <c r="BT6" s="232"/>
      <c r="BU6" s="232"/>
      <c r="BV6" s="232"/>
      <c r="BW6" s="232"/>
      <c r="BX6" s="232"/>
      <c r="BY6" s="232"/>
      <c r="BZ6" s="232"/>
      <c r="CA6" s="232"/>
      <c r="CB6" s="232"/>
      <c r="CC6" s="232"/>
      <c r="CD6" s="233"/>
      <c r="CE6" s="234" t="s">
        <v>168</v>
      </c>
      <c r="CF6" s="235"/>
      <c r="CG6" s="235"/>
      <c r="CH6" s="235"/>
      <c r="CI6" s="235"/>
      <c r="CJ6" s="235"/>
      <c r="CK6" s="235"/>
      <c r="CL6" s="235"/>
      <c r="CM6" s="235"/>
      <c r="CN6" s="235"/>
      <c r="CO6" s="235"/>
      <c r="CP6" s="235"/>
      <c r="CQ6" s="235"/>
      <c r="CR6" s="235"/>
      <c r="CS6" s="236"/>
      <c r="CT6" s="237" t="s">
        <v>169</v>
      </c>
      <c r="CU6" s="238"/>
      <c r="CV6" s="238"/>
      <c r="CW6" s="238"/>
      <c r="CX6" s="238"/>
      <c r="CY6" s="238"/>
      <c r="CZ6" s="238"/>
      <c r="DA6" s="238"/>
      <c r="DB6" s="238"/>
      <c r="DC6" s="239"/>
    </row>
    <row r="7" spans="1:107" ht="270" customHeight="1" x14ac:dyDescent="0.35">
      <c r="A7" s="145" t="s">
        <v>329</v>
      </c>
      <c r="B7" s="12" t="s">
        <v>227</v>
      </c>
      <c r="C7" s="12" t="s">
        <v>237</v>
      </c>
      <c r="D7" s="12" t="s">
        <v>228</v>
      </c>
      <c r="E7" s="12" t="s">
        <v>229</v>
      </c>
      <c r="F7" s="12" t="s">
        <v>230</v>
      </c>
      <c r="G7" s="12" t="s">
        <v>170</v>
      </c>
      <c r="H7" s="12" t="s">
        <v>171</v>
      </c>
      <c r="I7" s="13" t="s">
        <v>136</v>
      </c>
      <c r="J7" s="13" t="s">
        <v>238</v>
      </c>
      <c r="K7" s="12" t="s">
        <v>172</v>
      </c>
      <c r="L7" s="14" t="s">
        <v>173</v>
      </c>
      <c r="M7" s="14" t="s">
        <v>174</v>
      </c>
      <c r="N7" s="14" t="s">
        <v>231</v>
      </c>
      <c r="O7" s="14" t="s">
        <v>175</v>
      </c>
      <c r="P7" s="14" t="s">
        <v>176</v>
      </c>
      <c r="Q7" s="14" t="s">
        <v>177</v>
      </c>
      <c r="R7" s="14" t="s">
        <v>176</v>
      </c>
      <c r="S7" s="14" t="s">
        <v>205</v>
      </c>
      <c r="T7" s="14" t="s">
        <v>1006</v>
      </c>
      <c r="U7" s="12" t="s">
        <v>178</v>
      </c>
      <c r="V7" s="14" t="s">
        <v>1778</v>
      </c>
      <c r="W7" s="14" t="s">
        <v>1779</v>
      </c>
      <c r="X7" s="12" t="s">
        <v>179</v>
      </c>
      <c r="Y7" s="156" t="s">
        <v>1780</v>
      </c>
      <c r="Z7" s="156" t="s">
        <v>1781</v>
      </c>
      <c r="AA7" s="156" t="s">
        <v>1782</v>
      </c>
      <c r="AB7" s="156" t="s">
        <v>1783</v>
      </c>
      <c r="AC7" s="156" t="s">
        <v>1784</v>
      </c>
      <c r="AD7" s="14" t="s">
        <v>1785</v>
      </c>
      <c r="AE7" s="12" t="s">
        <v>180</v>
      </c>
      <c r="AF7" s="13" t="s">
        <v>181</v>
      </c>
      <c r="AG7" s="12" t="s">
        <v>182</v>
      </c>
      <c r="AH7" s="12" t="s">
        <v>183</v>
      </c>
      <c r="AI7" s="13" t="s">
        <v>184</v>
      </c>
      <c r="AJ7" s="12" t="s">
        <v>185</v>
      </c>
      <c r="AK7" s="12" t="s">
        <v>186</v>
      </c>
      <c r="AL7" s="12" t="s">
        <v>187</v>
      </c>
      <c r="AM7" s="14" t="s">
        <v>1786</v>
      </c>
      <c r="AN7" s="14" t="s">
        <v>1787</v>
      </c>
      <c r="AO7" s="14" t="s">
        <v>1788</v>
      </c>
      <c r="AP7" s="12" t="s">
        <v>203</v>
      </c>
      <c r="AQ7" s="14" t="s">
        <v>1789</v>
      </c>
      <c r="AR7" s="12" t="s">
        <v>188</v>
      </c>
      <c r="AS7" s="14" t="s">
        <v>1790</v>
      </c>
      <c r="AT7" s="12" t="s">
        <v>189</v>
      </c>
      <c r="AU7" s="14" t="s">
        <v>1791</v>
      </c>
      <c r="AV7" s="14" t="s">
        <v>1792</v>
      </c>
      <c r="AW7" s="14" t="s">
        <v>1793</v>
      </c>
      <c r="AX7" s="13" t="s">
        <v>190</v>
      </c>
      <c r="AY7" s="12" t="s">
        <v>191</v>
      </c>
      <c r="AZ7" s="12" t="s">
        <v>192</v>
      </c>
      <c r="BA7" s="12" t="s">
        <v>193</v>
      </c>
      <c r="BB7" s="12" t="s">
        <v>194</v>
      </c>
      <c r="BC7" s="12" t="s">
        <v>195</v>
      </c>
      <c r="BD7" s="12" t="s">
        <v>196</v>
      </c>
      <c r="BE7" s="12" t="s">
        <v>1813</v>
      </c>
      <c r="BF7" s="12" t="s">
        <v>1814</v>
      </c>
      <c r="BG7" s="12" t="s">
        <v>1815</v>
      </c>
      <c r="BH7" s="15" t="s">
        <v>118</v>
      </c>
      <c r="BI7" s="15" t="s">
        <v>1819</v>
      </c>
      <c r="BJ7" s="15" t="s">
        <v>126</v>
      </c>
      <c r="BK7" s="12" t="s">
        <v>114</v>
      </c>
      <c r="BL7" s="12" t="s">
        <v>1816</v>
      </c>
      <c r="BM7" s="12" t="s">
        <v>1811</v>
      </c>
      <c r="BN7" s="12" t="s">
        <v>110</v>
      </c>
      <c r="BO7" s="14" t="s">
        <v>1794</v>
      </c>
      <c r="BP7" s="14" t="s">
        <v>112</v>
      </c>
      <c r="BQ7" s="14" t="s">
        <v>113</v>
      </c>
      <c r="BR7" s="12" t="s">
        <v>114</v>
      </c>
      <c r="BS7" s="15" t="s">
        <v>115</v>
      </c>
      <c r="BT7" s="15" t="s">
        <v>116</v>
      </c>
      <c r="BU7" s="15" t="s">
        <v>117</v>
      </c>
      <c r="BV7" s="15" t="s">
        <v>118</v>
      </c>
      <c r="BW7" s="15" t="s">
        <v>119</v>
      </c>
      <c r="BX7" s="15" t="s">
        <v>120</v>
      </c>
      <c r="BY7" s="15" t="s">
        <v>121</v>
      </c>
      <c r="BZ7" s="15" t="s">
        <v>122</v>
      </c>
      <c r="CA7" s="15" t="s">
        <v>123</v>
      </c>
      <c r="CB7" s="15" t="s">
        <v>124</v>
      </c>
      <c r="CC7" s="15" t="s">
        <v>125</v>
      </c>
      <c r="CD7" s="15" t="s">
        <v>126</v>
      </c>
      <c r="CE7" s="13" t="s">
        <v>137</v>
      </c>
      <c r="CF7" s="15" t="s">
        <v>115</v>
      </c>
      <c r="CG7" s="15" t="s">
        <v>116</v>
      </c>
      <c r="CH7" s="15" t="s">
        <v>117</v>
      </c>
      <c r="CI7" s="15" t="s">
        <v>118</v>
      </c>
      <c r="CJ7" s="15" t="s">
        <v>119</v>
      </c>
      <c r="CK7" s="15" t="s">
        <v>120</v>
      </c>
      <c r="CL7" s="15" t="s">
        <v>121</v>
      </c>
      <c r="CM7" s="15" t="s">
        <v>122</v>
      </c>
      <c r="CN7" s="15" t="s">
        <v>123</v>
      </c>
      <c r="CO7" s="15" t="s">
        <v>124</v>
      </c>
      <c r="CP7" s="15" t="s">
        <v>125</v>
      </c>
      <c r="CQ7" s="15" t="s">
        <v>126</v>
      </c>
      <c r="CR7" s="12" t="s">
        <v>135</v>
      </c>
      <c r="CS7" s="13" t="s">
        <v>197</v>
      </c>
      <c r="CT7" s="16" t="s">
        <v>232</v>
      </c>
      <c r="CU7" s="16" t="s">
        <v>198</v>
      </c>
      <c r="CV7" s="16" t="s">
        <v>199</v>
      </c>
      <c r="CW7" s="17" t="s">
        <v>200</v>
      </c>
      <c r="CX7" s="16" t="s">
        <v>235</v>
      </c>
      <c r="CY7" s="18" t="s">
        <v>104</v>
      </c>
      <c r="CZ7" s="18" t="s">
        <v>105</v>
      </c>
      <c r="DA7" s="18" t="s">
        <v>106</v>
      </c>
      <c r="DB7" s="18" t="s">
        <v>107</v>
      </c>
      <c r="DC7" s="19" t="s">
        <v>108</v>
      </c>
    </row>
    <row r="8" spans="1:107" ht="60" customHeight="1" x14ac:dyDescent="0.35">
      <c r="A8" s="146" t="s">
        <v>426</v>
      </c>
      <c r="B8" s="243" t="s">
        <v>84</v>
      </c>
      <c r="C8" s="147" t="s">
        <v>138</v>
      </c>
      <c r="D8" s="205" t="str">
        <f>VLOOKUP(B8,Datos!$B$65:$F$80,3,FALSE)</f>
        <v>Establecer los lineamientos estratégicos y el esquema de operación de la Agencia Nacional de Tierras, asegurando la disponibilidad de los recursos necesarios para su aplicación.</v>
      </c>
      <c r="E8" s="208" t="str">
        <f>VLOOKUP(B8,Datos!$B$65:$F$80,5,FALSE)</f>
        <v>La posibilidad de incumplir con los lineamientos estratégicos y de operación de la entidad</v>
      </c>
      <c r="F8" s="205" t="str">
        <f>VLOOKUP(B8,Datos!$B$65:$F$80,4,FALSE)</f>
        <v>Desde la comprensión del contexto interno y externo, hasta la formulación de planes, programas y proyectos relacionados con el cumplimiento de las funciones de la entidad.</v>
      </c>
      <c r="G8" s="221" t="s">
        <v>427</v>
      </c>
      <c r="H8" s="184" t="s">
        <v>1198</v>
      </c>
      <c r="I8" s="215">
        <f>IF(K8="",0,1)</f>
        <v>1</v>
      </c>
      <c r="J8" s="189" t="str">
        <f>CONCATENATE(C8," ",K8)</f>
        <v>DEST 1</v>
      </c>
      <c r="K8" s="189">
        <v>1</v>
      </c>
      <c r="L8" s="211">
        <v>46150</v>
      </c>
      <c r="M8" s="196">
        <f ca="1">+TODAY()-L8</f>
        <v>39</v>
      </c>
      <c r="N8" s="199" t="s">
        <v>1197</v>
      </c>
      <c r="O8" s="212" t="s">
        <v>19</v>
      </c>
      <c r="P8" s="215">
        <f>VLOOKUP(O8,Datos!$B$20:$D$25,3,FALSE)</f>
        <v>0.2</v>
      </c>
      <c r="Q8" s="212" t="s">
        <v>32</v>
      </c>
      <c r="R8" s="215">
        <f>VLOOKUP(Q8,Datos!$C$20:$D$25,2,FALSE)</f>
        <v>0.8</v>
      </c>
      <c r="S8" s="215">
        <f>+IF(P8="",R8,IF(R8="",P8,IF(P8&gt;R8,P8,R8)))</f>
        <v>0.8</v>
      </c>
      <c r="T8" s="215" t="str" cm="1">
        <f t="array" ref="T8">_xlfn.IFS(S8=P8,O8,S8=R8,Q8)</f>
        <v>El riesgo afecta la imagen de  la entidad con efecto publicitario sostenido a nivel de sector administrativo, nivel departamental o municipal</v>
      </c>
      <c r="U8" s="184" t="s">
        <v>4</v>
      </c>
      <c r="V8" s="186" t="s">
        <v>1199</v>
      </c>
      <c r="W8" s="186" t="s">
        <v>1200</v>
      </c>
      <c r="X8" s="187" t="str">
        <f>CONCATENATE("Posibilidad de"," ",U8," ",V8," debido ",W8)</f>
        <v>Posibilidad de pérdida reputacional en la imagen de la Oficina de Planeación dentro de la entidad debido a la gestión inadecuada de la Política de Administración del Riesgo</v>
      </c>
      <c r="Y8" s="189" t="s">
        <v>207</v>
      </c>
      <c r="Z8" s="189" t="s">
        <v>214</v>
      </c>
      <c r="AA8" s="192" t="s">
        <v>257</v>
      </c>
      <c r="AB8" s="192" t="s">
        <v>1201</v>
      </c>
      <c r="AC8" s="192" t="s">
        <v>1078</v>
      </c>
      <c r="AD8" s="195">
        <v>8760</v>
      </c>
      <c r="AE8" s="184" t="str">
        <f>IF(AD8&lt;=0,"",IF(AD8&lt;=2,"Muy Baja",IF(AD8&lt;=24,"Baja",IF(AD8&lt;=500,"Media",IF(AD8&lt;=5000,"Alta","Muy Alta")))))</f>
        <v>Muy Alta</v>
      </c>
      <c r="AF8" s="188">
        <f>IF(AE8="","",IF(AE8="Muy Baja",0.2,IF(AE8="Baja",0.4,IF(AE8="Media",0.6,IF(AE8="Alta",0.8,IF(AE8="Muy Alta",1,))))))</f>
        <v>1</v>
      </c>
      <c r="AG8" s="188" t="str">
        <f>+T8</f>
        <v>El riesgo afecta la imagen de  la entidad con efecto publicitario sostenido a nivel de sector administrativo, nivel departamental o municipal</v>
      </c>
      <c r="AH8" s="184" t="str" cm="1">
        <f t="array" ref="AH8">_xlfn.IFS(AG8=Datos!$C$6,"Leve",AG8=Datos!$D$6,"Leve",AG8=Datos!$C$7,"Menor",AG8=Datos!$D$7,"Menor",AG8=Datos!$C$8,"Moderado",AG8=Datos!$D$8,"Moderado",AG8=Datos!$C$9,"Mayor",AG8=Datos!$D$9,"Mayor",AG8=Datos!$C$10,"Catastrófico",AG8=Datos!$D$10,"Catastrófico")</f>
        <v>Mayor</v>
      </c>
      <c r="AI8" s="188">
        <f>IF(AH8="","",IF(AH8="Leve",0.2,IF(AH8="Menor",0.4,IF(AH8="Moderado",0.6,IF(AH8="Mayor",0.8,IF(AH8="Catastrófico",1,))))))</f>
        <v>0.8</v>
      </c>
      <c r="AJ8" s="184" t="str">
        <f>IF(OR(AND(AE8="Muy Baja",AH8="Leve"),AND(AE8="Muy Baja",AH8="Menor"),AND(AE8="Baja",AH8="Leve")),"Bajo",IF(OR(AND(AE8="Muy baja",AH8="Moderado"),AND(AE8="Baja",AH8="Menor"),AND(AE8="Baja",AH8="Moderado"),AND(AE8="Media",AH8="Leve"),AND(AE8="Media",AH8="Menor"),AND(AE8="Media",AH8="Moderado"),AND(AE8="Alta",AH8="Leve"),AND(AE8="Alta",AH8="Menor")),"Moderado",IF(OR(AND(AE8="Muy Baja",AH8="Mayor"),AND(AE8="Baja",AH8="Mayor"),AND(AE8="Media",AH8="Mayor"),AND(AE8="Alta",AH8="Moderado"),AND(AE8="Alta",AH8="Mayor"),AND(AE8="Muy Alta",AH8="Leve"),AND(AE8="Muy Alta",AH8="Menor"),AND(AE8="Muy Alta",AH8="Moderado"),AND(AE8="Muy Alta",AH8="Mayor")),"Alto",IF(OR(AND(AE8="Muy Baja",AH8="Catastrófico"),AND(AE8="Baja",AH8="Catastrófico"),AND(AE8="Media",AH8="Catastrófico"),AND(AE8="Alta",AH8="Catastrófico"),AND(AE8="Muy Alta",AH8="Catastrófico")),"Extremo",""))))</f>
        <v>Alto</v>
      </c>
      <c r="AK8" s="185" t="str" cm="1">
        <f t="array" ref="AK8">_xlfn.IFS(AJ8="Bajo","Aceptar",AJ8="Moderado","Reducir",AJ8="Alto","Reducir",AJ8="Extremo","Reducir")</f>
        <v>Reducir</v>
      </c>
      <c r="AL8" s="20" t="str">
        <f>CONCATENATE(J8," Control"," 1")</f>
        <v>DEST 1 Control 1</v>
      </c>
      <c r="AM8" s="22" t="s">
        <v>1202</v>
      </c>
      <c r="AN8" s="22" t="s">
        <v>1203</v>
      </c>
      <c r="AO8" s="22" t="s">
        <v>1204</v>
      </c>
      <c r="AP8" s="22" t="str">
        <f>CONCATENATE(AM8," ",AN8," a través del ",AO8)</f>
        <v>La OFICINA DE PLANEACIÓN revisa la pertinencia de los riesgos a los procesos activos de la entidad a través del registro anual MAPA DE RIESGOS DE GESTIÓN DEST-F-001 donde se evidencia que los responsables de los riesgos, han realizado un identificación correcta y su evaluación al mismo, para reconocer el nivel de exposición que tiene este frente al proceso para la vigencia en curso</v>
      </c>
      <c r="AQ8" s="20" t="s">
        <v>54</v>
      </c>
      <c r="AR8" s="20" t="str">
        <f>IF(OR(AQ8="Preventivo",AQ8="Detectivo"),"Probabilidad",IF(AQ8="Correctivo","Impacto",""))</f>
        <v>Probabilidad</v>
      </c>
      <c r="AS8" s="20" t="s">
        <v>56</v>
      </c>
      <c r="AT8" s="20" t="str">
        <f>IF(AND(AQ8="Preventivo",AS8="Automático"),"50%",IF(AND(AQ8="Preventivo",AS8="Manual"),"40%",IF(AND(AQ8="Detectivo",AS8="Automático"),"40%",IF(AND(AQ8="Detectivo",AS8="Manual"),"30%",IF(AND(AQ8="Correctivo",AS8="Automático"),"35%",IF(AND(AQ8="Correctivo",AS8="Manual"),"25%",""))))))</f>
        <v>30%</v>
      </c>
      <c r="AU8" s="20" t="s">
        <v>1</v>
      </c>
      <c r="AV8" s="20" t="s">
        <v>2</v>
      </c>
      <c r="AW8" s="20" t="s">
        <v>3</v>
      </c>
      <c r="AX8" s="21">
        <f>+IF(AR8="Probabilidad",AF8-(AF8*AT8),AF8)</f>
        <v>0.7</v>
      </c>
      <c r="AY8" s="20" t="str">
        <f>IFERROR(IF(AX8="","",IF(AX8&lt;=20%,"Muy Baja",IF(AX8&lt;=40%,"Baja",IF(AX8&lt;=60%,"Media",IF(AX8&lt;=80%,"Alta","Muy Alta"))))),"")</f>
        <v>Alta</v>
      </c>
      <c r="AZ8" s="21">
        <f>+IF(AR8="Impacto",AI8-(AI8*AT8),AI8)</f>
        <v>0.8</v>
      </c>
      <c r="BA8" s="20" t="str">
        <f>IFERROR(IF(AZ8="","",IF(AZ8&lt;=0.2,"Leve",IF(AZ8&lt;=0.4,"Menor",IF(AZ8&lt;=0.6,"Moderado",IF(AZ8&lt;=0.8,"Mayor","Catastrófico"))))),"")</f>
        <v>Mayor</v>
      </c>
      <c r="BB8" s="189" t="str">
        <f>IF(OR(AND(AY11="Muy Baja",BA11="Leve"),AND(AY11="Muy Baja",BA11="Menor"),AND(AY11="Baja",BA11="Leve")),"Bajo",IF(OR(AND(AY11="Muy baja",BA11="Moderado"),AND(AY11="Baja",BA11="Menor"),AND(AY11="Baja",BA11="Moderado"),AND(AY11="Media",BA11="Leve"),AND(AY11="Media",BA11="Menor"),AND(AY11="Media",BA11="Moderado"),AND(AY11="Alta",BA11="Leve"),AND(AY11="Alta",BA11="Menor")),"Moderado",IF(OR(AND(AY11="Muy Baja",BA11="Mayor"),AND(AY11="Baja",BA11="Mayor"),AND(AY11="Media",BA11="Mayor"),AND(AY11="Alta",BA11="Moderado"),AND(AY11="Alta",BA11="Mayor"),AND(AY11="Muy Alta",BA11="Leve"),AND(AY11="Muy Alta",BA11="Menor"),AND(AY11="Muy Alta",BA11="Moderado"),AND(AY11="Muy Alta",BA11="Mayor")),"Alto",IF(OR(AND(AY11="Muy Baja",BA11="Catastrófico"),AND(AY11="Baja",BA11="Catastrófico"),AND(AY11="Media",BA11="Catastrófico"),AND(AY11="Alta",BA11="Catastrófico"),AND(AY11="Muy Alta",BA11="Catastrófico")),"Extremo",""))))</f>
        <v>Moderado</v>
      </c>
      <c r="BC8" s="189" t="str" cm="1">
        <f t="array" ref="BC8">_xlfn.IFS(BB8="Bajo","Aceptar",BB8="Moderado","Reducir",BB8="Alto","Reducir",BB8="Extremo","Reducir")</f>
        <v>Reducir</v>
      </c>
      <c r="BD8" s="181" t="str" cm="1">
        <f t="array" ref="BD8">_xlfn.IFS(BC8="Aceptar","No",BC8="Reducir","Si")</f>
        <v>Si</v>
      </c>
      <c r="BE8" s="136" t="s">
        <v>1817</v>
      </c>
      <c r="BF8" s="136" t="s">
        <v>1817</v>
      </c>
      <c r="BG8" s="136" t="s">
        <v>1817</v>
      </c>
      <c r="BH8" s="164">
        <v>1</v>
      </c>
      <c r="BI8" s="164"/>
      <c r="BJ8" s="164"/>
      <c r="BK8" s="164">
        <f>+SUM(BH8:BJ8)</f>
        <v>1</v>
      </c>
      <c r="BL8" s="165">
        <f>+BK8/3</f>
        <v>0.33333333333333331</v>
      </c>
      <c r="BM8" s="178">
        <f>+AVERAGE(BL8:BL11)</f>
        <v>0.33333333333333331</v>
      </c>
      <c r="BN8" s="20" t="str">
        <f>CONCATENATE(J8," Acción preventiva"," 1")</f>
        <v>DEST 1 Acción preventiva 1</v>
      </c>
      <c r="BO8" s="22" t="s">
        <v>309</v>
      </c>
      <c r="BP8" s="22" t="s">
        <v>430</v>
      </c>
      <c r="BQ8" s="22" t="s">
        <v>431</v>
      </c>
      <c r="BR8" s="20">
        <f t="shared" ref="BR8:BR28" si="0">+SUM(BS8:CD8)</f>
        <v>1</v>
      </c>
      <c r="BS8" s="20"/>
      <c r="BT8" s="20"/>
      <c r="BU8" s="20"/>
      <c r="BV8" s="20"/>
      <c r="BW8" s="20"/>
      <c r="BX8" s="20"/>
      <c r="BY8" s="20"/>
      <c r="BZ8" s="20"/>
      <c r="CA8" s="20"/>
      <c r="CB8" s="20"/>
      <c r="CC8" s="20">
        <v>1</v>
      </c>
      <c r="CD8" s="20"/>
      <c r="CE8" s="180">
        <f>+AVERAGE(CR8:CR11)/AVERAGE(BR8:BR11)</f>
        <v>0</v>
      </c>
      <c r="CF8" s="37">
        <f>VLOOKUP($BN8,'[1]Anexo 4 Seg Acciones Prev'!$C$7:$CY$306,90,FALSE)</f>
        <v>0</v>
      </c>
      <c r="CG8" s="37">
        <f>VLOOKUP($BN8,'[1]Anexo 4 Seg Acciones Prev'!$C$7:$CY$306,91,FALSE)</f>
        <v>0</v>
      </c>
      <c r="CH8" s="37">
        <f>VLOOKUP($BN8,'[1]Anexo 4 Seg Acciones Prev'!$C$7:$CY$306,92,FALSE)</f>
        <v>0</v>
      </c>
      <c r="CI8" s="37">
        <f>VLOOKUP($BN8,'[1]Anexo 4 Seg Acciones Prev'!$C$7:$CY$306,93,FALSE)</f>
        <v>0</v>
      </c>
      <c r="CJ8" s="37">
        <f>VLOOKUP($BN8,'[1]Anexo 4 Seg Acciones Prev'!$C$7:$CY$306,94,FALSE)</f>
        <v>0</v>
      </c>
      <c r="CK8" s="37">
        <f>VLOOKUP($BN8,'[1]Anexo 4 Seg Acciones Prev'!$C$7:$CY$306,95,FALSE)</f>
        <v>0</v>
      </c>
      <c r="CL8" s="37">
        <f>VLOOKUP($BN8,'[1]Anexo 4 Seg Acciones Prev'!$C$7:$CY$306,96,FALSE)</f>
        <v>0</v>
      </c>
      <c r="CM8" s="37">
        <f>VLOOKUP($BN8,'[1]Anexo 4 Seg Acciones Prev'!$C$7:$CY$306,97,FALSE)</f>
        <v>0</v>
      </c>
      <c r="CN8" s="37">
        <f>VLOOKUP($BN8,'[1]Anexo 4 Seg Acciones Prev'!$C$7:$CY$306,98,FALSE)</f>
        <v>0</v>
      </c>
      <c r="CO8" s="37">
        <f>VLOOKUP($BN8,'[1]Anexo 4 Seg Acciones Prev'!$C$7:$CY$306,99,FALSE)</f>
        <v>0</v>
      </c>
      <c r="CP8" s="37">
        <f>VLOOKUP($BN8,'[1]Anexo 4 Seg Acciones Prev'!$C$7:$CY$306,100,FALSE)</f>
        <v>0</v>
      </c>
      <c r="CQ8" s="37">
        <f>VLOOKUP($BN8,'[1]Anexo 4 Seg Acciones Prev'!$C$7:$CY$306,101,FALSE)</f>
        <v>0</v>
      </c>
      <c r="CR8" s="37">
        <f t="shared" ref="CR8:CR68" si="1">+SUM(CF8:CQ8)</f>
        <v>0</v>
      </c>
      <c r="CS8" s="38" t="s">
        <v>58</v>
      </c>
      <c r="CT8" s="23"/>
      <c r="CU8" s="24"/>
      <c r="CV8" s="240">
        <f>+AD8</f>
        <v>8760</v>
      </c>
      <c r="CW8" s="25">
        <f>1-(CU8/CV8)</f>
        <v>1</v>
      </c>
      <c r="CX8" s="23" t="str" cm="1">
        <f t="array" ref="CX8">+_xlfn.IFS(CW8&lt;0.8,"Cambio",CW8&lt;0.9,"Revisión de control",CW8&gt;0.89,"Se mantiene")</f>
        <v>Se mantiene</v>
      </c>
      <c r="CY8" s="143"/>
      <c r="CZ8" s="143"/>
      <c r="DA8" s="143"/>
      <c r="DB8" s="143"/>
      <c r="DC8" s="25">
        <f>(_xlfn.IFS(CT8="",1,CT8="SI",0)+_xlfn.IFS(CY8="",1,CY8="SI",1,CY8="NO",0)+_xlfn.IFS(CZ8="",1,CZ8="SI",1,CZ8="NO",0)+_xlfn.IFS(DA8="",1,DA8="SI",1,DA8="NO",0)+_xlfn.IFS(DB8="",1,DB8="SI",1,DB8="NO",0))/5</f>
        <v>1</v>
      </c>
    </row>
    <row r="9" spans="1:107" ht="60" customHeight="1" x14ac:dyDescent="0.35">
      <c r="A9" s="146" t="s">
        <v>426</v>
      </c>
      <c r="B9" s="244"/>
      <c r="C9" s="147" t="s">
        <v>138</v>
      </c>
      <c r="D9" s="206"/>
      <c r="E9" s="209"/>
      <c r="F9" s="206"/>
      <c r="G9" s="221"/>
      <c r="H9" s="184"/>
      <c r="I9" s="216"/>
      <c r="J9" s="190"/>
      <c r="K9" s="190"/>
      <c r="L9" s="211"/>
      <c r="M9" s="197"/>
      <c r="N9" s="200"/>
      <c r="O9" s="213"/>
      <c r="P9" s="216"/>
      <c r="Q9" s="213"/>
      <c r="R9" s="216"/>
      <c r="S9" s="216"/>
      <c r="T9" s="216"/>
      <c r="U9" s="184"/>
      <c r="V9" s="186"/>
      <c r="W9" s="186"/>
      <c r="X9" s="187"/>
      <c r="Y9" s="190"/>
      <c r="Z9" s="190"/>
      <c r="AA9" s="193"/>
      <c r="AB9" s="193"/>
      <c r="AC9" s="193"/>
      <c r="AD9" s="195"/>
      <c r="AE9" s="184"/>
      <c r="AF9" s="188"/>
      <c r="AG9" s="184"/>
      <c r="AH9" s="184"/>
      <c r="AI9" s="188"/>
      <c r="AJ9" s="184"/>
      <c r="AK9" s="185"/>
      <c r="AL9" s="20" t="str">
        <f>CONCATENATE(J8," Control"," 2")</f>
        <v>DEST 1 Control 2</v>
      </c>
      <c r="AM9" s="22" t="s">
        <v>1202</v>
      </c>
      <c r="AN9" s="22" t="s">
        <v>1205</v>
      </c>
      <c r="AO9" s="22" t="s">
        <v>1206</v>
      </c>
      <c r="AP9" s="22" t="str">
        <f>CONCATENATE(AM9," ",AN9," a través del ",AO9)</f>
        <v>La OFICINA DE PLANEACIÓN valida la gestión de acciones preventivas del mapa de riesgos de gestión de la entidad a través del informe de seguimiento cuatrimestral a la gestión de la Administración del Riesgo de la entidad y generando las recomendaciones y alertas pertinentes a los responsables de los riesgos</v>
      </c>
      <c r="AQ9" s="20" t="s">
        <v>54</v>
      </c>
      <c r="AR9" s="20" t="str">
        <f t="shared" ref="AR9:AR91" si="2">IF(OR(AQ9="Preventivo",AQ9="Detectivo"),"Probabilidad",IF(AQ9="Correctivo","Impacto",""))</f>
        <v>Probabilidad</v>
      </c>
      <c r="AS9" s="20" t="s">
        <v>56</v>
      </c>
      <c r="AT9" s="20" t="str">
        <f t="shared" ref="AT9:AT91" si="3">IF(AND(AQ9="Preventivo",AS9="Automático"),"50%",IF(AND(AQ9="Preventivo",AS9="Manual"),"40%",IF(AND(AQ9="Detectivo",AS9="Automático"),"40%",IF(AND(AQ9="Detectivo",AS9="Manual"),"30%",IF(AND(AQ9="Correctivo",AS9="Automático"),"35%",IF(AND(AQ9="Correctivo",AS9="Manual"),"25%",""))))))</f>
        <v>30%</v>
      </c>
      <c r="AU9" s="20" t="s">
        <v>1</v>
      </c>
      <c r="AV9" s="20" t="s">
        <v>2</v>
      </c>
      <c r="AW9" s="20" t="s">
        <v>3</v>
      </c>
      <c r="AX9" s="21">
        <f>+IF(AR9="Probabilidad",AX8-(AX8*AT9),AX8)</f>
        <v>0.49</v>
      </c>
      <c r="AY9" s="20" t="str">
        <f>IFERROR(IF(AX9="","",IF(AX9&lt;=20%,"Muy Baja",IF(AX9&lt;=40%,"Baja",IF(AX9&lt;=60%,"Media",IF(AX9&lt;=80%,"Alta","Muy Alta"))))),"")</f>
        <v>Media</v>
      </c>
      <c r="AZ9" s="21">
        <f>+IF(AR9="Impacto",AZ8-(AZ8*AT9),AZ8)</f>
        <v>0.8</v>
      </c>
      <c r="BA9" s="20" t="str">
        <f>IFERROR(IF(AZ9="","",IF(AZ9&lt;=0.2,"Leve",IF(AZ9&lt;=0.4,"Menor",IF(AZ9&lt;=0.6,"Moderado",IF(AZ9&lt;=0.8,"Mayor","Catastrófico"))))),"")</f>
        <v>Mayor</v>
      </c>
      <c r="BB9" s="190"/>
      <c r="BC9" s="190"/>
      <c r="BD9" s="182"/>
      <c r="BE9" s="136" t="s">
        <v>1817</v>
      </c>
      <c r="BF9" s="136" t="s">
        <v>1817</v>
      </c>
      <c r="BG9" s="136" t="s">
        <v>1817</v>
      </c>
      <c r="BH9" s="164">
        <v>1</v>
      </c>
      <c r="BI9" s="164"/>
      <c r="BJ9" s="164"/>
      <c r="BK9" s="164">
        <f t="shared" ref="BK9" si="4">+SUM(BH9:BJ9)</f>
        <v>1</v>
      </c>
      <c r="BL9" s="165">
        <f t="shared" ref="BL9" si="5">+BK9/3</f>
        <v>0.33333333333333331</v>
      </c>
      <c r="BM9" s="178"/>
      <c r="BN9" s="20" t="str">
        <f>CONCATENATE(J8," Acción preventiva"," 2")</f>
        <v>DEST 1 Acción preventiva 2</v>
      </c>
      <c r="BO9" s="22"/>
      <c r="BP9" s="22"/>
      <c r="BQ9" s="22"/>
      <c r="BR9" s="20"/>
      <c r="BS9" s="20"/>
      <c r="BT9" s="20"/>
      <c r="BU9" s="20"/>
      <c r="BV9" s="20"/>
      <c r="BW9" s="20"/>
      <c r="BX9" s="20"/>
      <c r="BY9" s="20"/>
      <c r="BZ9" s="20"/>
      <c r="CA9" s="20"/>
      <c r="CB9" s="20"/>
      <c r="CC9" s="20"/>
      <c r="CD9" s="20"/>
      <c r="CE9" s="180"/>
      <c r="CF9" s="37"/>
      <c r="CG9" s="37"/>
      <c r="CH9" s="37"/>
      <c r="CI9" s="37"/>
      <c r="CJ9" s="37"/>
      <c r="CK9" s="37"/>
      <c r="CL9" s="37"/>
      <c r="CM9" s="37"/>
      <c r="CN9" s="37"/>
      <c r="CO9" s="37"/>
      <c r="CP9" s="37"/>
      <c r="CQ9" s="37"/>
      <c r="CR9" s="37"/>
      <c r="CS9" s="38"/>
      <c r="CT9" s="23"/>
      <c r="CU9" s="24"/>
      <c r="CV9" s="241"/>
      <c r="CW9" s="25">
        <f>1-(CU9/CV8)</f>
        <v>1</v>
      </c>
      <c r="CX9" s="23" t="str" cm="1">
        <f t="array" ref="CX9">+_xlfn.IFS(CW9&lt;0.8,"Cambio",CW9&lt;0.9,"Revisión de control",CW9&gt;0.89,"Se mantiene")</f>
        <v>Se mantiene</v>
      </c>
      <c r="CY9" s="143"/>
      <c r="CZ9" s="143"/>
      <c r="DA9" s="143"/>
      <c r="DB9" s="143"/>
      <c r="DC9" s="25">
        <f>(_xlfn.IFS(CT9="",1,CT9="SI",0)+_xlfn.IFS(CY9="",1,CY9="SI",1,CY9="NO",0)+_xlfn.IFS(CZ9="",1,CZ9="SI",1,CZ9="NO",0)+_xlfn.IFS(DA9="",1,DA9="SI",1,DA9="NO",0)+_xlfn.IFS(DB9="",1,DB9="SI",1,DB9="NO",0))/5</f>
        <v>1</v>
      </c>
    </row>
    <row r="10" spans="1:107" ht="60" customHeight="1" x14ac:dyDescent="0.35">
      <c r="A10" s="146" t="s">
        <v>426</v>
      </c>
      <c r="B10" s="244"/>
      <c r="C10" s="147" t="s">
        <v>138</v>
      </c>
      <c r="D10" s="206"/>
      <c r="E10" s="209"/>
      <c r="F10" s="206"/>
      <c r="G10" s="221"/>
      <c r="H10" s="184"/>
      <c r="I10" s="216"/>
      <c r="J10" s="190"/>
      <c r="K10" s="190"/>
      <c r="L10" s="211"/>
      <c r="M10" s="197"/>
      <c r="N10" s="200"/>
      <c r="O10" s="213"/>
      <c r="P10" s="216"/>
      <c r="Q10" s="213"/>
      <c r="R10" s="216"/>
      <c r="S10" s="216"/>
      <c r="T10" s="216"/>
      <c r="U10" s="184"/>
      <c r="V10" s="186"/>
      <c r="W10" s="186"/>
      <c r="X10" s="187"/>
      <c r="Y10" s="190"/>
      <c r="Z10" s="190"/>
      <c r="AA10" s="193"/>
      <c r="AB10" s="193"/>
      <c r="AC10" s="193"/>
      <c r="AD10" s="195"/>
      <c r="AE10" s="184"/>
      <c r="AF10" s="188"/>
      <c r="AG10" s="184"/>
      <c r="AH10" s="184"/>
      <c r="AI10" s="188"/>
      <c r="AJ10" s="184"/>
      <c r="AK10" s="185"/>
      <c r="AL10" s="20" t="str">
        <f>CONCATENATE(J8," Control"," 3")</f>
        <v>DEST 1 Control 3</v>
      </c>
      <c r="AM10" s="22" t="s">
        <v>1202</v>
      </c>
      <c r="AN10" s="22" t="s">
        <v>1207</v>
      </c>
      <c r="AO10" s="22" t="s">
        <v>1208</v>
      </c>
      <c r="AP10" s="22" t="str">
        <f>CONCATENATE(AM10," ",AN10," a través del ",AO10)</f>
        <v>La OFICINA DE PLANEACIÓN realiza las acciones de corrección y actualización del MAPA DE RIESGOS DE GESTIÓN DEST-F-001 donde actúa como segunda línea de defensa a través del 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v>
      </c>
      <c r="AQ10" s="20" t="s">
        <v>55</v>
      </c>
      <c r="AR10" s="20" t="str">
        <f t="shared" si="2"/>
        <v>Impacto</v>
      </c>
      <c r="AS10" s="20" t="s">
        <v>56</v>
      </c>
      <c r="AT10" s="20" t="str">
        <f t="shared" si="3"/>
        <v>25%</v>
      </c>
      <c r="AU10" s="20" t="s">
        <v>1</v>
      </c>
      <c r="AV10" s="20" t="s">
        <v>2</v>
      </c>
      <c r="AW10" s="20" t="s">
        <v>3</v>
      </c>
      <c r="AX10" s="21">
        <f>+IF(AR10="Probabilidad",AX9-(AX9*AT10),AX9)</f>
        <v>0.49</v>
      </c>
      <c r="AY10" s="20" t="str">
        <f>IFERROR(IF(AX10="","",IF(AX10&lt;=20%,"Muy Baja",IF(AX10&lt;=40%,"Baja",IF(AX10&lt;=60%,"Media",IF(AX10&lt;=80%,"Alta","Muy Alta"))))),"")</f>
        <v>Media</v>
      </c>
      <c r="AZ10" s="21">
        <f>+IF(AR10="Impacto",AZ9-(AZ9*AT10),AZ9)</f>
        <v>0.60000000000000009</v>
      </c>
      <c r="BA10" s="20" t="str">
        <f>IFERROR(IF(AZ10="","",IF(AZ10&lt;=0.2,"Leve",IF(AZ10&lt;=0.4,"Menor",IF(AZ10&lt;=0.6,"Moderado",IF(AZ10&lt;=0.8,"Mayor","Catastrófico"))))),"")</f>
        <v>Moderado</v>
      </c>
      <c r="BB10" s="190"/>
      <c r="BC10" s="190"/>
      <c r="BD10" s="182"/>
      <c r="BE10" s="136" t="s">
        <v>1817</v>
      </c>
      <c r="BF10" s="136" t="s">
        <v>1817</v>
      </c>
      <c r="BG10" s="136" t="s">
        <v>1817</v>
      </c>
      <c r="BH10" s="164"/>
      <c r="BI10" s="164"/>
      <c r="BJ10" s="164"/>
      <c r="BK10" s="164"/>
      <c r="BL10" s="165"/>
      <c r="BM10" s="178"/>
      <c r="BN10" s="20" t="str">
        <f>CONCATENATE(J8," Acción preventiva"," 3")</f>
        <v>DEST 1 Acción preventiva 3</v>
      </c>
      <c r="BO10" s="22"/>
      <c r="BP10" s="22"/>
      <c r="BQ10" s="22"/>
      <c r="BR10" s="20"/>
      <c r="BS10" s="20"/>
      <c r="BT10" s="20"/>
      <c r="BU10" s="20"/>
      <c r="BV10" s="20"/>
      <c r="BW10" s="20"/>
      <c r="BX10" s="20"/>
      <c r="BY10" s="20"/>
      <c r="BZ10" s="20"/>
      <c r="CA10" s="20"/>
      <c r="CB10" s="20"/>
      <c r="CC10" s="20"/>
      <c r="CD10" s="20"/>
      <c r="CE10" s="180"/>
      <c r="CF10" s="37"/>
      <c r="CG10" s="37"/>
      <c r="CH10" s="37"/>
      <c r="CI10" s="37"/>
      <c r="CJ10" s="37"/>
      <c r="CK10" s="37"/>
      <c r="CL10" s="37"/>
      <c r="CM10" s="37"/>
      <c r="CN10" s="37"/>
      <c r="CO10" s="37"/>
      <c r="CP10" s="37"/>
      <c r="CQ10" s="37"/>
      <c r="CR10" s="37"/>
      <c r="CS10" s="38"/>
      <c r="CT10" s="23"/>
      <c r="CU10" s="24"/>
      <c r="CV10" s="241"/>
      <c r="CW10" s="25">
        <f>1-(CU10/CV8)</f>
        <v>1</v>
      </c>
      <c r="CX10" s="23" t="str" cm="1">
        <f t="array" ref="CX10">+_xlfn.IFS(CW10&lt;0.8,"Cambio",CW10&lt;0.9,"Revisión de control",CW10&gt;0.89,"Se mantiene")</f>
        <v>Se mantiene</v>
      </c>
      <c r="CY10" s="143"/>
      <c r="CZ10" s="143"/>
      <c r="DA10" s="143"/>
      <c r="DB10" s="143"/>
      <c r="DC10" s="25">
        <f>(_xlfn.IFS(CT10="",1,CT10="SI",0)+_xlfn.IFS(CY10="",1,CY10="SI",1,CY10="NO",0)+_xlfn.IFS(CZ10="",1,CZ10="SI",1,CZ10="NO",0)+_xlfn.IFS(DA10="",1,DA10="SI",1,DA10="NO",0)+_xlfn.IFS(DB10="",1,DB10="SI",1,DB10="NO",0))/5</f>
        <v>1</v>
      </c>
    </row>
    <row r="11" spans="1:107" ht="60" customHeight="1" x14ac:dyDescent="0.35">
      <c r="A11" s="146" t="s">
        <v>426</v>
      </c>
      <c r="B11" s="245"/>
      <c r="C11" s="147" t="s">
        <v>138</v>
      </c>
      <c r="D11" s="207"/>
      <c r="E11" s="210"/>
      <c r="F11" s="207"/>
      <c r="G11" s="221"/>
      <c r="H11" s="184"/>
      <c r="I11" s="217"/>
      <c r="J11" s="191"/>
      <c r="K11" s="191"/>
      <c r="L11" s="211"/>
      <c r="M11" s="198"/>
      <c r="N11" s="201"/>
      <c r="O11" s="214"/>
      <c r="P11" s="217"/>
      <c r="Q11" s="214"/>
      <c r="R11" s="217"/>
      <c r="S11" s="217"/>
      <c r="T11" s="217"/>
      <c r="U11" s="184"/>
      <c r="V11" s="186"/>
      <c r="W11" s="186"/>
      <c r="X11" s="187"/>
      <c r="Y11" s="191"/>
      <c r="Z11" s="191"/>
      <c r="AA11" s="194"/>
      <c r="AB11" s="194"/>
      <c r="AC11" s="194"/>
      <c r="AD11" s="195"/>
      <c r="AE11" s="184"/>
      <c r="AF11" s="188"/>
      <c r="AG11" s="184"/>
      <c r="AH11" s="184"/>
      <c r="AI11" s="188"/>
      <c r="AJ11" s="184"/>
      <c r="AK11" s="185"/>
      <c r="AL11" s="20" t="str">
        <f>CONCATENATE(J8," Control"," 4")</f>
        <v>DEST 1 Control 4</v>
      </c>
      <c r="AM11" s="22"/>
      <c r="AN11" s="22"/>
      <c r="AO11" s="22"/>
      <c r="AP11" s="22" t="str">
        <f t="shared" ref="AP11:AP19" si="6">CONCATENATE(AM11," ",AN11," a través de ",AO11)</f>
        <v xml:space="preserve">  a través de </v>
      </c>
      <c r="AQ11" s="20"/>
      <c r="AR11" s="20" t="str">
        <f t="shared" si="2"/>
        <v/>
      </c>
      <c r="AS11" s="20"/>
      <c r="AT11" s="20" t="str">
        <f t="shared" si="3"/>
        <v/>
      </c>
      <c r="AU11" s="20"/>
      <c r="AV11" s="20"/>
      <c r="AW11" s="20"/>
      <c r="AX11" s="21">
        <f>+IF(AR11="Probabilidad",AX10-(AX10*AT11),AX10)</f>
        <v>0.49</v>
      </c>
      <c r="AY11" s="20" t="str">
        <f>IFERROR(IF(AX11="","",IF(AX11&lt;=20%,"Muy Baja",IF(AX11&lt;=40%,"Baja",IF(AX11&lt;=60%,"Media",IF(AX11&lt;=80%,"Alta","Muy Alta"))))),"")</f>
        <v>Media</v>
      </c>
      <c r="AZ11" s="21">
        <f>+IF(AR11="Impacto",AZ10-(AZ10*AT11),AZ10)</f>
        <v>0.60000000000000009</v>
      </c>
      <c r="BA11" s="20" t="str">
        <f>IFERROR(IF(AZ11="","",IF(AZ11&lt;=0.2,"Leve",IF(AZ11&lt;=0.4,"Menor",IF(AZ11&lt;=0.6,"Moderado",IF(AZ11&lt;=0.8,"Mayor","Catastrófico"))))),"")</f>
        <v>Moderado</v>
      </c>
      <c r="BB11" s="191"/>
      <c r="BC11" s="191"/>
      <c r="BD11" s="183"/>
      <c r="BE11" s="20"/>
      <c r="BF11" s="20"/>
      <c r="BG11" s="20"/>
      <c r="BH11" s="164"/>
      <c r="BI11" s="164"/>
      <c r="BJ11" s="164"/>
      <c r="BK11" s="164"/>
      <c r="BL11" s="165"/>
      <c r="BM11" s="178"/>
      <c r="BN11" s="20" t="str">
        <f>CONCATENATE(J8," Acción preventiva"," 4")</f>
        <v>DEST 1 Acción preventiva 4</v>
      </c>
      <c r="BO11" s="22"/>
      <c r="BP11" s="22"/>
      <c r="BQ11" s="22"/>
      <c r="BR11" s="20"/>
      <c r="BS11" s="20"/>
      <c r="BT11" s="20"/>
      <c r="BU11" s="20"/>
      <c r="BV11" s="20"/>
      <c r="BW11" s="20"/>
      <c r="BX11" s="20"/>
      <c r="BY11" s="20"/>
      <c r="BZ11" s="20"/>
      <c r="CA11" s="20"/>
      <c r="CB11" s="20"/>
      <c r="CC11" s="20"/>
      <c r="CD11" s="20"/>
      <c r="CE11" s="180"/>
      <c r="CF11" s="37"/>
      <c r="CG11" s="37"/>
      <c r="CH11" s="37"/>
      <c r="CI11" s="37"/>
      <c r="CJ11" s="37"/>
      <c r="CK11" s="37"/>
      <c r="CL11" s="37"/>
      <c r="CM11" s="37"/>
      <c r="CN11" s="37"/>
      <c r="CO11" s="37"/>
      <c r="CP11" s="37"/>
      <c r="CQ11" s="37"/>
      <c r="CR11" s="37"/>
      <c r="CS11" s="38"/>
      <c r="CT11" s="23"/>
      <c r="CU11" s="24"/>
      <c r="CV11" s="242"/>
      <c r="CW11" s="25">
        <f>1-(CU11/CV8)</f>
        <v>1</v>
      </c>
      <c r="CX11" s="23" t="str" cm="1">
        <f t="array" ref="CX11">+_xlfn.IFS(CW11&lt;0.8,"Cambio",CW11&lt;0.9,"Revisión de control",CW11&gt;0.89,"Se mantiene")</f>
        <v>Se mantiene</v>
      </c>
      <c r="CY11" s="143"/>
      <c r="CZ11" s="143"/>
      <c r="DA11" s="143"/>
      <c r="DB11" s="143"/>
      <c r="DC11" s="25">
        <f>(_xlfn.IFS(CT11="",1,CT11="SI",0)+_xlfn.IFS(CY11="",1,CY11="SI",1,CY11="NO",0)+_xlfn.IFS(CZ11="",1,CZ11="SI",1,CZ11="NO",0)+_xlfn.IFS(DA11="",1,DA11="SI",1,DA11="NO",0)+_xlfn.IFS(DB11="",1,DB11="SI",1,DB11="NO",0))/5</f>
        <v>1</v>
      </c>
    </row>
    <row r="12" spans="1:107" ht="60" hidden="1" customHeight="1" x14ac:dyDescent="0.35">
      <c r="A12" s="146"/>
      <c r="B12" s="218" t="s">
        <v>84</v>
      </c>
      <c r="C12" s="147" t="s">
        <v>138</v>
      </c>
      <c r="D12" s="205" t="str">
        <f>VLOOKUP(B12,Datos!$B$65:$F$80,3,FALSE)</f>
        <v>Establecer los lineamientos estratégicos y el esquema de operación de la Agencia Nacional de Tierras, asegurando la disponibilidad de los recursos necesarios para su aplicación.</v>
      </c>
      <c r="E12" s="208" t="str">
        <f>VLOOKUP(B12,Datos!$B$65:$F$80,5,FALSE)</f>
        <v>La posibilidad de incumplir con los lineamientos estratégicos y de operación de la entidad</v>
      </c>
      <c r="F12" s="205" t="str">
        <f>VLOOKUP(B12,Datos!$B$65:$F$80,4,FALSE)</f>
        <v>Desde la comprensión del contexto interno y externo, hasta la formulación de planes, programas y proyectos relacionados con el cumplimiento de las funciones de la entidad.</v>
      </c>
      <c r="G12" s="221" t="s">
        <v>638</v>
      </c>
      <c r="H12" s="184"/>
      <c r="I12" s="215">
        <f>IF(K12="",0,1)</f>
        <v>0</v>
      </c>
      <c r="J12" s="189" t="str">
        <f>CONCATENATE(C12," ",K12)</f>
        <v xml:space="preserve">DEST </v>
      </c>
      <c r="K12" s="189"/>
      <c r="L12" s="211"/>
      <c r="M12" s="196">
        <f ca="1">+TODAY()-L12</f>
        <v>46189</v>
      </c>
      <c r="N12" s="199"/>
      <c r="O12" s="212"/>
      <c r="P12" s="215" t="e">
        <f>VLOOKUP(O12,Datos!$B$20:$D$25,3,FALSE)</f>
        <v>#N/A</v>
      </c>
      <c r="Q12" s="212"/>
      <c r="R12" s="215" t="e">
        <f>VLOOKUP(Q12,Datos!$C$20:$D$25,2,FALSE)</f>
        <v>#N/A</v>
      </c>
      <c r="S12" s="215" t="e">
        <f>+IF(P12="",R12,IF(R12="",P12,IF(P12&gt;R12,P12,R12)))</f>
        <v>#N/A</v>
      </c>
      <c r="T12" s="215" t="e" cm="1">
        <f t="array" ref="T12">_xlfn.IFS(S12=P12,O12,S12=R12,Q12)</f>
        <v>#N/A</v>
      </c>
      <c r="U12" s="184"/>
      <c r="V12" s="186"/>
      <c r="W12" s="186"/>
      <c r="X12" s="187" t="str">
        <f>CONCATENATE("Posibilidad de"," ",U12," ",V12," debido ",W12)</f>
        <v xml:space="preserve">Posibilidad de   debido </v>
      </c>
      <c r="Y12" s="189"/>
      <c r="Z12" s="189"/>
      <c r="AA12" s="192"/>
      <c r="AB12" s="192"/>
      <c r="AC12" s="192"/>
      <c r="AD12" s="195"/>
      <c r="AE12" s="184" t="str">
        <f>IF(AD12&lt;=0,"",IF(AD12&lt;=2,"Muy Baja",IF(AD12&lt;=24,"Baja",IF(AD12&lt;=500,"Media",IF(AD12&lt;=5000,"Alta","Muy Alta")))))</f>
        <v/>
      </c>
      <c r="AF12" s="188" t="str">
        <f>IF(AE12="","",IF(AE12="Muy Baja",0.2,IF(AE12="Baja",0.4,IF(AE12="Media",0.6,IF(AE12="Alta",0.8,IF(AE12="Muy Alta",1,))))))</f>
        <v/>
      </c>
      <c r="AG12" s="188" t="e">
        <f>+T12</f>
        <v>#N/A</v>
      </c>
      <c r="AH12" s="184" t="e" cm="1">
        <f t="array" ref="AH12">_xlfn.IFS(AG12=Datos!$C$6,"Leve",AG12=Datos!$D$6,"Leve",AG12=Datos!$C$7,"Menor",AG12=Datos!$D$7,"Menor",AG12=Datos!$C$8,"Moderado",AG12=Datos!$D$8,"Moderado",AG12=Datos!$C$9,"Mayor",AG12=Datos!$D$9,"Mayor",AG12=Datos!$C$10,"Catastrófico",AG12=Datos!$D$10,"Catastrófico")</f>
        <v>#N/A</v>
      </c>
      <c r="AI12" s="188" t="e">
        <f>IF(AH12="","",IF(AH12="Leve",0.2,IF(AH12="Menor",0.4,IF(AH12="Moderado",0.6,IF(AH12="Mayor",0.8,IF(AH12="Catastrófico",1,))))))</f>
        <v>#N/A</v>
      </c>
      <c r="AJ12" s="184" t="e">
        <f>IF(OR(AND(AE12="Muy Baja",AH12="Leve"),AND(AE12="Muy Baja",AH12="Menor"),AND(AE12="Baja",AH12="Leve")),"Bajo",IF(OR(AND(AE12="Muy baja",AH12="Moderado"),AND(AE12="Baja",AH12="Menor"),AND(AE12="Baja",AH12="Moderado"),AND(AE12="Media",AH12="Leve"),AND(AE12="Media",AH12="Menor"),AND(AE12="Media",AH12="Moderado"),AND(AE12="Alta",AH12="Leve"),AND(AE12="Alta",AH12="Menor")),"Moderado",IF(OR(AND(AE12="Muy Baja",AH12="Mayor"),AND(AE12="Baja",AH12="Mayor"),AND(AE12="Media",AH12="Mayor"),AND(AE12="Alta",AH12="Moderado"),AND(AE12="Alta",AH12="Mayor"),AND(AE12="Muy Alta",AH12="Leve"),AND(AE12="Muy Alta",AH12="Menor"),AND(AE12="Muy Alta",AH12="Moderado"),AND(AE12="Muy Alta",AH12="Mayor")),"Alto",IF(OR(AND(AE12="Muy Baja",AH12="Catastrófico"),AND(AE12="Baja",AH12="Catastrófico"),AND(AE12="Media",AH12="Catastrófico"),AND(AE12="Alta",AH12="Catastrófico"),AND(AE12="Muy Alta",AH12="Catastrófico")),"Extremo",""))))</f>
        <v>#N/A</v>
      </c>
      <c r="AK12" s="185" t="e" cm="1">
        <f t="array" ref="AK12">_xlfn.IFS(AJ12="Bajo","Aceptar",AJ12="Moderado","Reducir",AJ12="Alto","Reducir",AJ12="Extremo","Reducir")</f>
        <v>#N/A</v>
      </c>
      <c r="AL12" s="20" t="str">
        <f>CONCATENATE(J12," Control"," 1")</f>
        <v>DEST  Control 1</v>
      </c>
      <c r="AM12" s="22"/>
      <c r="AN12" s="22"/>
      <c r="AO12" s="22"/>
      <c r="AP12" s="22" t="str">
        <f t="shared" si="6"/>
        <v xml:space="preserve">  a través de </v>
      </c>
      <c r="AQ12" s="20"/>
      <c r="AR12" s="20" t="str">
        <f t="shared" ref="AR12:AR23" si="7">IF(OR(AQ12="Preventivo",AQ12="Detectivo"),"Probabilidad",IF(AQ12="Correctivo","Impacto",""))</f>
        <v/>
      </c>
      <c r="AS12" s="20"/>
      <c r="AT12" s="20" t="str">
        <f t="shared" ref="AT12:AT23" si="8">IF(AND(AQ12="Preventivo",AS12="Automático"),"50%",IF(AND(AQ12="Preventivo",AS12="Manual"),"40%",IF(AND(AQ12="Detectivo",AS12="Automático"),"40%",IF(AND(AQ12="Detectivo",AS12="Manual"),"30%",IF(AND(AQ12="Correctivo",AS12="Automático"),"35%",IF(AND(AQ12="Correctivo",AS12="Manual"),"25%",""))))))</f>
        <v/>
      </c>
      <c r="AU12" s="20"/>
      <c r="AV12" s="20"/>
      <c r="AW12" s="20"/>
      <c r="AX12" s="21" t="str">
        <f>+IF(AR12="Probabilidad",AF12-(AF12*AT12),AF12)</f>
        <v/>
      </c>
      <c r="AY12" s="20" t="str">
        <f t="shared" ref="AY12:AY75" si="9">IFERROR(IF(AX12="","",IF(AX12&lt;=20%,"Muy Baja",IF(AX12&lt;=40%,"Baja",IF(AX12&lt;=60%,"Media",IF(AX12&lt;=80%,"Alta","Muy Alta"))))),"")</f>
        <v/>
      </c>
      <c r="AZ12" s="21" t="e">
        <f>+IF(AR12="Impacto",AI12-(AI12*AT12),AI12)</f>
        <v>#N/A</v>
      </c>
      <c r="BA12" s="20" t="str">
        <f t="shared" ref="BA12:BA75" si="10">IFERROR(IF(AZ12="","",IF(AZ12&lt;=0.2,"Leve",IF(AZ12&lt;=0.4,"Menor",IF(AZ12&lt;=0.6,"Moderado",IF(AZ12&lt;=0.8,"Mayor","Catastrófico"))))),"")</f>
        <v/>
      </c>
      <c r="BB12" s="189" t="str">
        <f>IF(OR(AND(AY15="Muy Baja",BA15="Leve"),AND(AY15="Muy Baja",BA15="Menor"),AND(AY15="Baja",BA15="Leve")),"Bajo",IF(OR(AND(AY15="Muy baja",BA15="Moderado"),AND(AY15="Baja",BA15="Menor"),AND(AY15="Baja",BA15="Moderado"),AND(AY15="Media",BA15="Leve"),AND(AY15="Media",BA15="Menor"),AND(AY15="Media",BA15="Moderado"),AND(AY15="Alta",BA15="Leve"),AND(AY15="Alta",BA15="Menor")),"Moderado",IF(OR(AND(AY15="Muy Baja",BA15="Mayor"),AND(AY15="Baja",BA15="Mayor"),AND(AY15="Media",BA15="Mayor"),AND(AY15="Alta",BA15="Moderado"),AND(AY15="Alta",BA15="Mayor"),AND(AY15="Muy Alta",BA15="Leve"),AND(AY15="Muy Alta",BA15="Menor"),AND(AY15="Muy Alta",BA15="Moderado"),AND(AY15="Muy Alta",BA15="Mayor")),"Alto",IF(OR(AND(AY15="Muy Baja",BA15="Catastrófico"),AND(AY15="Baja",BA15="Catastrófico"),AND(AY15="Media",BA15="Catastrófico"),AND(AY15="Alta",BA15="Catastrófico"),AND(AY15="Muy Alta",BA15="Catastrófico")),"Extremo",""))))</f>
        <v/>
      </c>
      <c r="BC12" s="189" t="e" cm="1">
        <f t="array" ref="BC12">_xlfn.IFS(BB12="Bajo","Aceptar",BB12="Moderado","Reducir",BB12="Alto","Reducir",BB12="Extremo","Reducir")</f>
        <v>#N/A</v>
      </c>
      <c r="BD12" s="181" t="e" cm="1">
        <f t="array" ref="BD12">_xlfn.IFS(BC12="Aceptar","No",BC12="Reducir","Si")</f>
        <v>#N/A</v>
      </c>
      <c r="BE12" s="161"/>
      <c r="BF12" s="161"/>
      <c r="BG12" s="161"/>
      <c r="BH12" s="161"/>
      <c r="BI12" s="161"/>
      <c r="BJ12" s="161"/>
      <c r="BK12" s="161"/>
      <c r="BL12" s="161"/>
      <c r="BM12" s="178"/>
      <c r="BN12" s="20" t="str">
        <f>CONCATENATE(J12," Acción preventiva"," 1")</f>
        <v>DEST  Acción preventiva 1</v>
      </c>
      <c r="BO12" s="22"/>
      <c r="BP12" s="22"/>
      <c r="BQ12" s="22"/>
      <c r="BR12" s="20"/>
      <c r="BS12" s="20"/>
      <c r="BT12" s="20"/>
      <c r="BU12" s="20"/>
      <c r="BV12" s="20"/>
      <c r="BW12" s="20"/>
      <c r="BX12" s="20"/>
      <c r="BY12" s="20"/>
      <c r="BZ12" s="20"/>
      <c r="CA12" s="20"/>
      <c r="CB12" s="20"/>
      <c r="CC12" s="20"/>
      <c r="CD12" s="20"/>
      <c r="CE12" s="180"/>
      <c r="CF12" s="37"/>
      <c r="CG12" s="37"/>
      <c r="CH12" s="37"/>
      <c r="CI12" s="37"/>
      <c r="CJ12" s="37"/>
      <c r="CK12" s="37"/>
      <c r="CL12" s="37"/>
      <c r="CM12" s="37"/>
      <c r="CN12" s="37"/>
      <c r="CO12" s="37"/>
      <c r="CP12" s="37"/>
      <c r="CQ12" s="37"/>
      <c r="CR12" s="37">
        <f t="shared" si="1"/>
        <v>0</v>
      </c>
      <c r="CS12" s="38"/>
      <c r="CT12" s="23"/>
      <c r="CU12" s="24"/>
      <c r="CV12" s="240">
        <f>+AD12</f>
        <v>0</v>
      </c>
      <c r="CW12" s="25" t="e">
        <f>1-(CU12/CV12)</f>
        <v>#DIV/0!</v>
      </c>
      <c r="CX12" s="23" t="e" cm="1">
        <f t="array" ref="CX12">+_xlfn.IFS(CW12&lt;0.8,"Cambio",CW12&lt;0.9,"Revisión de control",CW12&gt;0.89,"Se mantiene")</f>
        <v>#DIV/0!</v>
      </c>
      <c r="CY12" s="143"/>
      <c r="CZ12" s="143"/>
      <c r="DA12" s="143"/>
      <c r="DB12" s="143"/>
      <c r="DC12" s="25"/>
    </row>
    <row r="13" spans="1:107" ht="60" hidden="1" customHeight="1" x14ac:dyDescent="0.35">
      <c r="A13" s="146"/>
      <c r="B13" s="219"/>
      <c r="C13" s="147" t="s">
        <v>138</v>
      </c>
      <c r="D13" s="206"/>
      <c r="E13" s="209"/>
      <c r="F13" s="206"/>
      <c r="G13" s="221"/>
      <c r="H13" s="184"/>
      <c r="I13" s="216"/>
      <c r="J13" s="190"/>
      <c r="K13" s="190"/>
      <c r="L13" s="211"/>
      <c r="M13" s="197"/>
      <c r="N13" s="200"/>
      <c r="O13" s="213"/>
      <c r="P13" s="216"/>
      <c r="Q13" s="213"/>
      <c r="R13" s="216"/>
      <c r="S13" s="216"/>
      <c r="T13" s="216"/>
      <c r="U13" s="184"/>
      <c r="V13" s="186"/>
      <c r="W13" s="186"/>
      <c r="X13" s="187"/>
      <c r="Y13" s="190"/>
      <c r="Z13" s="190"/>
      <c r="AA13" s="193"/>
      <c r="AB13" s="193"/>
      <c r="AC13" s="193"/>
      <c r="AD13" s="195"/>
      <c r="AE13" s="184"/>
      <c r="AF13" s="188"/>
      <c r="AG13" s="184"/>
      <c r="AH13" s="184"/>
      <c r="AI13" s="188"/>
      <c r="AJ13" s="184"/>
      <c r="AK13" s="185"/>
      <c r="AL13" s="20" t="str">
        <f>CONCATENATE(J12," Control"," 2")</f>
        <v>DEST  Control 2</v>
      </c>
      <c r="AM13" s="22"/>
      <c r="AN13" s="22"/>
      <c r="AO13" s="22"/>
      <c r="AP13" s="22" t="str">
        <f t="shared" si="6"/>
        <v xml:space="preserve">  a través de </v>
      </c>
      <c r="AQ13" s="20"/>
      <c r="AR13" s="20" t="str">
        <f t="shared" si="7"/>
        <v/>
      </c>
      <c r="AS13" s="20"/>
      <c r="AT13" s="20" t="str">
        <f t="shared" si="8"/>
        <v/>
      </c>
      <c r="AU13" s="20"/>
      <c r="AV13" s="20"/>
      <c r="AW13" s="20"/>
      <c r="AX13" s="21" t="str">
        <f>+IF(AR13="Probabilidad",AX12-(AX12*AT13),AX12)</f>
        <v/>
      </c>
      <c r="AY13" s="20" t="str">
        <f t="shared" si="9"/>
        <v/>
      </c>
      <c r="AZ13" s="21" t="e">
        <f>+IF(AR13="Impacto",AZ12-(AZ12*AT13),AZ12)</f>
        <v>#N/A</v>
      </c>
      <c r="BA13" s="20" t="str">
        <f t="shared" si="10"/>
        <v/>
      </c>
      <c r="BB13" s="190"/>
      <c r="BC13" s="190"/>
      <c r="BD13" s="182"/>
      <c r="BE13" s="162"/>
      <c r="BF13" s="162"/>
      <c r="BG13" s="162"/>
      <c r="BH13" s="162"/>
      <c r="BI13" s="162"/>
      <c r="BJ13" s="162"/>
      <c r="BK13" s="162"/>
      <c r="BL13" s="162"/>
      <c r="BM13" s="178"/>
      <c r="BN13" s="20" t="str">
        <f>CONCATENATE(J12," Acción preventiva"," 2")</f>
        <v>DEST  Acción preventiva 2</v>
      </c>
      <c r="BO13" s="22"/>
      <c r="BP13" s="22"/>
      <c r="BQ13" s="22"/>
      <c r="BR13" s="20"/>
      <c r="BS13" s="20"/>
      <c r="BT13" s="20"/>
      <c r="BU13" s="20"/>
      <c r="BV13" s="20"/>
      <c r="BW13" s="20"/>
      <c r="BX13" s="20"/>
      <c r="BY13" s="20"/>
      <c r="BZ13" s="20"/>
      <c r="CA13" s="20"/>
      <c r="CB13" s="20"/>
      <c r="CC13" s="20"/>
      <c r="CD13" s="20"/>
      <c r="CE13" s="180"/>
      <c r="CF13" s="37"/>
      <c r="CG13" s="37"/>
      <c r="CH13" s="37"/>
      <c r="CI13" s="37"/>
      <c r="CJ13" s="37"/>
      <c r="CK13" s="37"/>
      <c r="CL13" s="37"/>
      <c r="CM13" s="37"/>
      <c r="CN13" s="37"/>
      <c r="CO13" s="37"/>
      <c r="CP13" s="37"/>
      <c r="CQ13" s="37"/>
      <c r="CR13" s="37">
        <f t="shared" si="1"/>
        <v>0</v>
      </c>
      <c r="CS13" s="38"/>
      <c r="CT13" s="23"/>
      <c r="CU13" s="24"/>
      <c r="CV13" s="241"/>
      <c r="CW13" s="25" t="e">
        <f>1-(CU13/CV12)</f>
        <v>#DIV/0!</v>
      </c>
      <c r="CX13" s="23" t="e" cm="1">
        <f t="array" ref="CX13">+_xlfn.IFS(CW13&lt;0.8,"Cambio",CW13&lt;0.9,"Revisión de control",CW13&gt;0.89,"Se mantiene")</f>
        <v>#DIV/0!</v>
      </c>
      <c r="CY13" s="143"/>
      <c r="CZ13" s="143"/>
      <c r="DA13" s="143"/>
      <c r="DB13" s="143"/>
      <c r="DC13" s="25"/>
    </row>
    <row r="14" spans="1:107" ht="60" hidden="1" customHeight="1" x14ac:dyDescent="0.35">
      <c r="A14" s="146"/>
      <c r="B14" s="219"/>
      <c r="C14" s="147" t="s">
        <v>138</v>
      </c>
      <c r="D14" s="206"/>
      <c r="E14" s="209"/>
      <c r="F14" s="206"/>
      <c r="G14" s="221"/>
      <c r="H14" s="184"/>
      <c r="I14" s="216"/>
      <c r="J14" s="190"/>
      <c r="K14" s="190"/>
      <c r="L14" s="211"/>
      <c r="M14" s="197"/>
      <c r="N14" s="200"/>
      <c r="O14" s="213"/>
      <c r="P14" s="216"/>
      <c r="Q14" s="213"/>
      <c r="R14" s="216"/>
      <c r="S14" s="216"/>
      <c r="T14" s="216"/>
      <c r="U14" s="184"/>
      <c r="V14" s="186"/>
      <c r="W14" s="186"/>
      <c r="X14" s="187"/>
      <c r="Y14" s="190"/>
      <c r="Z14" s="190"/>
      <c r="AA14" s="193"/>
      <c r="AB14" s="193"/>
      <c r="AC14" s="193"/>
      <c r="AD14" s="195"/>
      <c r="AE14" s="184"/>
      <c r="AF14" s="188"/>
      <c r="AG14" s="184"/>
      <c r="AH14" s="184"/>
      <c r="AI14" s="188"/>
      <c r="AJ14" s="184"/>
      <c r="AK14" s="185"/>
      <c r="AL14" s="20" t="str">
        <f>CONCATENATE(J12," Control"," 3")</f>
        <v>DEST  Control 3</v>
      </c>
      <c r="AM14" s="22"/>
      <c r="AN14" s="22"/>
      <c r="AO14" s="22"/>
      <c r="AP14" s="22" t="str">
        <f t="shared" si="6"/>
        <v xml:space="preserve">  a través de </v>
      </c>
      <c r="AQ14" s="20"/>
      <c r="AR14" s="20" t="str">
        <f t="shared" si="7"/>
        <v/>
      </c>
      <c r="AS14" s="20"/>
      <c r="AT14" s="20" t="str">
        <f t="shared" si="8"/>
        <v/>
      </c>
      <c r="AU14" s="20"/>
      <c r="AV14" s="20"/>
      <c r="AW14" s="20"/>
      <c r="AX14" s="21" t="str">
        <f>+IF(AR14="Probabilidad",AX13-(AX13*AT14),AX13)</f>
        <v/>
      </c>
      <c r="AY14" s="20" t="str">
        <f t="shared" si="9"/>
        <v/>
      </c>
      <c r="AZ14" s="21" t="e">
        <f>+IF(AR14="Impacto",AZ13-(AZ13*AT14),AZ13)</f>
        <v>#N/A</v>
      </c>
      <c r="BA14" s="20" t="str">
        <f t="shared" si="10"/>
        <v/>
      </c>
      <c r="BB14" s="190"/>
      <c r="BC14" s="190"/>
      <c r="BD14" s="182"/>
      <c r="BE14" s="162"/>
      <c r="BF14" s="162"/>
      <c r="BG14" s="162"/>
      <c r="BH14" s="162"/>
      <c r="BI14" s="162"/>
      <c r="BJ14" s="162"/>
      <c r="BK14" s="162"/>
      <c r="BL14" s="162"/>
      <c r="BM14" s="178"/>
      <c r="BN14" s="20" t="str">
        <f>CONCATENATE(J12," Acción preventiva"," 3")</f>
        <v>DEST  Acción preventiva 3</v>
      </c>
      <c r="BO14" s="22"/>
      <c r="BP14" s="22"/>
      <c r="BQ14" s="22"/>
      <c r="BR14" s="20"/>
      <c r="BS14" s="20"/>
      <c r="BT14" s="20"/>
      <c r="BU14" s="20"/>
      <c r="BV14" s="20"/>
      <c r="BW14" s="20"/>
      <c r="BX14" s="20"/>
      <c r="BY14" s="20"/>
      <c r="BZ14" s="20"/>
      <c r="CA14" s="20"/>
      <c r="CB14" s="20"/>
      <c r="CC14" s="20"/>
      <c r="CD14" s="20"/>
      <c r="CE14" s="180"/>
      <c r="CF14" s="37"/>
      <c r="CG14" s="37"/>
      <c r="CH14" s="37"/>
      <c r="CI14" s="37"/>
      <c r="CJ14" s="37"/>
      <c r="CK14" s="37"/>
      <c r="CL14" s="37"/>
      <c r="CM14" s="37"/>
      <c r="CN14" s="37"/>
      <c r="CO14" s="37"/>
      <c r="CP14" s="37"/>
      <c r="CQ14" s="37"/>
      <c r="CR14" s="37">
        <f t="shared" si="1"/>
        <v>0</v>
      </c>
      <c r="CS14" s="38"/>
      <c r="CT14" s="23"/>
      <c r="CU14" s="24"/>
      <c r="CV14" s="241"/>
      <c r="CW14" s="25" t="e">
        <f>1-(CU14/CV12)</f>
        <v>#DIV/0!</v>
      </c>
      <c r="CX14" s="23" t="e" cm="1">
        <f t="array" ref="CX14">+_xlfn.IFS(CW14&lt;0.8,"Cambio",CW14&lt;0.9,"Revisión de control",CW14&gt;0.89,"Se mantiene")</f>
        <v>#DIV/0!</v>
      </c>
      <c r="CY14" s="143"/>
      <c r="CZ14" s="143"/>
      <c r="DA14" s="143"/>
      <c r="DB14" s="143"/>
      <c r="DC14" s="25"/>
    </row>
    <row r="15" spans="1:107" ht="60" hidden="1" customHeight="1" x14ac:dyDescent="0.35">
      <c r="A15" s="146"/>
      <c r="B15" s="220"/>
      <c r="C15" s="147" t="s">
        <v>138</v>
      </c>
      <c r="D15" s="207"/>
      <c r="E15" s="210"/>
      <c r="F15" s="207"/>
      <c r="G15" s="221"/>
      <c r="H15" s="184"/>
      <c r="I15" s="217"/>
      <c r="J15" s="191"/>
      <c r="K15" s="191"/>
      <c r="L15" s="211"/>
      <c r="M15" s="198"/>
      <c r="N15" s="201"/>
      <c r="O15" s="214"/>
      <c r="P15" s="217"/>
      <c r="Q15" s="214"/>
      <c r="R15" s="217"/>
      <c r="S15" s="217"/>
      <c r="T15" s="217"/>
      <c r="U15" s="184"/>
      <c r="V15" s="186"/>
      <c r="W15" s="186"/>
      <c r="X15" s="187"/>
      <c r="Y15" s="191"/>
      <c r="Z15" s="191"/>
      <c r="AA15" s="194"/>
      <c r="AB15" s="194"/>
      <c r="AC15" s="194"/>
      <c r="AD15" s="195"/>
      <c r="AE15" s="184"/>
      <c r="AF15" s="188"/>
      <c r="AG15" s="184"/>
      <c r="AH15" s="184"/>
      <c r="AI15" s="188"/>
      <c r="AJ15" s="184"/>
      <c r="AK15" s="185"/>
      <c r="AL15" s="20" t="str">
        <f>CONCATENATE(J12," Control"," 4")</f>
        <v>DEST  Control 4</v>
      </c>
      <c r="AM15" s="22"/>
      <c r="AN15" s="22"/>
      <c r="AO15" s="22"/>
      <c r="AP15" s="22" t="str">
        <f t="shared" si="6"/>
        <v xml:space="preserve">  a través de </v>
      </c>
      <c r="AQ15" s="20"/>
      <c r="AR15" s="20" t="str">
        <f t="shared" si="7"/>
        <v/>
      </c>
      <c r="AS15" s="20"/>
      <c r="AT15" s="20" t="str">
        <f t="shared" si="8"/>
        <v/>
      </c>
      <c r="AU15" s="20"/>
      <c r="AV15" s="20"/>
      <c r="AW15" s="20"/>
      <c r="AX15" s="21" t="str">
        <f>+IF(AR15="Probabilidad",AX14-(AX14*AT15),AX14)</f>
        <v/>
      </c>
      <c r="AY15" s="20" t="str">
        <f t="shared" si="9"/>
        <v/>
      </c>
      <c r="AZ15" s="21" t="e">
        <f>+IF(AR15="Impacto",AZ14-(AZ14*AT15),AZ14)</f>
        <v>#N/A</v>
      </c>
      <c r="BA15" s="20" t="str">
        <f t="shared" si="10"/>
        <v/>
      </c>
      <c r="BB15" s="191"/>
      <c r="BC15" s="191"/>
      <c r="BD15" s="183"/>
      <c r="BE15" s="163"/>
      <c r="BF15" s="163"/>
      <c r="BG15" s="163"/>
      <c r="BH15" s="163"/>
      <c r="BI15" s="163"/>
      <c r="BJ15" s="163"/>
      <c r="BK15" s="163"/>
      <c r="BL15" s="163"/>
      <c r="BM15" s="178"/>
      <c r="BN15" s="20" t="str">
        <f>CONCATENATE(J12," Acción preventiva"," 4")</f>
        <v>DEST  Acción preventiva 4</v>
      </c>
      <c r="BO15" s="22"/>
      <c r="BP15" s="22"/>
      <c r="BQ15" s="22"/>
      <c r="BR15" s="20"/>
      <c r="BS15" s="20"/>
      <c r="BT15" s="20"/>
      <c r="BU15" s="20"/>
      <c r="BV15" s="20"/>
      <c r="BW15" s="20"/>
      <c r="BX15" s="20"/>
      <c r="BY15" s="20"/>
      <c r="BZ15" s="20"/>
      <c r="CA15" s="20"/>
      <c r="CB15" s="20"/>
      <c r="CC15" s="20"/>
      <c r="CD15" s="20"/>
      <c r="CE15" s="180"/>
      <c r="CF15" s="37"/>
      <c r="CG15" s="37"/>
      <c r="CH15" s="37"/>
      <c r="CI15" s="37"/>
      <c r="CJ15" s="37"/>
      <c r="CK15" s="37"/>
      <c r="CL15" s="37"/>
      <c r="CM15" s="37"/>
      <c r="CN15" s="37"/>
      <c r="CO15" s="37"/>
      <c r="CP15" s="37"/>
      <c r="CQ15" s="37"/>
      <c r="CR15" s="37">
        <f t="shared" si="1"/>
        <v>0</v>
      </c>
      <c r="CS15" s="38"/>
      <c r="CT15" s="23"/>
      <c r="CU15" s="24"/>
      <c r="CV15" s="242"/>
      <c r="CW15" s="25" t="e">
        <f>1-(CU15/CV12)</f>
        <v>#DIV/0!</v>
      </c>
      <c r="CX15" s="23" t="e" cm="1">
        <f t="array" ref="CX15">+_xlfn.IFS(CW15&lt;0.8,"Cambio",CW15&lt;0.9,"Revisión de control",CW15&gt;0.89,"Se mantiene")</f>
        <v>#DIV/0!</v>
      </c>
      <c r="CY15" s="143"/>
      <c r="CZ15" s="143"/>
      <c r="DA15" s="143"/>
      <c r="DB15" s="143"/>
      <c r="DC15" s="25"/>
    </row>
    <row r="16" spans="1:107" ht="60" hidden="1" customHeight="1" x14ac:dyDescent="0.35">
      <c r="A16" s="146"/>
      <c r="B16" s="218" t="s">
        <v>84</v>
      </c>
      <c r="C16" s="147" t="s">
        <v>138</v>
      </c>
      <c r="D16" s="205" t="str">
        <f>VLOOKUP(B16,Datos!$B$65:$F$80,3,FALSE)</f>
        <v>Establecer los lineamientos estratégicos y el esquema de operación de la Agencia Nacional de Tierras, asegurando la disponibilidad de los recursos necesarios para su aplicación.</v>
      </c>
      <c r="E16" s="208" t="str">
        <f>VLOOKUP(B16,Datos!$B$65:$F$80,5,FALSE)</f>
        <v>La posibilidad de incumplir con los lineamientos estratégicos y de operación de la entidad</v>
      </c>
      <c r="F16" s="205" t="str">
        <f>VLOOKUP(B16,Datos!$B$65:$F$80,4,FALSE)</f>
        <v>Desde la comprensión del contexto interno y externo, hasta la formulación de planes, programas y proyectos relacionados con el cumplimiento de las funciones de la entidad.</v>
      </c>
      <c r="G16" s="221" t="s">
        <v>639</v>
      </c>
      <c r="H16" s="184"/>
      <c r="I16" s="215">
        <f>IF(K16="",0,1)</f>
        <v>0</v>
      </c>
      <c r="J16" s="189" t="str">
        <f>CONCATENATE(C16," ",K16)</f>
        <v xml:space="preserve">DEST </v>
      </c>
      <c r="K16" s="189"/>
      <c r="L16" s="211"/>
      <c r="M16" s="196">
        <f ca="1">+TODAY()-L16</f>
        <v>46189</v>
      </c>
      <c r="N16" s="199"/>
      <c r="O16" s="212"/>
      <c r="P16" s="215" t="e">
        <f>VLOOKUP(O16,Datos!$B$20:$D$25,3,FALSE)</f>
        <v>#N/A</v>
      </c>
      <c r="Q16" s="212"/>
      <c r="R16" s="215" t="e">
        <f>VLOOKUP(Q16,Datos!$C$20:$D$25,2,FALSE)</f>
        <v>#N/A</v>
      </c>
      <c r="S16" s="215" t="e">
        <f>+IF(P16="",R16,IF(R16="",P16,IF(P16&gt;R16,P16,R16)))</f>
        <v>#N/A</v>
      </c>
      <c r="T16" s="215" t="e" cm="1">
        <f t="array" ref="T16">_xlfn.IFS(S16=P16,O16,S16=R16,Q16)</f>
        <v>#N/A</v>
      </c>
      <c r="U16" s="184"/>
      <c r="V16" s="186"/>
      <c r="W16" s="186"/>
      <c r="X16" s="187" t="str">
        <f>CONCATENATE("Posibilidad de"," ",U16," ",V16," debido ",W16)</f>
        <v xml:space="preserve">Posibilidad de   debido </v>
      </c>
      <c r="Y16" s="189"/>
      <c r="Z16" s="189"/>
      <c r="AA16" s="192"/>
      <c r="AB16" s="192"/>
      <c r="AC16" s="192"/>
      <c r="AD16" s="195"/>
      <c r="AE16" s="184" t="str">
        <f>IF(AD16&lt;=0,"",IF(AD16&lt;=2,"Muy Baja",IF(AD16&lt;=24,"Baja",IF(AD16&lt;=500,"Media",IF(AD16&lt;=5000,"Alta","Muy Alta")))))</f>
        <v/>
      </c>
      <c r="AF16" s="188" t="str">
        <f>IF(AE16="","",IF(AE16="Muy Baja",0.2,IF(AE16="Baja",0.4,IF(AE16="Media",0.6,IF(AE16="Alta",0.8,IF(AE16="Muy Alta",1,))))))</f>
        <v/>
      </c>
      <c r="AG16" s="188" t="e">
        <f>+T16</f>
        <v>#N/A</v>
      </c>
      <c r="AH16" s="184" t="e" cm="1">
        <f t="array" ref="AH16">_xlfn.IFS(AG16=Datos!$C$6,"Leve",AG16=Datos!$D$6,"Leve",AG16=Datos!$C$7,"Menor",AG16=Datos!$D$7,"Menor",AG16=Datos!$C$8,"Moderado",AG16=Datos!$D$8,"Moderado",AG16=Datos!$C$9,"Mayor",AG16=Datos!$D$9,"Mayor",AG16=Datos!$C$10,"Catastrófico",AG16=Datos!$D$10,"Catastrófico")</f>
        <v>#N/A</v>
      </c>
      <c r="AI16" s="188" t="e">
        <f>IF(AH16="","",IF(AH16="Leve",0.2,IF(AH16="Menor",0.4,IF(AH16="Moderado",0.6,IF(AH16="Mayor",0.8,IF(AH16="Catastrófico",1,))))))</f>
        <v>#N/A</v>
      </c>
      <c r="AJ16" s="184" t="e">
        <f>IF(OR(AND(AE16="Muy Baja",AH16="Leve"),AND(AE16="Muy Baja",AH16="Menor"),AND(AE16="Baja",AH16="Leve")),"Bajo",IF(OR(AND(AE16="Muy baja",AH16="Moderado"),AND(AE16="Baja",AH16="Menor"),AND(AE16="Baja",AH16="Moderado"),AND(AE16="Media",AH16="Leve"),AND(AE16="Media",AH16="Menor"),AND(AE16="Media",AH16="Moderado"),AND(AE16="Alta",AH16="Leve"),AND(AE16="Alta",AH16="Menor")),"Moderado",IF(OR(AND(AE16="Muy Baja",AH16="Mayor"),AND(AE16="Baja",AH16="Mayor"),AND(AE16="Media",AH16="Mayor"),AND(AE16="Alta",AH16="Moderado"),AND(AE16="Alta",AH16="Mayor"),AND(AE16="Muy Alta",AH16="Leve"),AND(AE16="Muy Alta",AH16="Menor"),AND(AE16="Muy Alta",AH16="Moderado"),AND(AE16="Muy Alta",AH16="Mayor")),"Alto",IF(OR(AND(AE16="Muy Baja",AH16="Catastrófico"),AND(AE16="Baja",AH16="Catastrófico"),AND(AE16="Media",AH16="Catastrófico"),AND(AE16="Alta",AH16="Catastrófico"),AND(AE16="Muy Alta",AH16="Catastrófico")),"Extremo",""))))</f>
        <v>#N/A</v>
      </c>
      <c r="AK16" s="185" t="e" cm="1">
        <f t="array" ref="AK16">_xlfn.IFS(AJ16="Bajo","Aceptar",AJ16="Moderado","Reducir",AJ16="Alto","Reducir",AJ16="Extremo","Reducir")</f>
        <v>#N/A</v>
      </c>
      <c r="AL16" s="20" t="str">
        <f>CONCATENATE(J16," Control"," 1")</f>
        <v>DEST  Control 1</v>
      </c>
      <c r="AM16" s="22"/>
      <c r="AN16" s="22"/>
      <c r="AO16" s="22"/>
      <c r="AP16" s="22" t="str">
        <f t="shared" si="6"/>
        <v xml:space="preserve">  a través de </v>
      </c>
      <c r="AQ16" s="20"/>
      <c r="AR16" s="20" t="str">
        <f t="shared" si="7"/>
        <v/>
      </c>
      <c r="AS16" s="20"/>
      <c r="AT16" s="20" t="str">
        <f t="shared" si="8"/>
        <v/>
      </c>
      <c r="AU16" s="20"/>
      <c r="AV16" s="20"/>
      <c r="AW16" s="20"/>
      <c r="AX16" s="21" t="str">
        <f>+IF(AR16="Probabilidad",AF16-(AF16*AT16),AF16)</f>
        <v/>
      </c>
      <c r="AY16" s="20" t="str">
        <f t="shared" si="9"/>
        <v/>
      </c>
      <c r="AZ16" s="21" t="e">
        <f>+IF(AR16="Impacto",AI16-(AI16*AT16),AI16)</f>
        <v>#N/A</v>
      </c>
      <c r="BA16" s="20" t="str">
        <f t="shared" si="10"/>
        <v/>
      </c>
      <c r="BB16" s="189" t="str">
        <f>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
      </c>
      <c r="BC16" s="189" t="e" cm="1">
        <f t="array" ref="BC16">_xlfn.IFS(BB16="Bajo","Aceptar",BB16="Moderado","Reducir",BB16="Alto","Reducir",BB16="Extremo","Reducir")</f>
        <v>#N/A</v>
      </c>
      <c r="BD16" s="181" t="e" cm="1">
        <f t="array" ref="BD16">_xlfn.IFS(BC16="Aceptar","No",BC16="Reducir","Si")</f>
        <v>#N/A</v>
      </c>
      <c r="BE16" s="161"/>
      <c r="BF16" s="161"/>
      <c r="BG16" s="161"/>
      <c r="BH16" s="161"/>
      <c r="BI16" s="161"/>
      <c r="BJ16" s="161"/>
      <c r="BK16" s="161"/>
      <c r="BL16" s="161"/>
      <c r="BM16" s="178"/>
      <c r="BN16" s="20" t="str">
        <f>CONCATENATE(J16," Acción preventiva"," 1")</f>
        <v>DEST  Acción preventiva 1</v>
      </c>
      <c r="BO16" s="22"/>
      <c r="BP16" s="22"/>
      <c r="BQ16" s="22"/>
      <c r="BR16" s="20"/>
      <c r="BS16" s="20"/>
      <c r="BT16" s="20"/>
      <c r="BU16" s="20"/>
      <c r="BV16" s="20"/>
      <c r="BW16" s="20"/>
      <c r="BX16" s="20"/>
      <c r="BY16" s="20"/>
      <c r="BZ16" s="20"/>
      <c r="CA16" s="20"/>
      <c r="CB16" s="20"/>
      <c r="CC16" s="20"/>
      <c r="CD16" s="20"/>
      <c r="CE16" s="180"/>
      <c r="CF16" s="37"/>
      <c r="CG16" s="37"/>
      <c r="CH16" s="37"/>
      <c r="CI16" s="37"/>
      <c r="CJ16" s="37"/>
      <c r="CK16" s="37"/>
      <c r="CL16" s="37"/>
      <c r="CM16" s="37"/>
      <c r="CN16" s="37"/>
      <c r="CO16" s="37"/>
      <c r="CP16" s="37"/>
      <c r="CQ16" s="37"/>
      <c r="CR16" s="37">
        <f t="shared" si="1"/>
        <v>0</v>
      </c>
      <c r="CS16" s="38"/>
      <c r="CT16" s="23"/>
      <c r="CU16" s="24"/>
      <c r="CV16" s="240">
        <f>+AD16</f>
        <v>0</v>
      </c>
      <c r="CW16" s="25" t="e">
        <f>1-(CU16/CV16)</f>
        <v>#DIV/0!</v>
      </c>
      <c r="CX16" s="23" t="e" cm="1">
        <f t="array" ref="CX16">+_xlfn.IFS(CW16&lt;0.8,"Cambio",CW16&lt;0.9,"Revisión de control",CW16&gt;0.89,"Se mantiene")</f>
        <v>#DIV/0!</v>
      </c>
      <c r="CY16" s="143"/>
      <c r="CZ16" s="143"/>
      <c r="DA16" s="143"/>
      <c r="DB16" s="143"/>
      <c r="DC16" s="25"/>
    </row>
    <row r="17" spans="1:107" ht="60" hidden="1" customHeight="1" x14ac:dyDescent="0.35">
      <c r="A17" s="146"/>
      <c r="B17" s="219"/>
      <c r="C17" s="147" t="s">
        <v>138</v>
      </c>
      <c r="D17" s="206"/>
      <c r="E17" s="209"/>
      <c r="F17" s="206"/>
      <c r="G17" s="221"/>
      <c r="H17" s="184"/>
      <c r="I17" s="216"/>
      <c r="J17" s="190"/>
      <c r="K17" s="190"/>
      <c r="L17" s="211"/>
      <c r="M17" s="197"/>
      <c r="N17" s="200"/>
      <c r="O17" s="213"/>
      <c r="P17" s="216"/>
      <c r="Q17" s="213"/>
      <c r="R17" s="216"/>
      <c r="S17" s="216"/>
      <c r="T17" s="216"/>
      <c r="U17" s="184"/>
      <c r="V17" s="186"/>
      <c r="W17" s="186"/>
      <c r="X17" s="187"/>
      <c r="Y17" s="190"/>
      <c r="Z17" s="190"/>
      <c r="AA17" s="193"/>
      <c r="AB17" s="193"/>
      <c r="AC17" s="193"/>
      <c r="AD17" s="195"/>
      <c r="AE17" s="184"/>
      <c r="AF17" s="188"/>
      <c r="AG17" s="184"/>
      <c r="AH17" s="184"/>
      <c r="AI17" s="188"/>
      <c r="AJ17" s="184"/>
      <c r="AK17" s="185"/>
      <c r="AL17" s="20" t="str">
        <f>CONCATENATE(J16," Control"," 2")</f>
        <v>DEST  Control 2</v>
      </c>
      <c r="AM17" s="22"/>
      <c r="AN17" s="22"/>
      <c r="AO17" s="22"/>
      <c r="AP17" s="22" t="str">
        <f t="shared" si="6"/>
        <v xml:space="preserve">  a través de </v>
      </c>
      <c r="AQ17" s="20"/>
      <c r="AR17" s="20" t="str">
        <f t="shared" si="7"/>
        <v/>
      </c>
      <c r="AS17" s="20"/>
      <c r="AT17" s="20" t="str">
        <f t="shared" si="8"/>
        <v/>
      </c>
      <c r="AU17" s="20"/>
      <c r="AV17" s="20"/>
      <c r="AW17" s="20"/>
      <c r="AX17" s="21" t="str">
        <f>+IF(AR17="Probabilidad",AX16-(AX16*AT17),AX16)</f>
        <v/>
      </c>
      <c r="AY17" s="20" t="str">
        <f t="shared" si="9"/>
        <v/>
      </c>
      <c r="AZ17" s="21" t="e">
        <f>+IF(AR17="Impacto",AZ16-(AZ16*AT17),AZ16)</f>
        <v>#N/A</v>
      </c>
      <c r="BA17" s="20" t="str">
        <f t="shared" si="10"/>
        <v/>
      </c>
      <c r="BB17" s="190"/>
      <c r="BC17" s="190"/>
      <c r="BD17" s="182"/>
      <c r="BE17" s="162"/>
      <c r="BF17" s="162"/>
      <c r="BG17" s="162"/>
      <c r="BH17" s="162"/>
      <c r="BI17" s="162"/>
      <c r="BJ17" s="162"/>
      <c r="BK17" s="162"/>
      <c r="BL17" s="162"/>
      <c r="BM17" s="178"/>
      <c r="BN17" s="20" t="str">
        <f>CONCATENATE(J16," Acción preventiva"," 2")</f>
        <v>DEST  Acción preventiva 2</v>
      </c>
      <c r="BO17" s="22"/>
      <c r="BP17" s="22"/>
      <c r="BQ17" s="22"/>
      <c r="BR17" s="20"/>
      <c r="BS17" s="20"/>
      <c r="BT17" s="20"/>
      <c r="BU17" s="20"/>
      <c r="BV17" s="20"/>
      <c r="BW17" s="20"/>
      <c r="BX17" s="20"/>
      <c r="BY17" s="20"/>
      <c r="BZ17" s="20"/>
      <c r="CA17" s="20"/>
      <c r="CB17" s="20"/>
      <c r="CC17" s="20"/>
      <c r="CD17" s="20"/>
      <c r="CE17" s="180"/>
      <c r="CF17" s="37"/>
      <c r="CG17" s="37"/>
      <c r="CH17" s="37"/>
      <c r="CI17" s="37"/>
      <c r="CJ17" s="37"/>
      <c r="CK17" s="37"/>
      <c r="CL17" s="37"/>
      <c r="CM17" s="37"/>
      <c r="CN17" s="37"/>
      <c r="CO17" s="37"/>
      <c r="CP17" s="37"/>
      <c r="CQ17" s="37"/>
      <c r="CR17" s="37">
        <f t="shared" si="1"/>
        <v>0</v>
      </c>
      <c r="CS17" s="38"/>
      <c r="CT17" s="23"/>
      <c r="CU17" s="24"/>
      <c r="CV17" s="241"/>
      <c r="CW17" s="25" t="e">
        <f>1-(CU17/CV16)</f>
        <v>#DIV/0!</v>
      </c>
      <c r="CX17" s="23" t="e" cm="1">
        <f t="array" ref="CX17">+_xlfn.IFS(CW17&lt;0.8,"Cambio",CW17&lt;0.9,"Revisión de control",CW17&gt;0.89,"Se mantiene")</f>
        <v>#DIV/0!</v>
      </c>
      <c r="CY17" s="143"/>
      <c r="CZ17" s="143"/>
      <c r="DA17" s="143"/>
      <c r="DB17" s="143"/>
      <c r="DC17" s="25"/>
    </row>
    <row r="18" spans="1:107" ht="60" hidden="1" customHeight="1" x14ac:dyDescent="0.35">
      <c r="A18" s="146"/>
      <c r="B18" s="219"/>
      <c r="C18" s="147" t="s">
        <v>138</v>
      </c>
      <c r="D18" s="206"/>
      <c r="E18" s="209"/>
      <c r="F18" s="206"/>
      <c r="G18" s="221"/>
      <c r="H18" s="184"/>
      <c r="I18" s="216"/>
      <c r="J18" s="190"/>
      <c r="K18" s="190"/>
      <c r="L18" s="211"/>
      <c r="M18" s="197"/>
      <c r="N18" s="200"/>
      <c r="O18" s="213"/>
      <c r="P18" s="216"/>
      <c r="Q18" s="213"/>
      <c r="R18" s="216"/>
      <c r="S18" s="216"/>
      <c r="T18" s="216"/>
      <c r="U18" s="184"/>
      <c r="V18" s="186"/>
      <c r="W18" s="186"/>
      <c r="X18" s="187"/>
      <c r="Y18" s="190"/>
      <c r="Z18" s="190"/>
      <c r="AA18" s="193"/>
      <c r="AB18" s="193"/>
      <c r="AC18" s="193"/>
      <c r="AD18" s="195"/>
      <c r="AE18" s="184"/>
      <c r="AF18" s="188"/>
      <c r="AG18" s="184"/>
      <c r="AH18" s="184"/>
      <c r="AI18" s="188"/>
      <c r="AJ18" s="184"/>
      <c r="AK18" s="185"/>
      <c r="AL18" s="20" t="str">
        <f>CONCATENATE(J16," Control"," 3")</f>
        <v>DEST  Control 3</v>
      </c>
      <c r="AM18" s="22"/>
      <c r="AN18" s="22"/>
      <c r="AO18" s="22"/>
      <c r="AP18" s="22" t="str">
        <f t="shared" si="6"/>
        <v xml:space="preserve">  a través de </v>
      </c>
      <c r="AQ18" s="20"/>
      <c r="AR18" s="20" t="str">
        <f t="shared" si="7"/>
        <v/>
      </c>
      <c r="AS18" s="20"/>
      <c r="AT18" s="20" t="str">
        <f t="shared" si="8"/>
        <v/>
      </c>
      <c r="AU18" s="20"/>
      <c r="AV18" s="20"/>
      <c r="AW18" s="20"/>
      <c r="AX18" s="21" t="str">
        <f>+IF(AR18="Probabilidad",AX17-(AX17*AT18),AX17)</f>
        <v/>
      </c>
      <c r="AY18" s="20" t="str">
        <f t="shared" si="9"/>
        <v/>
      </c>
      <c r="AZ18" s="21" t="e">
        <f>+IF(AR18="Impacto",AZ17-(AZ17*AT18),AZ17)</f>
        <v>#N/A</v>
      </c>
      <c r="BA18" s="20" t="str">
        <f t="shared" si="10"/>
        <v/>
      </c>
      <c r="BB18" s="190"/>
      <c r="BC18" s="190"/>
      <c r="BD18" s="182"/>
      <c r="BE18" s="162"/>
      <c r="BF18" s="162"/>
      <c r="BG18" s="162"/>
      <c r="BH18" s="162"/>
      <c r="BI18" s="162"/>
      <c r="BJ18" s="162"/>
      <c r="BK18" s="162"/>
      <c r="BL18" s="162"/>
      <c r="BM18" s="178"/>
      <c r="BN18" s="20" t="str">
        <f>CONCATENATE(J16," Acción preventiva"," 3")</f>
        <v>DEST  Acción preventiva 3</v>
      </c>
      <c r="BO18" s="22"/>
      <c r="BP18" s="22"/>
      <c r="BQ18" s="22"/>
      <c r="BR18" s="20"/>
      <c r="BS18" s="20"/>
      <c r="BT18" s="20"/>
      <c r="BU18" s="20"/>
      <c r="BV18" s="20"/>
      <c r="BW18" s="20"/>
      <c r="BX18" s="20"/>
      <c r="BY18" s="20"/>
      <c r="BZ18" s="20"/>
      <c r="CA18" s="20"/>
      <c r="CB18" s="20"/>
      <c r="CC18" s="20"/>
      <c r="CD18" s="20"/>
      <c r="CE18" s="180"/>
      <c r="CF18" s="37"/>
      <c r="CG18" s="37"/>
      <c r="CH18" s="37"/>
      <c r="CI18" s="37"/>
      <c r="CJ18" s="37"/>
      <c r="CK18" s="37"/>
      <c r="CL18" s="37"/>
      <c r="CM18" s="37"/>
      <c r="CN18" s="37"/>
      <c r="CO18" s="37"/>
      <c r="CP18" s="37"/>
      <c r="CQ18" s="37"/>
      <c r="CR18" s="37">
        <f t="shared" si="1"/>
        <v>0</v>
      </c>
      <c r="CS18" s="38"/>
      <c r="CT18" s="23"/>
      <c r="CU18" s="24"/>
      <c r="CV18" s="241"/>
      <c r="CW18" s="25" t="e">
        <f>1-(CU18/CV16)</f>
        <v>#DIV/0!</v>
      </c>
      <c r="CX18" s="23" t="e" cm="1">
        <f t="array" ref="CX18">+_xlfn.IFS(CW18&lt;0.8,"Cambio",CW18&lt;0.9,"Revisión de control",CW18&gt;0.89,"Se mantiene")</f>
        <v>#DIV/0!</v>
      </c>
      <c r="CY18" s="143"/>
      <c r="CZ18" s="143"/>
      <c r="DA18" s="143"/>
      <c r="DB18" s="143"/>
      <c r="DC18" s="25"/>
    </row>
    <row r="19" spans="1:107" ht="60" hidden="1" customHeight="1" x14ac:dyDescent="0.35">
      <c r="A19" s="146"/>
      <c r="B19" s="220"/>
      <c r="C19" s="147" t="s">
        <v>138</v>
      </c>
      <c r="D19" s="207"/>
      <c r="E19" s="210"/>
      <c r="F19" s="207"/>
      <c r="G19" s="221"/>
      <c r="H19" s="184"/>
      <c r="I19" s="217"/>
      <c r="J19" s="191"/>
      <c r="K19" s="191"/>
      <c r="L19" s="211"/>
      <c r="M19" s="198"/>
      <c r="N19" s="201"/>
      <c r="O19" s="214"/>
      <c r="P19" s="217"/>
      <c r="Q19" s="214"/>
      <c r="R19" s="217"/>
      <c r="S19" s="217"/>
      <c r="T19" s="217"/>
      <c r="U19" s="184"/>
      <c r="V19" s="186"/>
      <c r="W19" s="186"/>
      <c r="X19" s="187"/>
      <c r="Y19" s="191"/>
      <c r="Z19" s="191"/>
      <c r="AA19" s="194"/>
      <c r="AB19" s="194"/>
      <c r="AC19" s="194"/>
      <c r="AD19" s="195"/>
      <c r="AE19" s="184"/>
      <c r="AF19" s="188"/>
      <c r="AG19" s="184"/>
      <c r="AH19" s="184"/>
      <c r="AI19" s="188"/>
      <c r="AJ19" s="184"/>
      <c r="AK19" s="185"/>
      <c r="AL19" s="20" t="str">
        <f>CONCATENATE(J16," Control"," 4")</f>
        <v>DEST  Control 4</v>
      </c>
      <c r="AM19" s="22"/>
      <c r="AN19" s="22"/>
      <c r="AO19" s="22"/>
      <c r="AP19" s="22" t="str">
        <f t="shared" si="6"/>
        <v xml:space="preserve">  a través de </v>
      </c>
      <c r="AQ19" s="20"/>
      <c r="AR19" s="20" t="str">
        <f t="shared" si="7"/>
        <v/>
      </c>
      <c r="AS19" s="20"/>
      <c r="AT19" s="20" t="str">
        <f t="shared" si="8"/>
        <v/>
      </c>
      <c r="AU19" s="20"/>
      <c r="AV19" s="20"/>
      <c r="AW19" s="20"/>
      <c r="AX19" s="21" t="str">
        <f>+IF(AR19="Probabilidad",AX18-(AX18*AT19),AX18)</f>
        <v/>
      </c>
      <c r="AY19" s="20" t="str">
        <f t="shared" si="9"/>
        <v/>
      </c>
      <c r="AZ19" s="21" t="e">
        <f>+IF(AR19="Impacto",AZ18-(AZ18*AT19),AZ18)</f>
        <v>#N/A</v>
      </c>
      <c r="BA19" s="20" t="str">
        <f t="shared" si="10"/>
        <v/>
      </c>
      <c r="BB19" s="191"/>
      <c r="BC19" s="191"/>
      <c r="BD19" s="183"/>
      <c r="BE19" s="163"/>
      <c r="BF19" s="163"/>
      <c r="BG19" s="163"/>
      <c r="BH19" s="163"/>
      <c r="BI19" s="163"/>
      <c r="BJ19" s="163"/>
      <c r="BK19" s="163"/>
      <c r="BL19" s="163"/>
      <c r="BM19" s="178"/>
      <c r="BN19" s="20" t="str">
        <f>CONCATENATE(J16," Acción preventiva"," 4")</f>
        <v>DEST  Acción preventiva 4</v>
      </c>
      <c r="BO19" s="22"/>
      <c r="BP19" s="22"/>
      <c r="BQ19" s="22"/>
      <c r="BR19" s="20"/>
      <c r="BS19" s="20"/>
      <c r="BT19" s="20"/>
      <c r="BU19" s="20"/>
      <c r="BV19" s="20"/>
      <c r="BW19" s="20"/>
      <c r="BX19" s="20"/>
      <c r="BY19" s="20"/>
      <c r="BZ19" s="20"/>
      <c r="CA19" s="20"/>
      <c r="CB19" s="20"/>
      <c r="CC19" s="20"/>
      <c r="CD19" s="20"/>
      <c r="CE19" s="180"/>
      <c r="CF19" s="37"/>
      <c r="CG19" s="37"/>
      <c r="CH19" s="37"/>
      <c r="CI19" s="37"/>
      <c r="CJ19" s="37"/>
      <c r="CK19" s="37"/>
      <c r="CL19" s="37"/>
      <c r="CM19" s="37"/>
      <c r="CN19" s="37"/>
      <c r="CO19" s="37"/>
      <c r="CP19" s="37"/>
      <c r="CQ19" s="37"/>
      <c r="CR19" s="37">
        <f t="shared" si="1"/>
        <v>0</v>
      </c>
      <c r="CS19" s="38"/>
      <c r="CT19" s="23"/>
      <c r="CU19" s="24"/>
      <c r="CV19" s="242"/>
      <c r="CW19" s="25" t="e">
        <f>1-(CU19/CV16)</f>
        <v>#DIV/0!</v>
      </c>
      <c r="CX19" s="23" t="e" cm="1">
        <f t="array" ref="CX19">+_xlfn.IFS(CW19&lt;0.8,"Cambio",CW19&lt;0.9,"Revisión de control",CW19&gt;0.89,"Se mantiene")</f>
        <v>#DIV/0!</v>
      </c>
      <c r="CY19" s="143"/>
      <c r="CZ19" s="143"/>
      <c r="DA19" s="143"/>
      <c r="DB19" s="143"/>
      <c r="DC19" s="25"/>
    </row>
    <row r="20" spans="1:107" ht="60" customHeight="1" x14ac:dyDescent="0.35">
      <c r="A20" s="146" t="s">
        <v>426</v>
      </c>
      <c r="B20" s="243" t="s">
        <v>84</v>
      </c>
      <c r="C20" s="147" t="s">
        <v>138</v>
      </c>
      <c r="D20" s="205" t="str">
        <f>VLOOKUP(B20,Datos!$B$65:$F$80,3,FALSE)</f>
        <v>Establecer los lineamientos estratégicos y el esquema de operación de la Agencia Nacional de Tierras, asegurando la disponibilidad de los recursos necesarios para su aplicación.</v>
      </c>
      <c r="E20" s="208" t="str">
        <f>VLOOKUP(B20,Datos!$B$65:$F$80,5,FALSE)</f>
        <v>La posibilidad de incumplir con los lineamientos estratégicos y de operación de la entidad</v>
      </c>
      <c r="F20" s="205" t="str">
        <f>VLOOKUP(B20,Datos!$B$65:$F$80,4,FALSE)</f>
        <v>Desde la comprensión del contexto interno y externo, hasta la formulación de planes, programas y proyectos relacionados con el cumplimiento de las funciones de la entidad.</v>
      </c>
      <c r="G20" s="221" t="s">
        <v>432</v>
      </c>
      <c r="H20" s="184" t="s">
        <v>1198</v>
      </c>
      <c r="I20" s="215">
        <f>IF(K20="",0,1)</f>
        <v>1</v>
      </c>
      <c r="J20" s="189" t="str">
        <f>CONCATENATE(C20," ",K20)</f>
        <v>DEST 2</v>
      </c>
      <c r="K20" s="189">
        <v>2</v>
      </c>
      <c r="L20" s="211">
        <v>46150</v>
      </c>
      <c r="M20" s="196">
        <f ca="1">+TODAY()-L20</f>
        <v>39</v>
      </c>
      <c r="N20" s="199" t="s">
        <v>1209</v>
      </c>
      <c r="O20" s="212" t="s">
        <v>34</v>
      </c>
      <c r="P20" s="215">
        <f>VLOOKUP(O20,Datos!$B$20:$D$25,3,FALSE)</f>
        <v>1</v>
      </c>
      <c r="Q20" s="212" t="s">
        <v>32</v>
      </c>
      <c r="R20" s="215">
        <f>VLOOKUP(Q20,Datos!$C$20:$D$25,2,FALSE)</f>
        <v>0.8</v>
      </c>
      <c r="S20" s="215">
        <f>+IF(P20="",R20,IF(R20="",P20,IF(P20&gt;R20,P20,R20)))</f>
        <v>1</v>
      </c>
      <c r="T20" s="215" t="str" cm="1">
        <f t="array" ref="T20">_xlfn.IFS(S20=P20,O20,S20=R20,Q20)</f>
        <v>Desde los 500 SMLMV</v>
      </c>
      <c r="U20" s="184" t="s">
        <v>0</v>
      </c>
      <c r="V20" s="186" t="s">
        <v>1210</v>
      </c>
      <c r="W20" s="186" t="s">
        <v>1211</v>
      </c>
      <c r="X20" s="187" t="str">
        <f>CONCATENATE("Posibilidad de"," ",U20," ",V20," debido ",W20)</f>
        <v>Posibilidad de afectación económica o presupuestal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Y20" s="189" t="s">
        <v>206</v>
      </c>
      <c r="Z20" s="189" t="s">
        <v>214</v>
      </c>
      <c r="AA20" s="192" t="s">
        <v>257</v>
      </c>
      <c r="AB20" s="192" t="s">
        <v>1036</v>
      </c>
      <c r="AC20" s="192" t="s">
        <v>1078</v>
      </c>
      <c r="AD20" s="195">
        <v>1</v>
      </c>
      <c r="AE20" s="184" t="str">
        <f>IF(AD20&lt;=0,"",IF(AD20&lt;=2,"Muy Baja",IF(AD20&lt;=24,"Baja",IF(AD20&lt;=500,"Media",IF(AD20&lt;=5000,"Alta","Muy Alta")))))</f>
        <v>Muy Baja</v>
      </c>
      <c r="AF20" s="188">
        <f>IF(AE20="","",IF(AE20="Muy Baja",0.2,IF(AE20="Baja",0.4,IF(AE20="Media",0.6,IF(AE20="Alta",0.8,IF(AE20="Muy Alta",1,))))))</f>
        <v>0.2</v>
      </c>
      <c r="AG20" s="188" t="str">
        <f>+T20</f>
        <v>Desde los 500 SMLMV</v>
      </c>
      <c r="AH20" s="184" t="str" cm="1">
        <f t="array" ref="AH20">_xlfn.IFS(AG20=Datos!$C$6,"Leve",AG20=Datos!$D$6,"Leve",AG20=Datos!$C$7,"Menor",AG20=Datos!$D$7,"Menor",AG20=Datos!$C$8,"Moderado",AG20=Datos!$D$8,"Moderado",AG20=Datos!$C$9,"Mayor",AG20=Datos!$D$9,"Mayor",AG20=Datos!$C$10,"Catastrófico",AG20=Datos!$D$10,"Catastrófico")</f>
        <v>Catastrófico</v>
      </c>
      <c r="AI20" s="188">
        <f>IF(AH20="","",IF(AH20="Leve",0.2,IF(AH20="Menor",0.4,IF(AH20="Moderado",0.6,IF(AH20="Mayor",0.8,IF(AH20="Catastrófico",1,))))))</f>
        <v>1</v>
      </c>
      <c r="AJ20" s="184" t="str">
        <f>IF(OR(AND(AE20="Muy Baja",AH20="Leve"),AND(AE20="Muy Baja",AH20="Menor"),AND(AE20="Baja",AH20="Leve")),"Bajo",IF(OR(AND(AE20="Muy baja",AH20="Moderado"),AND(AE20="Baja",AH20="Menor"),AND(AE20="Baja",AH20="Moderado"),AND(AE20="Media",AH20="Leve"),AND(AE20="Media",AH20="Menor"),AND(AE20="Media",AH20="Moderado"),AND(AE20="Alta",AH20="Leve"),AND(AE20="Alta",AH20="Menor")),"Moderado",IF(OR(AND(AE20="Muy Baja",AH20="Mayor"),AND(AE20="Baja",AH20="Mayor"),AND(AE20="Media",AH20="Mayor"),AND(AE20="Alta",AH20="Moderado"),AND(AE20="Alta",AH20="Mayor"),AND(AE20="Muy Alta",AH20="Leve"),AND(AE20="Muy Alta",AH20="Menor"),AND(AE20="Muy Alta",AH20="Moderado"),AND(AE20="Muy Alta",AH20="Mayor")),"Alto",IF(OR(AND(AE20="Muy Baja",AH20="Catastrófico"),AND(AE20="Baja",AH20="Catastrófico"),AND(AE20="Media",AH20="Catastrófico"),AND(AE20="Alta",AH20="Catastrófico"),AND(AE20="Muy Alta",AH20="Catastrófico")),"Extremo",""))))</f>
        <v>Extremo</v>
      </c>
      <c r="AK20" s="185" t="str" cm="1">
        <f t="array" ref="AK20">_xlfn.IFS(AJ20="Bajo","Aceptar",AJ20="Moderado","Reducir",AJ20="Alto","Reducir",AJ20="Extremo","Reducir")</f>
        <v>Reducir</v>
      </c>
      <c r="AL20" s="20" t="str">
        <f>CONCATENATE(J20," Control"," 1")</f>
        <v>DEST 2 Control 1</v>
      </c>
      <c r="AM20" s="22" t="s">
        <v>1202</v>
      </c>
      <c r="AN20" s="22" t="s">
        <v>1212</v>
      </c>
      <c r="AO20" s="22" t="s">
        <v>1213</v>
      </c>
      <c r="AP20" s="22" t="str">
        <f>CONCATENATE(AM20," ",AN20," a través del ",AO20)</f>
        <v>La OFICINA DE PLANEACIÓN revisa la formulación de los proyectos de inversión a través del documento técnico de FORMULACIÓN DE PROYECTO que presenta la verificación de pertinencia y confiabilidad técnica, financiera, económica, legal, ambiental y metodológica del proyecto; en línea con la misión, objetivos, lineamientos y planes establecidos por parte de la entidad</v>
      </c>
      <c r="AQ20" s="20" t="s">
        <v>54</v>
      </c>
      <c r="AR20" s="20" t="str">
        <f t="shared" si="7"/>
        <v>Probabilidad</v>
      </c>
      <c r="AS20" s="20" t="s">
        <v>56</v>
      </c>
      <c r="AT20" s="20" t="str">
        <f t="shared" si="8"/>
        <v>30%</v>
      </c>
      <c r="AU20" s="20" t="s">
        <v>1</v>
      </c>
      <c r="AV20" s="20" t="s">
        <v>2</v>
      </c>
      <c r="AW20" s="20" t="s">
        <v>3</v>
      </c>
      <c r="AX20" s="21">
        <f>+IF(AR20="Probabilidad",AF20-(AF20*AT20),AF20)</f>
        <v>0.14000000000000001</v>
      </c>
      <c r="AY20" s="20" t="str">
        <f t="shared" si="9"/>
        <v>Muy Baja</v>
      </c>
      <c r="AZ20" s="21">
        <f>+IF(AR20="Impacto",AI20-(AI20*AT20),AI20)</f>
        <v>1</v>
      </c>
      <c r="BA20" s="20" t="str">
        <f t="shared" si="10"/>
        <v>Catastrófico</v>
      </c>
      <c r="BB20" s="189" t="str">
        <f>IF(OR(AND(AY23="Muy Baja",BA23="Leve"),AND(AY23="Muy Baja",BA23="Menor"),AND(AY23="Baja",BA23="Leve")),"Bajo",IF(OR(AND(AY23="Muy baja",BA23="Moderado"),AND(AY23="Baja",BA23="Menor"),AND(AY23="Baja",BA23="Moderado"),AND(AY23="Media",BA23="Leve"),AND(AY23="Media",BA23="Menor"),AND(AY23="Media",BA23="Moderado"),AND(AY23="Alta",BA23="Leve"),AND(AY23="Alta",BA23="Menor")),"Moderado",IF(OR(AND(AY23="Muy Baja",BA23="Mayor"),AND(AY23="Baja",BA23="Mayor"),AND(AY23="Media",BA23="Mayor"),AND(AY23="Alta",BA23="Moderado"),AND(AY23="Alta",BA23="Mayor"),AND(AY23="Muy Alta",BA23="Leve"),AND(AY23="Muy Alta",BA23="Menor"),AND(AY23="Muy Alta",BA23="Moderado"),AND(AY23="Muy Alta",BA23="Mayor")),"Alto",IF(OR(AND(AY23="Muy Baja",BA23="Catastrófico"),AND(AY23="Baja",BA23="Catastrófico"),AND(AY23="Media",BA23="Catastrófico"),AND(AY23="Alta",BA23="Catastrófico"),AND(AY23="Muy Alta",BA23="Catastrófico")),"Extremo",""))))</f>
        <v>Alto</v>
      </c>
      <c r="BC20" s="189" t="str" cm="1">
        <f t="array" ref="BC20">_xlfn.IFS(BB20="Bajo","Aceptar",BB20="Moderado","Reducir",BB20="Alto","Reducir",BB20="Extremo","Reducir")</f>
        <v>Reducir</v>
      </c>
      <c r="BD20" s="181" t="str" cm="1">
        <f t="array" ref="BD20">_xlfn.IFS(BC20="Aceptar","No",BC20="Reducir","Si")</f>
        <v>Si</v>
      </c>
      <c r="BE20" s="136" t="s">
        <v>1817</v>
      </c>
      <c r="BF20" s="136" t="s">
        <v>1817</v>
      </c>
      <c r="BG20" s="136" t="s">
        <v>1817</v>
      </c>
      <c r="BH20" s="164">
        <v>0</v>
      </c>
      <c r="BI20" s="164"/>
      <c r="BJ20" s="164"/>
      <c r="BK20" s="164">
        <f t="shared" ref="BK20:BK21" si="11">+SUM(BH20:BJ20)</f>
        <v>0</v>
      </c>
      <c r="BL20" s="165">
        <f t="shared" ref="BL20:BL21" si="12">+BK20/3</f>
        <v>0</v>
      </c>
      <c r="BM20" s="178">
        <f t="shared" ref="BM20" si="13">+AVERAGE(BL20:BL23)</f>
        <v>0</v>
      </c>
      <c r="BN20" s="20" t="str">
        <f>CONCATENATE(J20," Acción preventiva"," 1")</f>
        <v>DEST 2 Acción preventiva 1</v>
      </c>
      <c r="BO20" s="22" t="s">
        <v>309</v>
      </c>
      <c r="BP20" s="22" t="s">
        <v>433</v>
      </c>
      <c r="BQ20" s="22" t="s">
        <v>434</v>
      </c>
      <c r="BR20" s="20">
        <f t="shared" ref="BR20:BR21" si="14">+SUM(BS20:CD20)</f>
        <v>1</v>
      </c>
      <c r="BS20" s="20"/>
      <c r="BT20" s="20"/>
      <c r="BU20" s="20"/>
      <c r="BV20" s="20"/>
      <c r="BW20" s="20">
        <v>1</v>
      </c>
      <c r="BX20" s="20"/>
      <c r="BY20" s="20"/>
      <c r="BZ20" s="20"/>
      <c r="CA20" s="20"/>
      <c r="CB20" s="20"/>
      <c r="CC20" s="20"/>
      <c r="CD20" s="20"/>
      <c r="CE20" s="180">
        <f>+AVERAGE(CR20:CR23)/AVERAGE(BR20:BR23)</f>
        <v>1</v>
      </c>
      <c r="CF20" s="37">
        <f>VLOOKUP($BN20,'[1]Anexo 4 Seg Acciones Prev'!$C$7:$CY$306,90,FALSE)</f>
        <v>0</v>
      </c>
      <c r="CG20" s="37">
        <f>VLOOKUP($BN20,'[1]Anexo 4 Seg Acciones Prev'!$C$7:$CY$306,91,FALSE)</f>
        <v>0</v>
      </c>
      <c r="CH20" s="37">
        <f>VLOOKUP($BN20,'[1]Anexo 4 Seg Acciones Prev'!$C$7:$CY$306,92,FALSE)</f>
        <v>0</v>
      </c>
      <c r="CI20" s="37">
        <f>VLOOKUP($BN20,'[1]Anexo 4 Seg Acciones Prev'!$C$7:$CY$306,93,FALSE)</f>
        <v>1</v>
      </c>
      <c r="CJ20" s="37">
        <f>VLOOKUP($BN20,'[1]Anexo 4 Seg Acciones Prev'!$C$7:$CY$306,94,FALSE)</f>
        <v>0</v>
      </c>
      <c r="CK20" s="37">
        <f>VLOOKUP($BN20,'[1]Anexo 4 Seg Acciones Prev'!$C$7:$CY$306,95,FALSE)</f>
        <v>0</v>
      </c>
      <c r="CL20" s="37">
        <f>VLOOKUP($BN20,'[1]Anexo 4 Seg Acciones Prev'!$C$7:$CY$306,96,FALSE)</f>
        <v>0</v>
      </c>
      <c r="CM20" s="37">
        <f>VLOOKUP($BN20,'[1]Anexo 4 Seg Acciones Prev'!$C$7:$CY$306,97,FALSE)</f>
        <v>0</v>
      </c>
      <c r="CN20" s="37">
        <f>VLOOKUP($BN20,'[1]Anexo 4 Seg Acciones Prev'!$C$7:$CY$306,98,FALSE)</f>
        <v>0</v>
      </c>
      <c r="CO20" s="37">
        <f>VLOOKUP($BN20,'[1]Anexo 4 Seg Acciones Prev'!$C$7:$CY$306,99,FALSE)</f>
        <v>0</v>
      </c>
      <c r="CP20" s="37">
        <f>VLOOKUP($BN20,'[1]Anexo 4 Seg Acciones Prev'!$C$7:$CY$306,100,FALSE)</f>
        <v>0</v>
      </c>
      <c r="CQ20" s="37">
        <f>VLOOKUP($BN20,'[1]Anexo 4 Seg Acciones Prev'!$C$7:$CY$306,101,FALSE)</f>
        <v>0</v>
      </c>
      <c r="CR20" s="37">
        <f t="shared" si="1"/>
        <v>1</v>
      </c>
      <c r="CS20" s="38" t="s">
        <v>59</v>
      </c>
      <c r="CT20" s="23"/>
      <c r="CU20" s="24"/>
      <c r="CV20" s="240">
        <f>+AD20</f>
        <v>1</v>
      </c>
      <c r="CW20" s="25">
        <f>1-(CU20/CV20)</f>
        <v>1</v>
      </c>
      <c r="CX20" s="23" t="str" cm="1">
        <f t="array" ref="CX20">+_xlfn.IFS(CW20&lt;0.8,"Cambio",CW20&lt;0.9,"Revisión de control",CW20&gt;0.89,"Se mantiene")</f>
        <v>Se mantiene</v>
      </c>
      <c r="CY20" s="143"/>
      <c r="CZ20" s="143"/>
      <c r="DA20" s="143"/>
      <c r="DB20" s="143"/>
      <c r="DC20" s="25">
        <f t="shared" ref="DC20:DC31" si="15">(_xlfn.IFS(CT20="",1,CT20="SI",0)+_xlfn.IFS(CY20="",1,CY20="SI",1,CY20="NO",0)+_xlfn.IFS(CZ20="",1,CZ20="SI",1,CZ20="NO",0)+_xlfn.IFS(DA20="",1,DA20="SI",1,DA20="NO",0)+_xlfn.IFS(DB20="",1,DB20="SI",1,DB20="NO",0))/5</f>
        <v>1</v>
      </c>
    </row>
    <row r="21" spans="1:107" ht="60" customHeight="1" x14ac:dyDescent="0.35">
      <c r="A21" s="146" t="s">
        <v>426</v>
      </c>
      <c r="B21" s="244"/>
      <c r="C21" s="147" t="s">
        <v>138</v>
      </c>
      <c r="D21" s="206"/>
      <c r="E21" s="209"/>
      <c r="F21" s="206"/>
      <c r="G21" s="221"/>
      <c r="H21" s="184"/>
      <c r="I21" s="216"/>
      <c r="J21" s="190"/>
      <c r="K21" s="190"/>
      <c r="L21" s="211"/>
      <c r="M21" s="197"/>
      <c r="N21" s="200"/>
      <c r="O21" s="213"/>
      <c r="P21" s="216"/>
      <c r="Q21" s="213"/>
      <c r="R21" s="216"/>
      <c r="S21" s="216"/>
      <c r="T21" s="216"/>
      <c r="U21" s="184"/>
      <c r="V21" s="186"/>
      <c r="W21" s="186"/>
      <c r="X21" s="187"/>
      <c r="Y21" s="190"/>
      <c r="Z21" s="190"/>
      <c r="AA21" s="193"/>
      <c r="AB21" s="193"/>
      <c r="AC21" s="193"/>
      <c r="AD21" s="195"/>
      <c r="AE21" s="184"/>
      <c r="AF21" s="188"/>
      <c r="AG21" s="184"/>
      <c r="AH21" s="184"/>
      <c r="AI21" s="188"/>
      <c r="AJ21" s="184"/>
      <c r="AK21" s="185"/>
      <c r="AL21" s="20" t="str">
        <f>CONCATENATE(J20," Control"," 2")</f>
        <v>DEST 2 Control 2</v>
      </c>
      <c r="AM21" s="22" t="s">
        <v>1202</v>
      </c>
      <c r="AN21" s="22" t="s">
        <v>1214</v>
      </c>
      <c r="AO21" s="22" t="s">
        <v>1215</v>
      </c>
      <c r="AP21" s="22" t="str">
        <f>CONCATENATE(AM21," ",AN21," a través del ",AO21)</f>
        <v>La OFICINA DE PLANEACIÓN evalúa el cumplimiento de requisitos para la formulación de los proyectos de inversión a través del 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v>
      </c>
      <c r="AQ21" s="20" t="s">
        <v>54</v>
      </c>
      <c r="AR21" s="20" t="str">
        <f t="shared" si="7"/>
        <v>Probabilidad</v>
      </c>
      <c r="AS21" s="20" t="s">
        <v>56</v>
      </c>
      <c r="AT21" s="20" t="str">
        <f t="shared" si="8"/>
        <v>30%</v>
      </c>
      <c r="AU21" s="20" t="s">
        <v>1</v>
      </c>
      <c r="AV21" s="20" t="s">
        <v>2</v>
      </c>
      <c r="AW21" s="20" t="s">
        <v>3</v>
      </c>
      <c r="AX21" s="21">
        <f>+IF(AR21="Probabilidad",AX20-(AX20*AT21),AX20)</f>
        <v>9.8000000000000004E-2</v>
      </c>
      <c r="AY21" s="20" t="str">
        <f t="shared" si="9"/>
        <v>Muy Baja</v>
      </c>
      <c r="AZ21" s="21">
        <f>+IF(AR21="Impacto",AZ20-(AZ20*AT21),AZ20)</f>
        <v>1</v>
      </c>
      <c r="BA21" s="20" t="str">
        <f t="shared" si="10"/>
        <v>Catastrófico</v>
      </c>
      <c r="BB21" s="190"/>
      <c r="BC21" s="190"/>
      <c r="BD21" s="182"/>
      <c r="BE21" s="136" t="s">
        <v>1817</v>
      </c>
      <c r="BF21" s="136" t="s">
        <v>1817</v>
      </c>
      <c r="BG21" s="136" t="s">
        <v>1817</v>
      </c>
      <c r="BH21" s="164">
        <v>0</v>
      </c>
      <c r="BI21" s="164"/>
      <c r="BJ21" s="164"/>
      <c r="BK21" s="164">
        <f t="shared" si="11"/>
        <v>0</v>
      </c>
      <c r="BL21" s="165">
        <f t="shared" si="12"/>
        <v>0</v>
      </c>
      <c r="BM21" s="178"/>
      <c r="BN21" s="20" t="str">
        <f>CONCATENATE(J20," Acción preventiva"," 2")</f>
        <v>DEST 2 Acción preventiva 2</v>
      </c>
      <c r="BO21" s="22" t="s">
        <v>309</v>
      </c>
      <c r="BP21" s="22" t="s">
        <v>435</v>
      </c>
      <c r="BQ21" s="22" t="s">
        <v>436</v>
      </c>
      <c r="BR21" s="20">
        <f t="shared" si="14"/>
        <v>1</v>
      </c>
      <c r="BS21" s="20"/>
      <c r="BT21" s="20"/>
      <c r="BU21" s="20"/>
      <c r="BV21" s="20"/>
      <c r="BW21" s="20">
        <v>1</v>
      </c>
      <c r="BX21" s="20"/>
      <c r="BY21" s="20"/>
      <c r="BZ21" s="20"/>
      <c r="CA21" s="20"/>
      <c r="CB21" s="20"/>
      <c r="CC21" s="20"/>
      <c r="CD21" s="20"/>
      <c r="CE21" s="180"/>
      <c r="CF21" s="37">
        <f>VLOOKUP($BN21,'[1]Anexo 4 Seg Acciones Prev'!$C$7:$CY$306,90,FALSE)</f>
        <v>0</v>
      </c>
      <c r="CG21" s="37">
        <f>VLOOKUP($BN21,'[1]Anexo 4 Seg Acciones Prev'!$C$7:$CY$306,91,FALSE)</f>
        <v>0</v>
      </c>
      <c r="CH21" s="37">
        <f>VLOOKUP($BN21,'[1]Anexo 4 Seg Acciones Prev'!$C$7:$CY$306,92,FALSE)</f>
        <v>0</v>
      </c>
      <c r="CI21" s="37">
        <f>VLOOKUP($BN21,'[1]Anexo 4 Seg Acciones Prev'!$C$7:$CY$306,93,FALSE)</f>
        <v>1</v>
      </c>
      <c r="CJ21" s="37">
        <f>VLOOKUP($BN21,'[1]Anexo 4 Seg Acciones Prev'!$C$7:$CY$306,94,FALSE)</f>
        <v>0</v>
      </c>
      <c r="CK21" s="37">
        <f>VLOOKUP($BN21,'[1]Anexo 4 Seg Acciones Prev'!$C$7:$CY$306,95,FALSE)</f>
        <v>0</v>
      </c>
      <c r="CL21" s="37">
        <f>VLOOKUP($BN21,'[1]Anexo 4 Seg Acciones Prev'!$C$7:$CY$306,96,FALSE)</f>
        <v>0</v>
      </c>
      <c r="CM21" s="37">
        <f>VLOOKUP($BN21,'[1]Anexo 4 Seg Acciones Prev'!$C$7:$CY$306,97,FALSE)</f>
        <v>0</v>
      </c>
      <c r="CN21" s="37">
        <f>VLOOKUP($BN21,'[1]Anexo 4 Seg Acciones Prev'!$C$7:$CY$306,98,FALSE)</f>
        <v>0</v>
      </c>
      <c r="CO21" s="37">
        <f>VLOOKUP($BN21,'[1]Anexo 4 Seg Acciones Prev'!$C$7:$CY$306,99,FALSE)</f>
        <v>0</v>
      </c>
      <c r="CP21" s="37">
        <f>VLOOKUP($BN21,'[1]Anexo 4 Seg Acciones Prev'!$C$7:$CY$306,100,FALSE)</f>
        <v>0</v>
      </c>
      <c r="CQ21" s="37">
        <f>VLOOKUP($BN21,'[1]Anexo 4 Seg Acciones Prev'!$C$7:$CY$306,101,FALSE)</f>
        <v>0</v>
      </c>
      <c r="CR21" s="37">
        <f t="shared" si="1"/>
        <v>1</v>
      </c>
      <c r="CS21" s="38" t="s">
        <v>59</v>
      </c>
      <c r="CT21" s="23"/>
      <c r="CU21" s="24"/>
      <c r="CV21" s="241"/>
      <c r="CW21" s="25">
        <f>1-(CU21/CV20)</f>
        <v>1</v>
      </c>
      <c r="CX21" s="23" t="str" cm="1">
        <f t="array" ref="CX21">+_xlfn.IFS(CW21&lt;0.8,"Cambio",CW21&lt;0.9,"Revisión de control",CW21&gt;0.89,"Se mantiene")</f>
        <v>Se mantiene</v>
      </c>
      <c r="CY21" s="143"/>
      <c r="CZ21" s="143"/>
      <c r="DA21" s="143"/>
      <c r="DB21" s="143"/>
      <c r="DC21" s="25">
        <f t="shared" si="15"/>
        <v>1</v>
      </c>
    </row>
    <row r="22" spans="1:107" ht="60" customHeight="1" x14ac:dyDescent="0.35">
      <c r="A22" s="146" t="s">
        <v>426</v>
      </c>
      <c r="B22" s="244"/>
      <c r="C22" s="147" t="s">
        <v>138</v>
      </c>
      <c r="D22" s="206"/>
      <c r="E22" s="209"/>
      <c r="F22" s="206"/>
      <c r="G22" s="221"/>
      <c r="H22" s="184"/>
      <c r="I22" s="216"/>
      <c r="J22" s="190"/>
      <c r="K22" s="190"/>
      <c r="L22" s="211"/>
      <c r="M22" s="197"/>
      <c r="N22" s="200"/>
      <c r="O22" s="213"/>
      <c r="P22" s="216"/>
      <c r="Q22" s="213"/>
      <c r="R22" s="216"/>
      <c r="S22" s="216"/>
      <c r="T22" s="216"/>
      <c r="U22" s="184"/>
      <c r="V22" s="186"/>
      <c r="W22" s="186"/>
      <c r="X22" s="187"/>
      <c r="Y22" s="190"/>
      <c r="Z22" s="190"/>
      <c r="AA22" s="193"/>
      <c r="AB22" s="193"/>
      <c r="AC22" s="193"/>
      <c r="AD22" s="195"/>
      <c r="AE22" s="184"/>
      <c r="AF22" s="188"/>
      <c r="AG22" s="184"/>
      <c r="AH22" s="184"/>
      <c r="AI22" s="188"/>
      <c r="AJ22" s="184"/>
      <c r="AK22" s="185"/>
      <c r="AL22" s="20" t="str">
        <f>CONCATENATE(J20," Control"," 3")</f>
        <v>DEST 2 Control 3</v>
      </c>
      <c r="AM22" s="22" t="s">
        <v>1202</v>
      </c>
      <c r="AN22" s="22" t="s">
        <v>1216</v>
      </c>
      <c r="AO22" s="22" t="s">
        <v>1217</v>
      </c>
      <c r="AP22" s="22" t="str">
        <f>CONCATENATE(AM22," ",AN22," a través de ",AO22)</f>
        <v>La OFICINA DE PLANEACIÓN reemplaza los Proyectos Inversión devueltos a través de la formulación actualizada de los Proyectos de Inversión con base en las observaciones presentadas para dar cumplimiento a los criterios consignados en el artículo 12 del Decreto 2844 de 2010 por parte del rol Control de Formulación</v>
      </c>
      <c r="AQ22" s="20" t="s">
        <v>55</v>
      </c>
      <c r="AR22" s="20" t="str">
        <f t="shared" si="7"/>
        <v>Impacto</v>
      </c>
      <c r="AS22" s="20" t="s">
        <v>56</v>
      </c>
      <c r="AT22" s="20" t="str">
        <f t="shared" si="8"/>
        <v>25%</v>
      </c>
      <c r="AU22" s="20" t="s">
        <v>1</v>
      </c>
      <c r="AV22" s="20" t="s">
        <v>2</v>
      </c>
      <c r="AW22" s="20" t="s">
        <v>3</v>
      </c>
      <c r="AX22" s="21">
        <f>+IF(AR22="Probabilidad",AX21-(AX21*AT22),AX21)</f>
        <v>9.8000000000000004E-2</v>
      </c>
      <c r="AY22" s="20" t="str">
        <f t="shared" si="9"/>
        <v>Muy Baja</v>
      </c>
      <c r="AZ22" s="21">
        <f>+IF(AR22="Impacto",AZ21-(AZ21*AT22),AZ21)</f>
        <v>0.75</v>
      </c>
      <c r="BA22" s="20" t="str">
        <f t="shared" si="10"/>
        <v>Mayor</v>
      </c>
      <c r="BB22" s="190"/>
      <c r="BC22" s="190"/>
      <c r="BD22" s="182"/>
      <c r="BE22" s="136" t="s">
        <v>1817</v>
      </c>
      <c r="BF22" s="136" t="s">
        <v>1817</v>
      </c>
      <c r="BG22" s="136" t="s">
        <v>1817</v>
      </c>
      <c r="BH22" s="164"/>
      <c r="BI22" s="164"/>
      <c r="BJ22" s="164"/>
      <c r="BK22" s="164"/>
      <c r="BL22" s="165"/>
      <c r="BM22" s="178"/>
      <c r="BN22" s="20" t="str">
        <f>CONCATENATE(J20," Acción preventiva"," 3")</f>
        <v>DEST 2 Acción preventiva 3</v>
      </c>
      <c r="BO22" s="22"/>
      <c r="BP22" s="22"/>
      <c r="BQ22" s="22"/>
      <c r="BR22" s="20"/>
      <c r="BS22" s="20"/>
      <c r="BT22" s="20"/>
      <c r="BU22" s="20"/>
      <c r="BV22" s="20"/>
      <c r="BW22" s="20"/>
      <c r="BX22" s="20"/>
      <c r="BY22" s="20"/>
      <c r="BZ22" s="20"/>
      <c r="CA22" s="20"/>
      <c r="CB22" s="20"/>
      <c r="CC22" s="20"/>
      <c r="CD22" s="20"/>
      <c r="CE22" s="180"/>
      <c r="CF22" s="37"/>
      <c r="CG22" s="37"/>
      <c r="CH22" s="37"/>
      <c r="CI22" s="37"/>
      <c r="CJ22" s="37"/>
      <c r="CK22" s="37"/>
      <c r="CL22" s="37"/>
      <c r="CM22" s="37"/>
      <c r="CN22" s="37"/>
      <c r="CO22" s="37"/>
      <c r="CP22" s="37"/>
      <c r="CQ22" s="37"/>
      <c r="CR22" s="37"/>
      <c r="CS22" s="38"/>
      <c r="CT22" s="23"/>
      <c r="CU22" s="24"/>
      <c r="CV22" s="241"/>
      <c r="CW22" s="25">
        <f>1-(CU22/CV20)</f>
        <v>1</v>
      </c>
      <c r="CX22" s="23" t="str" cm="1">
        <f t="array" ref="CX22">+_xlfn.IFS(CW22&lt;0.8,"Cambio",CW22&lt;0.9,"Revisión de control",CW22&gt;0.89,"Se mantiene")</f>
        <v>Se mantiene</v>
      </c>
      <c r="CY22" s="143"/>
      <c r="CZ22" s="143"/>
      <c r="DA22" s="143"/>
      <c r="DB22" s="143"/>
      <c r="DC22" s="25">
        <f t="shared" si="15"/>
        <v>1</v>
      </c>
    </row>
    <row r="23" spans="1:107" ht="60" customHeight="1" x14ac:dyDescent="0.35">
      <c r="A23" s="146" t="s">
        <v>426</v>
      </c>
      <c r="B23" s="245"/>
      <c r="C23" s="147" t="s">
        <v>138</v>
      </c>
      <c r="D23" s="207"/>
      <c r="E23" s="210"/>
      <c r="F23" s="207"/>
      <c r="G23" s="221"/>
      <c r="H23" s="184"/>
      <c r="I23" s="217"/>
      <c r="J23" s="191"/>
      <c r="K23" s="191"/>
      <c r="L23" s="211"/>
      <c r="M23" s="198"/>
      <c r="N23" s="201"/>
      <c r="O23" s="214"/>
      <c r="P23" s="217"/>
      <c r="Q23" s="214"/>
      <c r="R23" s="217"/>
      <c r="S23" s="217"/>
      <c r="T23" s="217"/>
      <c r="U23" s="184"/>
      <c r="V23" s="186"/>
      <c r="W23" s="186"/>
      <c r="X23" s="187"/>
      <c r="Y23" s="191"/>
      <c r="Z23" s="191"/>
      <c r="AA23" s="194"/>
      <c r="AB23" s="194"/>
      <c r="AC23" s="194"/>
      <c r="AD23" s="195"/>
      <c r="AE23" s="184"/>
      <c r="AF23" s="188"/>
      <c r="AG23" s="184"/>
      <c r="AH23" s="184"/>
      <c r="AI23" s="188"/>
      <c r="AJ23" s="184"/>
      <c r="AK23" s="185"/>
      <c r="AL23" s="20" t="str">
        <f>CONCATENATE(J20," Control"," 4")</f>
        <v>DEST 2 Control 4</v>
      </c>
      <c r="AM23" s="22"/>
      <c r="AN23" s="22"/>
      <c r="AO23" s="22"/>
      <c r="AP23" s="22" t="str">
        <f>CONCATENATE(AM23," ",AN23," a través de ",AO23)</f>
        <v xml:space="preserve">  a través de </v>
      </c>
      <c r="AQ23" s="20"/>
      <c r="AR23" s="20" t="str">
        <f t="shared" si="7"/>
        <v/>
      </c>
      <c r="AS23" s="20"/>
      <c r="AT23" s="20" t="str">
        <f t="shared" si="8"/>
        <v/>
      </c>
      <c r="AU23" s="20"/>
      <c r="AV23" s="20"/>
      <c r="AW23" s="20"/>
      <c r="AX23" s="21">
        <f>+IF(AR23="Probabilidad",AX22-(AX22*AT23),AX22)</f>
        <v>9.8000000000000004E-2</v>
      </c>
      <c r="AY23" s="20" t="str">
        <f t="shared" si="9"/>
        <v>Muy Baja</v>
      </c>
      <c r="AZ23" s="21">
        <f>+IF(AR23="Impacto",AZ22-(AZ22*AT23),AZ22)</f>
        <v>0.75</v>
      </c>
      <c r="BA23" s="20" t="str">
        <f t="shared" si="10"/>
        <v>Mayor</v>
      </c>
      <c r="BB23" s="191"/>
      <c r="BC23" s="191"/>
      <c r="BD23" s="183"/>
      <c r="BE23" s="20"/>
      <c r="BF23" s="20"/>
      <c r="BG23" s="20"/>
      <c r="BH23" s="164"/>
      <c r="BI23" s="164"/>
      <c r="BJ23" s="164"/>
      <c r="BK23" s="164"/>
      <c r="BL23" s="165"/>
      <c r="BM23" s="178"/>
      <c r="BN23" s="20" t="str">
        <f>CONCATENATE(J20," Acción preventiva"," 4")</f>
        <v>DEST 2 Acción preventiva 4</v>
      </c>
      <c r="BO23" s="22"/>
      <c r="BP23" s="22"/>
      <c r="BQ23" s="22"/>
      <c r="BR23" s="20"/>
      <c r="BS23" s="20"/>
      <c r="BT23" s="20"/>
      <c r="BU23" s="20"/>
      <c r="BV23" s="20"/>
      <c r="BW23" s="20"/>
      <c r="BX23" s="20"/>
      <c r="BY23" s="20"/>
      <c r="BZ23" s="20"/>
      <c r="CA23" s="20"/>
      <c r="CB23" s="20"/>
      <c r="CC23" s="20"/>
      <c r="CD23" s="20"/>
      <c r="CE23" s="180"/>
      <c r="CF23" s="37"/>
      <c r="CG23" s="37"/>
      <c r="CH23" s="37"/>
      <c r="CI23" s="37"/>
      <c r="CJ23" s="37"/>
      <c r="CK23" s="37"/>
      <c r="CL23" s="37"/>
      <c r="CM23" s="37"/>
      <c r="CN23" s="37"/>
      <c r="CO23" s="37"/>
      <c r="CP23" s="37"/>
      <c r="CQ23" s="37"/>
      <c r="CR23" s="37"/>
      <c r="CS23" s="38"/>
      <c r="CT23" s="23"/>
      <c r="CU23" s="24"/>
      <c r="CV23" s="242"/>
      <c r="CW23" s="25">
        <f>1-(CU23/CV20)</f>
        <v>1</v>
      </c>
      <c r="CX23" s="23" t="str" cm="1">
        <f t="array" ref="CX23">+_xlfn.IFS(CW23&lt;0.8,"Cambio",CW23&lt;0.9,"Revisión de control",CW23&gt;0.89,"Se mantiene")</f>
        <v>Se mantiene</v>
      </c>
      <c r="CY23" s="143"/>
      <c r="CZ23" s="143"/>
      <c r="DA23" s="143"/>
      <c r="DB23" s="143"/>
      <c r="DC23" s="25">
        <f t="shared" si="15"/>
        <v>1</v>
      </c>
    </row>
    <row r="24" spans="1:107" ht="60" customHeight="1" x14ac:dyDescent="0.35">
      <c r="A24" s="146" t="s">
        <v>426</v>
      </c>
      <c r="B24" s="243" t="s">
        <v>84</v>
      </c>
      <c r="C24" s="147" t="s">
        <v>138</v>
      </c>
      <c r="D24" s="205" t="str">
        <f>VLOOKUP(B24,Datos!$B$65:$F$80,3,FALSE)</f>
        <v>Establecer los lineamientos estratégicos y el esquema de operación de la Agencia Nacional de Tierras, asegurando la disponibilidad de los recursos necesarios para su aplicación.</v>
      </c>
      <c r="E24" s="208" t="str">
        <f>VLOOKUP(B24,Datos!$B$65:$F$80,5,FALSE)</f>
        <v>La posibilidad de incumplir con los lineamientos estratégicos y de operación de la entidad</v>
      </c>
      <c r="F24" s="205" t="str">
        <f>VLOOKUP(B24,Datos!$B$65:$F$80,4,FALSE)</f>
        <v>Desde la comprensión del contexto interno y externo, hasta la formulación de planes, programas y proyectos relacionados con el cumplimiento de las funciones de la entidad.</v>
      </c>
      <c r="G24" s="221" t="s">
        <v>437</v>
      </c>
      <c r="H24" s="184" t="s">
        <v>1198</v>
      </c>
      <c r="I24" s="215">
        <f>IF(K24="",0,1)</f>
        <v>1</v>
      </c>
      <c r="J24" s="189" t="str">
        <f>CONCATENATE(C24," ",K24)</f>
        <v>DEST 3</v>
      </c>
      <c r="K24" s="189">
        <v>3</v>
      </c>
      <c r="L24" s="211">
        <v>46150</v>
      </c>
      <c r="M24" s="196">
        <f ca="1">+TODAY()-L24</f>
        <v>39</v>
      </c>
      <c r="N24" s="199" t="s">
        <v>1218</v>
      </c>
      <c r="O24" s="212" t="s">
        <v>19</v>
      </c>
      <c r="P24" s="215">
        <f>VLOOKUP(O24,Datos!$B$20:$D$25,3,FALSE)</f>
        <v>0.2</v>
      </c>
      <c r="Q24" s="212" t="s">
        <v>32</v>
      </c>
      <c r="R24" s="215">
        <f>VLOOKUP(Q24,Datos!$C$20:$D$25,2,FALSE)</f>
        <v>0.8</v>
      </c>
      <c r="S24" s="215">
        <f>+IF(P24="",R24,IF(R24="",P24,IF(P24&gt;R24,P24,R24)))</f>
        <v>0.8</v>
      </c>
      <c r="T24" s="215" t="str" cm="1">
        <f t="array" ref="T24">_xlfn.IFS(S24=P24,O24,S24=R24,Q24)</f>
        <v>El riesgo afecta la imagen de  la entidad con efecto publicitario sostenido a nivel de sector administrativo, nivel departamental o municipal</v>
      </c>
      <c r="U24" s="184" t="s">
        <v>4</v>
      </c>
      <c r="V24" s="186" t="s">
        <v>1219</v>
      </c>
      <c r="W24" s="186" t="s">
        <v>1220</v>
      </c>
      <c r="X24" s="187" t="str">
        <f>CONCATENATE("Posibilidad de"," ",U24," ",V24," debido ",W24)</f>
        <v>Posibilidad de pérdida reputacional en la imagen institucional debido 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v>
      </c>
      <c r="Y24" s="189" t="s">
        <v>206</v>
      </c>
      <c r="Z24" s="189" t="s">
        <v>214</v>
      </c>
      <c r="AA24" s="192" t="s">
        <v>257</v>
      </c>
      <c r="AB24" s="192" t="s">
        <v>1036</v>
      </c>
      <c r="AC24" s="192" t="s">
        <v>1078</v>
      </c>
      <c r="AD24" s="195">
        <v>1</v>
      </c>
      <c r="AE24" s="184" t="str">
        <f>IF(AD24&lt;=0,"",IF(AD24&lt;=2,"Muy Baja",IF(AD24&lt;=24,"Baja",IF(AD24&lt;=500,"Media",IF(AD24&lt;=5000,"Alta","Muy Alta")))))</f>
        <v>Muy Baja</v>
      </c>
      <c r="AF24" s="188">
        <f>IF(AE24="","",IF(AE24="Muy Baja",0.2,IF(AE24="Baja",0.4,IF(AE24="Media",0.6,IF(AE24="Alta",0.8,IF(AE24="Muy Alta",1,))))))</f>
        <v>0.2</v>
      </c>
      <c r="AG24" s="188" t="str">
        <f>+T24</f>
        <v>El riesgo afecta la imagen de  la entidad con efecto publicitario sostenido a nivel de sector administrativo, nivel departamental o municipal</v>
      </c>
      <c r="AH24" s="184" t="str" cm="1">
        <f t="array" ref="AH24">_xlfn.IFS(AG24=Datos!$C$6,"Leve",AG24=Datos!$D$6,"Leve",AG24=Datos!$C$7,"Menor",AG24=Datos!$D$7,"Menor",AG24=Datos!$C$8,"Moderado",AG24=Datos!$D$8,"Moderado",AG24=Datos!$C$9,"Mayor",AG24=Datos!$D$9,"Mayor",AG24=Datos!$C$10,"Catastrófico",AG24=Datos!$D$10,"Catastrófico")</f>
        <v>Mayor</v>
      </c>
      <c r="AI24" s="188">
        <f>IF(AH24="","",IF(AH24="Leve",0.2,IF(AH24="Menor",0.4,IF(AH24="Moderado",0.6,IF(AH24="Mayor",0.8,IF(AH24="Catastrófico",1,))))))</f>
        <v>0.8</v>
      </c>
      <c r="AJ24" s="184" t="str">
        <f>IF(OR(AND(AE24="Muy Baja",AH24="Leve"),AND(AE24="Muy Baja",AH24="Menor"),AND(AE24="Baja",AH24="Leve")),"Bajo",IF(OR(AND(AE24="Muy baja",AH24="Moderado"),AND(AE24="Baja",AH24="Menor"),AND(AE24="Baja",AH24="Moderado"),AND(AE24="Media",AH24="Leve"),AND(AE24="Media",AH24="Menor"),AND(AE24="Media",AH24="Moderado"),AND(AE24="Alta",AH24="Leve"),AND(AE24="Alta",AH24="Menor")),"Moderado",IF(OR(AND(AE24="Muy Baja",AH24="Mayor"),AND(AE24="Baja",AH24="Mayor"),AND(AE24="Media",AH24="Mayor"),AND(AE24="Alta",AH24="Moderado"),AND(AE24="Alta",AH24="Mayor"),AND(AE24="Muy Alta",AH24="Leve"),AND(AE24="Muy Alta",AH24="Menor"),AND(AE24="Muy Alta",AH24="Moderado"),AND(AE24="Muy Alta",AH24="Mayor")),"Alto",IF(OR(AND(AE24="Muy Baja",AH24="Catastrófico"),AND(AE24="Baja",AH24="Catastrófico"),AND(AE24="Media",AH24="Catastrófico"),AND(AE24="Alta",AH24="Catastrófico"),AND(AE24="Muy Alta",AH24="Catastrófico")),"Extremo",""))))</f>
        <v>Alto</v>
      </c>
      <c r="AK24" s="185" t="str" cm="1">
        <f t="array" ref="AK24">_xlfn.IFS(AJ24="Bajo","Aceptar",AJ24="Moderado","Reducir",AJ24="Alto","Reducir",AJ24="Extremo","Reducir")</f>
        <v>Reducir</v>
      </c>
      <c r="AL24" s="20" t="str">
        <f>CONCATENATE(J24," Control"," 1")</f>
        <v>DEST 3 Control 1</v>
      </c>
      <c r="AM24" s="22" t="s">
        <v>1202</v>
      </c>
      <c r="AN24" s="22" t="s">
        <v>1221</v>
      </c>
      <c r="AO24" s="22" t="s">
        <v>1222</v>
      </c>
      <c r="AP24" s="22" t="str">
        <f>CONCATENATE(AM24," ",AN24," a través del ",AO24)</f>
        <v>La OFICINA DE PLANEACIÓN revisa la información diligenciada entregada por las dependencias a través del registro de la forma DEST-F-003 FORMA FORMULACIÓN PLAN DE ACCIÓN INSTITUCIONAL y responderá por medio electrónico justificando la necesidad de modificarlo o no</v>
      </c>
      <c r="AQ24" s="20" t="s">
        <v>54</v>
      </c>
      <c r="AR24" s="20" t="str">
        <f t="shared" si="2"/>
        <v>Probabilidad</v>
      </c>
      <c r="AS24" s="20" t="s">
        <v>56</v>
      </c>
      <c r="AT24" s="20" t="str">
        <f t="shared" si="3"/>
        <v>30%</v>
      </c>
      <c r="AU24" s="20" t="s">
        <v>1</v>
      </c>
      <c r="AV24" s="20" t="s">
        <v>2</v>
      </c>
      <c r="AW24" s="20" t="s">
        <v>3</v>
      </c>
      <c r="AX24" s="21">
        <f>+IF(AR24="Probabilidad",AF24-(AF24*AT24),AF24)</f>
        <v>0.14000000000000001</v>
      </c>
      <c r="AY24" s="20" t="str">
        <f t="shared" si="9"/>
        <v>Muy Baja</v>
      </c>
      <c r="AZ24" s="21">
        <f>+IF(AR24="Impacto",AI24-(AI24*AT24),AI24)</f>
        <v>0.8</v>
      </c>
      <c r="BA24" s="20" t="str">
        <f t="shared" si="10"/>
        <v>Mayor</v>
      </c>
      <c r="BB24" s="189" t="str">
        <f>IF(OR(AND(AY27="Muy Baja",BA27="Leve"),AND(AY27="Muy Baja",BA27="Menor"),AND(AY27="Baja",BA27="Leve")),"Bajo",IF(OR(AND(AY27="Muy baja",BA27="Moderado"),AND(AY27="Baja",BA27="Menor"),AND(AY27="Baja",BA27="Moderado"),AND(AY27="Media",BA27="Leve"),AND(AY27="Media",BA27="Menor"),AND(AY27="Media",BA27="Moderado"),AND(AY27="Alta",BA27="Leve"),AND(AY27="Alta",BA27="Menor")),"Moderado",IF(OR(AND(AY27="Muy Baja",BA27="Mayor"),AND(AY27="Baja",BA27="Mayor"),AND(AY27="Media",BA27="Mayor"),AND(AY27="Alta",BA27="Moderado"),AND(AY27="Alta",BA27="Mayor"),AND(AY27="Muy Alta",BA27="Leve"),AND(AY27="Muy Alta",BA27="Menor"),AND(AY27="Muy Alta",BA27="Moderado"),AND(AY27="Muy Alta",BA27="Mayor")),"Alto",IF(OR(AND(AY27="Muy Baja",BA27="Catastrófico"),AND(AY27="Baja",BA27="Catastrófico"),AND(AY27="Media",BA27="Catastrófico"),AND(AY27="Alta",BA27="Catastrófico"),AND(AY27="Muy Alta",BA27="Catastrófico")),"Extremo",""))))</f>
        <v>Moderado</v>
      </c>
      <c r="BC24" s="189" t="str" cm="1">
        <f t="array" ref="BC24">_xlfn.IFS(BB24="Bajo","Aceptar",BB24="Moderado","Reducir",BB24="Alto","Reducir",BB24="Extremo","Reducir")</f>
        <v>Reducir</v>
      </c>
      <c r="BD24" s="181" t="str" cm="1">
        <f t="array" ref="BD24">_xlfn.IFS(BC24="Aceptar","No",BC24="Reducir","Si")</f>
        <v>Si</v>
      </c>
      <c r="BE24" s="136" t="s">
        <v>1817</v>
      </c>
      <c r="BF24" s="136" t="s">
        <v>1817</v>
      </c>
      <c r="BG24" s="136" t="s">
        <v>1817</v>
      </c>
      <c r="BH24" s="164">
        <v>1</v>
      </c>
      <c r="BI24" s="164"/>
      <c r="BJ24" s="164"/>
      <c r="BK24" s="164">
        <f t="shared" ref="BK24:BK25" si="16">+SUM(BH24:BJ24)</f>
        <v>1</v>
      </c>
      <c r="BL24" s="165">
        <f t="shared" ref="BL24:BL25" si="17">+BK24/3</f>
        <v>0.33333333333333331</v>
      </c>
      <c r="BM24" s="178">
        <f t="shared" ref="BM24" si="18">+AVERAGE(BL24:BL27)</f>
        <v>0.33333333333333331</v>
      </c>
      <c r="BN24" s="20" t="str">
        <f>CONCATENATE(J24," Acción preventiva"," 1")</f>
        <v>DEST 3 Acción preventiva 1</v>
      </c>
      <c r="BO24" s="22" t="s">
        <v>309</v>
      </c>
      <c r="BP24" s="22" t="s">
        <v>438</v>
      </c>
      <c r="BQ24" s="22" t="s">
        <v>439</v>
      </c>
      <c r="BR24" s="20">
        <f t="shared" si="0"/>
        <v>1</v>
      </c>
      <c r="BS24" s="20"/>
      <c r="BT24" s="20"/>
      <c r="BU24" s="20"/>
      <c r="BV24" s="20"/>
      <c r="BW24" s="20"/>
      <c r="BX24" s="20"/>
      <c r="BY24" s="20"/>
      <c r="BZ24" s="20"/>
      <c r="CA24" s="20"/>
      <c r="CB24" s="20"/>
      <c r="CC24" s="20">
        <v>1</v>
      </c>
      <c r="CD24" s="20"/>
      <c r="CE24" s="180">
        <f>+AVERAGE(CR24:CR27)/AVERAGE(BR24:BR27)</f>
        <v>0</v>
      </c>
      <c r="CF24" s="37">
        <f>VLOOKUP($BN24,'[1]Anexo 4 Seg Acciones Prev'!$C$7:$CY$306,90,FALSE)</f>
        <v>0</v>
      </c>
      <c r="CG24" s="37">
        <f>VLOOKUP($BN24,'[1]Anexo 4 Seg Acciones Prev'!$C$7:$CY$306,91,FALSE)</f>
        <v>0</v>
      </c>
      <c r="CH24" s="37">
        <f>VLOOKUP($BN24,'[1]Anexo 4 Seg Acciones Prev'!$C$7:$CY$306,92,FALSE)</f>
        <v>0</v>
      </c>
      <c r="CI24" s="37">
        <f>VLOOKUP($BN24,'[1]Anexo 4 Seg Acciones Prev'!$C$7:$CY$306,93,FALSE)</f>
        <v>0</v>
      </c>
      <c r="CJ24" s="37">
        <f>VLOOKUP($BN24,'[1]Anexo 4 Seg Acciones Prev'!$C$7:$CY$306,94,FALSE)</f>
        <v>0</v>
      </c>
      <c r="CK24" s="37">
        <f>VLOOKUP($BN24,'[1]Anexo 4 Seg Acciones Prev'!$C$7:$CY$306,95,FALSE)</f>
        <v>0</v>
      </c>
      <c r="CL24" s="37">
        <f>VLOOKUP($BN24,'[1]Anexo 4 Seg Acciones Prev'!$C$7:$CY$306,96,FALSE)</f>
        <v>0</v>
      </c>
      <c r="CM24" s="37">
        <f>VLOOKUP($BN24,'[1]Anexo 4 Seg Acciones Prev'!$C$7:$CY$306,97,FALSE)</f>
        <v>0</v>
      </c>
      <c r="CN24" s="37">
        <f>VLOOKUP($BN24,'[1]Anexo 4 Seg Acciones Prev'!$C$7:$CY$306,98,FALSE)</f>
        <v>0</v>
      </c>
      <c r="CO24" s="37">
        <f>VLOOKUP($BN24,'[1]Anexo 4 Seg Acciones Prev'!$C$7:$CY$306,99,FALSE)</f>
        <v>0</v>
      </c>
      <c r="CP24" s="37">
        <f>VLOOKUP($BN24,'[1]Anexo 4 Seg Acciones Prev'!$C$7:$CY$306,100,FALSE)</f>
        <v>0</v>
      </c>
      <c r="CQ24" s="37">
        <f>VLOOKUP($BN24,'[1]Anexo 4 Seg Acciones Prev'!$C$7:$CY$306,101,FALSE)</f>
        <v>0</v>
      </c>
      <c r="CR24" s="37">
        <f t="shared" si="1"/>
        <v>0</v>
      </c>
      <c r="CS24" s="38" t="s">
        <v>58</v>
      </c>
      <c r="CT24" s="23"/>
      <c r="CU24" s="24"/>
      <c r="CV24" s="240">
        <f>+AD24</f>
        <v>1</v>
      </c>
      <c r="CW24" s="25">
        <f>1-(CU24/CV24)</f>
        <v>1</v>
      </c>
      <c r="CX24" s="23" t="str" cm="1">
        <f t="array" ref="CX24">+_xlfn.IFS(CW24&lt;0.8,"Cambio",CW24&lt;0.9,"Revisión de control",CW24&gt;0.89,"Se mantiene")</f>
        <v>Se mantiene</v>
      </c>
      <c r="CY24" s="143"/>
      <c r="CZ24" s="143"/>
      <c r="DA24" s="143"/>
      <c r="DB24" s="143"/>
      <c r="DC24" s="25">
        <f t="shared" si="15"/>
        <v>1</v>
      </c>
    </row>
    <row r="25" spans="1:107" ht="60" customHeight="1" x14ac:dyDescent="0.35">
      <c r="A25" s="146" t="s">
        <v>426</v>
      </c>
      <c r="B25" s="244"/>
      <c r="C25" s="147" t="s">
        <v>138</v>
      </c>
      <c r="D25" s="206"/>
      <c r="E25" s="209"/>
      <c r="F25" s="206"/>
      <c r="G25" s="221"/>
      <c r="H25" s="184"/>
      <c r="I25" s="216"/>
      <c r="J25" s="190"/>
      <c r="K25" s="190"/>
      <c r="L25" s="211"/>
      <c r="M25" s="197"/>
      <c r="N25" s="200"/>
      <c r="O25" s="213"/>
      <c r="P25" s="216"/>
      <c r="Q25" s="213"/>
      <c r="R25" s="216"/>
      <c r="S25" s="216"/>
      <c r="T25" s="216"/>
      <c r="U25" s="184"/>
      <c r="V25" s="186"/>
      <c r="W25" s="186"/>
      <c r="X25" s="187"/>
      <c r="Y25" s="190"/>
      <c r="Z25" s="190"/>
      <c r="AA25" s="193"/>
      <c r="AB25" s="193"/>
      <c r="AC25" s="193"/>
      <c r="AD25" s="195"/>
      <c r="AE25" s="184"/>
      <c r="AF25" s="188"/>
      <c r="AG25" s="184"/>
      <c r="AH25" s="184"/>
      <c r="AI25" s="188"/>
      <c r="AJ25" s="184"/>
      <c r="AK25" s="185"/>
      <c r="AL25" s="20" t="str">
        <f>CONCATENATE(J24," Control"," 2")</f>
        <v>DEST 3 Control 2</v>
      </c>
      <c r="AM25" s="22" t="s">
        <v>1202</v>
      </c>
      <c r="AN25" s="22" t="s">
        <v>1223</v>
      </c>
      <c r="AO25" s="22" t="s">
        <v>1224</v>
      </c>
      <c r="AP25" s="22" t="str">
        <f>CONCATENATE(AM25," ",AN25," a través del ",AO25)</f>
        <v>La OFICINA DE PLANEACIÓN revisa el cumplimiento de los lineamientos para la elaboración del plan de acción a través del acta de Consejo Directivo donde se aprueba o no el documento presentado por la Oficina de Planeación y la Dirección</v>
      </c>
      <c r="AQ25" s="20" t="s">
        <v>54</v>
      </c>
      <c r="AR25" s="20" t="str">
        <f t="shared" si="2"/>
        <v>Probabilidad</v>
      </c>
      <c r="AS25" s="20" t="s">
        <v>56</v>
      </c>
      <c r="AT25" s="20" t="str">
        <f t="shared" si="3"/>
        <v>30%</v>
      </c>
      <c r="AU25" s="20" t="s">
        <v>1</v>
      </c>
      <c r="AV25" s="20" t="s">
        <v>2</v>
      </c>
      <c r="AW25" s="20" t="s">
        <v>3</v>
      </c>
      <c r="AX25" s="21">
        <f>+IF(AR25="Probabilidad",AX24-(AX24*AT25),AX24)</f>
        <v>9.8000000000000004E-2</v>
      </c>
      <c r="AY25" s="20" t="str">
        <f t="shared" si="9"/>
        <v>Muy Baja</v>
      </c>
      <c r="AZ25" s="21">
        <f>+IF(AR25="Impacto",AZ24-(AZ24*AT25),AZ24)</f>
        <v>0.8</v>
      </c>
      <c r="BA25" s="20" t="str">
        <f t="shared" si="10"/>
        <v>Mayor</v>
      </c>
      <c r="BB25" s="190"/>
      <c r="BC25" s="190"/>
      <c r="BD25" s="182"/>
      <c r="BE25" s="136" t="s">
        <v>1817</v>
      </c>
      <c r="BF25" s="136" t="s">
        <v>1817</v>
      </c>
      <c r="BG25" s="136" t="s">
        <v>1817</v>
      </c>
      <c r="BH25" s="164">
        <v>1</v>
      </c>
      <c r="BI25" s="164"/>
      <c r="BJ25" s="164"/>
      <c r="BK25" s="164">
        <f t="shared" si="16"/>
        <v>1</v>
      </c>
      <c r="BL25" s="165">
        <f t="shared" si="17"/>
        <v>0.33333333333333331</v>
      </c>
      <c r="BM25" s="178"/>
      <c r="BN25" s="20" t="str">
        <f>CONCATENATE(J24," Acción preventiva"," 2")</f>
        <v>DEST 3 Acción preventiva 2</v>
      </c>
      <c r="BO25" s="22"/>
      <c r="BP25" s="22"/>
      <c r="BQ25" s="22"/>
      <c r="BR25" s="20"/>
      <c r="BS25" s="20"/>
      <c r="BT25" s="20"/>
      <c r="BU25" s="20"/>
      <c r="BV25" s="20"/>
      <c r="BW25" s="20"/>
      <c r="BX25" s="20"/>
      <c r="BY25" s="20"/>
      <c r="BZ25" s="20"/>
      <c r="CA25" s="20"/>
      <c r="CB25" s="20"/>
      <c r="CC25" s="20"/>
      <c r="CD25" s="20"/>
      <c r="CE25" s="180"/>
      <c r="CF25" s="37"/>
      <c r="CG25" s="37"/>
      <c r="CH25" s="37"/>
      <c r="CI25" s="37"/>
      <c r="CJ25" s="37"/>
      <c r="CK25" s="37"/>
      <c r="CL25" s="37"/>
      <c r="CM25" s="37"/>
      <c r="CN25" s="37"/>
      <c r="CO25" s="37"/>
      <c r="CP25" s="37"/>
      <c r="CQ25" s="37"/>
      <c r="CR25" s="37"/>
      <c r="CS25" s="38"/>
      <c r="CT25" s="23"/>
      <c r="CU25" s="24"/>
      <c r="CV25" s="241"/>
      <c r="CW25" s="25">
        <f>1-(CU25/CV24)</f>
        <v>1</v>
      </c>
      <c r="CX25" s="23" t="str" cm="1">
        <f t="array" ref="CX25">+_xlfn.IFS(CW25&lt;0.8,"Cambio",CW25&lt;0.9,"Revisión de control",CW25&gt;0.89,"Se mantiene")</f>
        <v>Se mantiene</v>
      </c>
      <c r="CY25" s="143"/>
      <c r="CZ25" s="143"/>
      <c r="DA25" s="143"/>
      <c r="DB25" s="143"/>
      <c r="DC25" s="25">
        <f t="shared" si="15"/>
        <v>1</v>
      </c>
    </row>
    <row r="26" spans="1:107" ht="60" customHeight="1" x14ac:dyDescent="0.35">
      <c r="A26" s="146" t="s">
        <v>426</v>
      </c>
      <c r="B26" s="244"/>
      <c r="C26" s="147" t="s">
        <v>138</v>
      </c>
      <c r="D26" s="206"/>
      <c r="E26" s="209"/>
      <c r="F26" s="206"/>
      <c r="G26" s="221"/>
      <c r="H26" s="184"/>
      <c r="I26" s="216"/>
      <c r="J26" s="190"/>
      <c r="K26" s="190"/>
      <c r="L26" s="211"/>
      <c r="M26" s="197"/>
      <c r="N26" s="200"/>
      <c r="O26" s="213"/>
      <c r="P26" s="216"/>
      <c r="Q26" s="213"/>
      <c r="R26" s="216"/>
      <c r="S26" s="216"/>
      <c r="T26" s="216"/>
      <c r="U26" s="184"/>
      <c r="V26" s="186"/>
      <c r="W26" s="186"/>
      <c r="X26" s="187"/>
      <c r="Y26" s="190"/>
      <c r="Z26" s="190"/>
      <c r="AA26" s="193"/>
      <c r="AB26" s="193"/>
      <c r="AC26" s="193"/>
      <c r="AD26" s="195"/>
      <c r="AE26" s="184"/>
      <c r="AF26" s="188"/>
      <c r="AG26" s="184"/>
      <c r="AH26" s="184"/>
      <c r="AI26" s="188"/>
      <c r="AJ26" s="184"/>
      <c r="AK26" s="185"/>
      <c r="AL26" s="20" t="str">
        <f>CONCATENATE(J24," Control"," 3")</f>
        <v>DEST 3 Control 3</v>
      </c>
      <c r="AM26" s="22" t="s">
        <v>1202</v>
      </c>
      <c r="AN26" s="22" t="s">
        <v>1225</v>
      </c>
      <c r="AO26" s="22" t="s">
        <v>1226</v>
      </c>
      <c r="AP26" s="22" t="str">
        <f t="shared" ref="AP26:AP31" si="19">CONCATENATE(AM26," ",AN26," a través de ",AO26)</f>
        <v>La OFICINA DE PLANEACIÓN actualiza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v>
      </c>
      <c r="AQ26" s="20" t="s">
        <v>55</v>
      </c>
      <c r="AR26" s="20" t="str">
        <f t="shared" si="2"/>
        <v>Impacto</v>
      </c>
      <c r="AS26" s="20" t="s">
        <v>56</v>
      </c>
      <c r="AT26" s="20" t="str">
        <f t="shared" si="3"/>
        <v>25%</v>
      </c>
      <c r="AU26" s="20" t="s">
        <v>1</v>
      </c>
      <c r="AV26" s="20" t="s">
        <v>2</v>
      </c>
      <c r="AW26" s="20" t="s">
        <v>3</v>
      </c>
      <c r="AX26" s="21">
        <f>+IF(AR26="Probabilidad",AX25-(AX25*AT26),AX25)</f>
        <v>9.8000000000000004E-2</v>
      </c>
      <c r="AY26" s="20" t="str">
        <f t="shared" si="9"/>
        <v>Muy Baja</v>
      </c>
      <c r="AZ26" s="21">
        <f>+IF(AR26="Impacto",AZ25-(AZ25*AT26),AZ25)</f>
        <v>0.60000000000000009</v>
      </c>
      <c r="BA26" s="20" t="str">
        <f t="shared" si="10"/>
        <v>Moderado</v>
      </c>
      <c r="BB26" s="190"/>
      <c r="BC26" s="190"/>
      <c r="BD26" s="182"/>
      <c r="BE26" s="136" t="s">
        <v>1817</v>
      </c>
      <c r="BF26" s="136" t="s">
        <v>1817</v>
      </c>
      <c r="BG26" s="136" t="s">
        <v>1817</v>
      </c>
      <c r="BH26" s="164"/>
      <c r="BI26" s="164"/>
      <c r="BJ26" s="164"/>
      <c r="BK26" s="164"/>
      <c r="BL26" s="165"/>
      <c r="BM26" s="178"/>
      <c r="BN26" s="20" t="str">
        <f>CONCATENATE(J24," Acción preventiva"," 3")</f>
        <v>DEST 3 Acción preventiva 3</v>
      </c>
      <c r="BO26" s="22"/>
      <c r="BP26" s="22"/>
      <c r="BQ26" s="22"/>
      <c r="BR26" s="20"/>
      <c r="BS26" s="20"/>
      <c r="BT26" s="20"/>
      <c r="BU26" s="20"/>
      <c r="BV26" s="20"/>
      <c r="BW26" s="20"/>
      <c r="BX26" s="20"/>
      <c r="BY26" s="20"/>
      <c r="BZ26" s="20"/>
      <c r="CA26" s="20"/>
      <c r="CB26" s="20"/>
      <c r="CC26" s="20"/>
      <c r="CD26" s="20"/>
      <c r="CE26" s="180"/>
      <c r="CF26" s="37"/>
      <c r="CG26" s="37"/>
      <c r="CH26" s="37"/>
      <c r="CI26" s="37"/>
      <c r="CJ26" s="37"/>
      <c r="CK26" s="37"/>
      <c r="CL26" s="37"/>
      <c r="CM26" s="37"/>
      <c r="CN26" s="37"/>
      <c r="CO26" s="37"/>
      <c r="CP26" s="37"/>
      <c r="CQ26" s="37"/>
      <c r="CR26" s="37"/>
      <c r="CS26" s="38"/>
      <c r="CT26" s="23"/>
      <c r="CU26" s="24"/>
      <c r="CV26" s="241"/>
      <c r="CW26" s="25">
        <f>1-(CU26/CV24)</f>
        <v>1</v>
      </c>
      <c r="CX26" s="23" t="str" cm="1">
        <f t="array" ref="CX26">+_xlfn.IFS(CW26&lt;0.8,"Cambio",CW26&lt;0.9,"Revisión de control",CW26&gt;0.89,"Se mantiene")</f>
        <v>Se mantiene</v>
      </c>
      <c r="CY26" s="143"/>
      <c r="CZ26" s="143"/>
      <c r="DA26" s="143"/>
      <c r="DB26" s="143"/>
      <c r="DC26" s="25">
        <f t="shared" si="15"/>
        <v>1</v>
      </c>
    </row>
    <row r="27" spans="1:107" ht="60" customHeight="1" x14ac:dyDescent="0.35">
      <c r="A27" s="146" t="s">
        <v>426</v>
      </c>
      <c r="B27" s="245"/>
      <c r="C27" s="147" t="s">
        <v>138</v>
      </c>
      <c r="D27" s="207"/>
      <c r="E27" s="210"/>
      <c r="F27" s="207"/>
      <c r="G27" s="221"/>
      <c r="H27" s="184"/>
      <c r="I27" s="217"/>
      <c r="J27" s="191"/>
      <c r="K27" s="191"/>
      <c r="L27" s="211"/>
      <c r="M27" s="198"/>
      <c r="N27" s="201"/>
      <c r="O27" s="214"/>
      <c r="P27" s="217"/>
      <c r="Q27" s="214"/>
      <c r="R27" s="217"/>
      <c r="S27" s="217"/>
      <c r="T27" s="217"/>
      <c r="U27" s="184"/>
      <c r="V27" s="186"/>
      <c r="W27" s="186"/>
      <c r="X27" s="187"/>
      <c r="Y27" s="191"/>
      <c r="Z27" s="191"/>
      <c r="AA27" s="194"/>
      <c r="AB27" s="194"/>
      <c r="AC27" s="194"/>
      <c r="AD27" s="195"/>
      <c r="AE27" s="184"/>
      <c r="AF27" s="188"/>
      <c r="AG27" s="184"/>
      <c r="AH27" s="184"/>
      <c r="AI27" s="188"/>
      <c r="AJ27" s="184"/>
      <c r="AK27" s="185"/>
      <c r="AL27" s="20" t="str">
        <f>CONCATENATE(J24," Control"," 4")</f>
        <v>DEST 3 Control 4</v>
      </c>
      <c r="AM27" s="22"/>
      <c r="AN27" s="22"/>
      <c r="AO27" s="22"/>
      <c r="AP27" s="22" t="str">
        <f t="shared" si="19"/>
        <v xml:space="preserve">  a través de </v>
      </c>
      <c r="AQ27" s="20"/>
      <c r="AR27" s="20" t="str">
        <f t="shared" si="2"/>
        <v/>
      </c>
      <c r="AS27" s="20"/>
      <c r="AT27" s="20" t="str">
        <f t="shared" si="3"/>
        <v/>
      </c>
      <c r="AU27" s="20"/>
      <c r="AV27" s="20"/>
      <c r="AW27" s="20"/>
      <c r="AX27" s="21">
        <f>+IF(AR27="Probabilidad",AX26-(AX26*AT27),AX26)</f>
        <v>9.8000000000000004E-2</v>
      </c>
      <c r="AY27" s="20" t="str">
        <f t="shared" si="9"/>
        <v>Muy Baja</v>
      </c>
      <c r="AZ27" s="21">
        <f>+IF(AR27="Impacto",AZ26-(AZ26*AT27),AZ26)</f>
        <v>0.60000000000000009</v>
      </c>
      <c r="BA27" s="20" t="str">
        <f t="shared" si="10"/>
        <v>Moderado</v>
      </c>
      <c r="BB27" s="191"/>
      <c r="BC27" s="191"/>
      <c r="BD27" s="183"/>
      <c r="BE27" s="20"/>
      <c r="BF27" s="20"/>
      <c r="BG27" s="20"/>
      <c r="BH27" s="164"/>
      <c r="BI27" s="164"/>
      <c r="BJ27" s="164"/>
      <c r="BK27" s="164"/>
      <c r="BL27" s="165"/>
      <c r="BM27" s="178"/>
      <c r="BN27" s="20" t="str">
        <f>CONCATENATE(J24," Acción preventiva"," 4")</f>
        <v>DEST 3 Acción preventiva 4</v>
      </c>
      <c r="BO27" s="22"/>
      <c r="BP27" s="22"/>
      <c r="BQ27" s="22"/>
      <c r="BR27" s="20"/>
      <c r="BS27" s="20"/>
      <c r="BT27" s="20"/>
      <c r="BU27" s="20"/>
      <c r="BV27" s="20"/>
      <c r="BW27" s="20"/>
      <c r="BX27" s="20"/>
      <c r="BY27" s="20"/>
      <c r="BZ27" s="20"/>
      <c r="CA27" s="20"/>
      <c r="CB27" s="20"/>
      <c r="CC27" s="20"/>
      <c r="CD27" s="20"/>
      <c r="CE27" s="180"/>
      <c r="CF27" s="37"/>
      <c r="CG27" s="37"/>
      <c r="CH27" s="37"/>
      <c r="CI27" s="37"/>
      <c r="CJ27" s="37"/>
      <c r="CK27" s="37"/>
      <c r="CL27" s="37"/>
      <c r="CM27" s="37"/>
      <c r="CN27" s="37"/>
      <c r="CO27" s="37"/>
      <c r="CP27" s="37"/>
      <c r="CQ27" s="37"/>
      <c r="CR27" s="37"/>
      <c r="CS27" s="38"/>
      <c r="CT27" s="23"/>
      <c r="CU27" s="24"/>
      <c r="CV27" s="242"/>
      <c r="CW27" s="25">
        <f>1-(CU27/CV24)</f>
        <v>1</v>
      </c>
      <c r="CX27" s="23" t="str" cm="1">
        <f t="array" ref="CX27">+_xlfn.IFS(CW27&lt;0.8,"Cambio",CW27&lt;0.9,"Revisión de control",CW27&gt;0.89,"Se mantiene")</f>
        <v>Se mantiene</v>
      </c>
      <c r="CY27" s="143"/>
      <c r="CZ27" s="143"/>
      <c r="DA27" s="143"/>
      <c r="DB27" s="143"/>
      <c r="DC27" s="25">
        <f t="shared" si="15"/>
        <v>1</v>
      </c>
    </row>
    <row r="28" spans="1:107" ht="60" customHeight="1" x14ac:dyDescent="0.35">
      <c r="A28" s="146" t="s">
        <v>426</v>
      </c>
      <c r="B28" s="243" t="s">
        <v>84</v>
      </c>
      <c r="C28" s="147" t="s">
        <v>138</v>
      </c>
      <c r="D28" s="205" t="str">
        <f>VLOOKUP(B28,Datos!$B$65:$F$80,3,FALSE)</f>
        <v>Establecer los lineamientos estratégicos y el esquema de operación de la Agencia Nacional de Tierras, asegurando la disponibilidad de los recursos necesarios para su aplicación.</v>
      </c>
      <c r="E28" s="208" t="str">
        <f>VLOOKUP(B28,Datos!$B$65:$F$80,5,FALSE)</f>
        <v>La posibilidad de incumplir con los lineamientos estratégicos y de operación de la entidad</v>
      </c>
      <c r="F28" s="205" t="str">
        <f>VLOOKUP(B28,Datos!$B$65:$F$80,4,FALSE)</f>
        <v>Desde la comprensión del contexto interno y externo, hasta la formulación de planes, programas y proyectos relacionados con el cumplimiento de las funciones de la entidad.</v>
      </c>
      <c r="G28" s="221" t="s">
        <v>440</v>
      </c>
      <c r="H28" s="184" t="s">
        <v>1198</v>
      </c>
      <c r="I28" s="215">
        <f>IF(K28="",0,1)</f>
        <v>1</v>
      </c>
      <c r="J28" s="189" t="str">
        <f>CONCATENATE(C28," ",K28)</f>
        <v>DEST 4</v>
      </c>
      <c r="K28" s="189">
        <v>4</v>
      </c>
      <c r="L28" s="211">
        <v>46150</v>
      </c>
      <c r="M28" s="196">
        <f ca="1">+TODAY()-L28</f>
        <v>39</v>
      </c>
      <c r="N28" s="199" t="s">
        <v>1227</v>
      </c>
      <c r="O28" s="212" t="s">
        <v>19</v>
      </c>
      <c r="P28" s="215">
        <f>VLOOKUP(O28,Datos!$B$20:$D$25,3,FALSE)</f>
        <v>0.2</v>
      </c>
      <c r="Q28" s="212" t="s">
        <v>32</v>
      </c>
      <c r="R28" s="215">
        <f>VLOOKUP(Q28,Datos!$C$20:$D$25,2,FALSE)</f>
        <v>0.8</v>
      </c>
      <c r="S28" s="215">
        <f>+IF(P28="",R28,IF(R28="",P28,IF(P28&gt;R28,P28,R28)))</f>
        <v>0.8</v>
      </c>
      <c r="T28" s="215" t="str" cm="1">
        <f t="array" ref="T28">_xlfn.IFS(S28=P28,O28,S28=R28,Q28)</f>
        <v>El riesgo afecta la imagen de  la entidad con efecto publicitario sostenido a nivel de sector administrativo, nivel departamental o municipal</v>
      </c>
      <c r="U28" s="184" t="s">
        <v>4</v>
      </c>
      <c r="V28" s="186" t="s">
        <v>1228</v>
      </c>
      <c r="W28" s="186" t="s">
        <v>1229</v>
      </c>
      <c r="X28" s="187" t="str">
        <f>CONCATENATE("Posibilidad de"," ",U28," ",V28," debido ",W28)</f>
        <v>Posibilidad de pérdida reputacional en la imagen institucional dentro de la política publica a nivel sectorial debido al desconocimiento o falta de apropiación en metodologías correctas para la producción del dato de las dependencias para reporte de indicadores y, además, tener los Sistemas de Información sincronizados</v>
      </c>
      <c r="Y28" s="189" t="s">
        <v>206</v>
      </c>
      <c r="Z28" s="189" t="s">
        <v>214</v>
      </c>
      <c r="AA28" s="192" t="s">
        <v>257</v>
      </c>
      <c r="AB28" s="192" t="s">
        <v>1036</v>
      </c>
      <c r="AC28" s="192" t="s">
        <v>1078</v>
      </c>
      <c r="AD28" s="195">
        <f>365*24</f>
        <v>8760</v>
      </c>
      <c r="AE28" s="184" t="str">
        <f>IF(AD28&lt;=0,"",IF(AD28&lt;=2,"Muy Baja",IF(AD28&lt;=24,"Baja",IF(AD28&lt;=500,"Media",IF(AD28&lt;=5000,"Alta","Muy Alta")))))</f>
        <v>Muy Alta</v>
      </c>
      <c r="AF28" s="188">
        <f>IF(AE28="","",IF(AE28="Muy Baja",0.2,IF(AE28="Baja",0.4,IF(AE28="Media",0.6,IF(AE28="Alta",0.8,IF(AE28="Muy Alta",1,))))))</f>
        <v>1</v>
      </c>
      <c r="AG28" s="188" t="str">
        <f>+T28</f>
        <v>El riesgo afecta la imagen de  la entidad con efecto publicitario sostenido a nivel de sector administrativo, nivel departamental o municipal</v>
      </c>
      <c r="AH28" s="184" t="str" cm="1">
        <f t="array" ref="AH28">_xlfn.IFS(AG28=Datos!$C$6,"Leve",AG28=Datos!$D$6,"Leve",AG28=Datos!$C$7,"Menor",AG28=Datos!$D$7,"Menor",AG28=Datos!$C$8,"Moderado",AG28=Datos!$D$8,"Moderado",AG28=Datos!$C$9,"Mayor",AG28=Datos!$D$9,"Mayor",AG28=Datos!$C$10,"Catastrófico",AG28=Datos!$D$10,"Catastrófico")</f>
        <v>Mayor</v>
      </c>
      <c r="AI28" s="188">
        <f>IF(AH28="","",IF(AH28="Leve",0.2,IF(AH28="Menor",0.4,IF(AH28="Moderado",0.6,IF(AH28="Mayor",0.8,IF(AH28="Catastrófico",1,))))))</f>
        <v>0.8</v>
      </c>
      <c r="AJ28" s="184" t="str">
        <f>IF(OR(AND(AE28="Muy Baja",AH28="Leve"),AND(AE28="Muy Baja",AH28="Menor"),AND(AE28="Baja",AH28="Leve")),"Bajo",IF(OR(AND(AE28="Muy baja",AH28="Moderado"),AND(AE28="Baja",AH28="Menor"),AND(AE28="Baja",AH28="Moderado"),AND(AE28="Media",AH28="Leve"),AND(AE28="Media",AH28="Menor"),AND(AE28="Media",AH28="Moderado"),AND(AE28="Alta",AH28="Leve"),AND(AE28="Alta",AH28="Menor")),"Moderado",IF(OR(AND(AE28="Muy Baja",AH28="Mayor"),AND(AE28="Baja",AH28="Mayor"),AND(AE28="Media",AH28="Mayor"),AND(AE28="Alta",AH28="Moderado"),AND(AE28="Alta",AH28="Mayor"),AND(AE28="Muy Alta",AH28="Leve"),AND(AE28="Muy Alta",AH28="Menor"),AND(AE28="Muy Alta",AH28="Moderado"),AND(AE28="Muy Alta",AH28="Mayor")),"Alto",IF(OR(AND(AE28="Muy Baja",AH28="Catastrófico"),AND(AE28="Baja",AH28="Catastrófico"),AND(AE28="Media",AH28="Catastrófico"),AND(AE28="Alta",AH28="Catastrófico"),AND(AE28="Muy Alta",AH28="Catastrófico")),"Extremo",""))))</f>
        <v>Alto</v>
      </c>
      <c r="AK28" s="185" t="str" cm="1">
        <f t="array" ref="AK28">_xlfn.IFS(AJ28="Bajo","Aceptar",AJ28="Moderado","Reducir",AJ28="Alto","Reducir",AJ28="Extremo","Reducir")</f>
        <v>Reducir</v>
      </c>
      <c r="AL28" s="20" t="str">
        <f>CONCATENATE(J28," Control"," 1")</f>
        <v>DEST 4 Control 1</v>
      </c>
      <c r="AM28" s="22" t="s">
        <v>1202</v>
      </c>
      <c r="AN28" s="22" t="s">
        <v>1230</v>
      </c>
      <c r="AO28" s="22" t="s">
        <v>1231</v>
      </c>
      <c r="AP28" s="22" t="str">
        <f t="shared" si="19"/>
        <v>La OFICINA DE PLANEACIÓN verifica los datos entregados por las dependencias a través de 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v>
      </c>
      <c r="AQ28" s="20" t="s">
        <v>54</v>
      </c>
      <c r="AR28" s="20" t="str">
        <f t="shared" si="2"/>
        <v>Probabilidad</v>
      </c>
      <c r="AS28" s="20" t="s">
        <v>56</v>
      </c>
      <c r="AT28" s="20" t="str">
        <f t="shared" si="3"/>
        <v>30%</v>
      </c>
      <c r="AU28" s="20" t="s">
        <v>1</v>
      </c>
      <c r="AV28" s="20" t="s">
        <v>2</v>
      </c>
      <c r="AW28" s="20" t="s">
        <v>3</v>
      </c>
      <c r="AX28" s="21">
        <f>+IF(AR28="Probabilidad",AF28-(AF28*AT28),AF28)</f>
        <v>0.7</v>
      </c>
      <c r="AY28" s="20" t="str">
        <f t="shared" si="9"/>
        <v>Alta</v>
      </c>
      <c r="AZ28" s="21">
        <f>+IF(AR28="Impacto",AI28-(AI28*AT28),AI28)</f>
        <v>0.8</v>
      </c>
      <c r="BA28" s="20" t="str">
        <f t="shared" si="10"/>
        <v>Mayor</v>
      </c>
      <c r="BB28" s="189" t="str">
        <f>IF(OR(AND(AY31="Muy Baja",BA31="Leve"),AND(AY31="Muy Baja",BA31="Menor"),AND(AY31="Baja",BA31="Leve")),"Bajo",IF(OR(AND(AY31="Muy baja",BA31="Moderado"),AND(AY31="Baja",BA31="Menor"),AND(AY31="Baja",BA31="Moderado"),AND(AY31="Media",BA31="Leve"),AND(AY31="Media",BA31="Menor"),AND(AY31="Media",BA31="Moderado"),AND(AY31="Alta",BA31="Leve"),AND(AY31="Alta",BA31="Menor")),"Moderado",IF(OR(AND(AY31="Muy Baja",BA31="Mayor"),AND(AY31="Baja",BA31="Mayor"),AND(AY31="Media",BA31="Mayor"),AND(AY31="Alta",BA31="Moderado"),AND(AY31="Alta",BA31="Mayor"),AND(AY31="Muy Alta",BA31="Leve"),AND(AY31="Muy Alta",BA31="Menor"),AND(AY31="Muy Alta",BA31="Moderado"),AND(AY31="Muy Alta",BA31="Mayor")),"Alto",IF(OR(AND(AY31="Muy Baja",BA31="Catastrófico"),AND(AY31="Baja",BA31="Catastrófico"),AND(AY31="Media",BA31="Catastrófico"),AND(AY31="Alta",BA31="Catastrófico"),AND(AY31="Muy Alta",BA31="Catastrófico")),"Extremo",""))))</f>
        <v>Alto</v>
      </c>
      <c r="BC28" s="189" t="str" cm="1">
        <f t="array" ref="BC28">_xlfn.IFS(BB28="Bajo","Aceptar",BB28="Moderado","Reducir",BB28="Alto","Reducir",BB28="Extremo","Reducir")</f>
        <v>Reducir</v>
      </c>
      <c r="BD28" s="181" t="str" cm="1">
        <f t="array" ref="BD28">_xlfn.IFS(BC28="Aceptar","No",BC28="Reducir","Si")</f>
        <v>Si</v>
      </c>
      <c r="BE28" s="136" t="s">
        <v>1817</v>
      </c>
      <c r="BF28" s="136" t="s">
        <v>1817</v>
      </c>
      <c r="BG28" s="136" t="s">
        <v>1817</v>
      </c>
      <c r="BH28" s="164">
        <v>1</v>
      </c>
      <c r="BI28" s="164"/>
      <c r="BJ28" s="164"/>
      <c r="BK28" s="164">
        <f t="shared" ref="BK28" si="20">+SUM(BH28:BJ28)</f>
        <v>1</v>
      </c>
      <c r="BL28" s="165">
        <f t="shared" ref="BL28" si="21">+BK28/3</f>
        <v>0.33333333333333331</v>
      </c>
      <c r="BM28" s="178">
        <f t="shared" ref="BM28" si="22">+AVERAGE(BL28:BL31)</f>
        <v>0.33333333333333331</v>
      </c>
      <c r="BN28" s="20" t="str">
        <f>CONCATENATE(J28," Acción preventiva"," 1")</f>
        <v>DEST 4 Acción preventiva 1</v>
      </c>
      <c r="BO28" s="22" t="s">
        <v>309</v>
      </c>
      <c r="BP28" s="22" t="s">
        <v>441</v>
      </c>
      <c r="BQ28" s="22" t="s">
        <v>442</v>
      </c>
      <c r="BR28" s="20">
        <f t="shared" si="0"/>
        <v>10</v>
      </c>
      <c r="BS28" s="20"/>
      <c r="BT28" s="20">
        <v>1</v>
      </c>
      <c r="BU28" s="20">
        <v>1</v>
      </c>
      <c r="BV28" s="20">
        <v>1</v>
      </c>
      <c r="BW28" s="20">
        <v>1</v>
      </c>
      <c r="BX28" s="20">
        <v>1</v>
      </c>
      <c r="BY28" s="20">
        <v>1</v>
      </c>
      <c r="BZ28" s="20">
        <v>1</v>
      </c>
      <c r="CA28" s="20">
        <v>1</v>
      </c>
      <c r="CB28" s="20">
        <v>1</v>
      </c>
      <c r="CC28" s="20">
        <v>1</v>
      </c>
      <c r="CD28" s="20"/>
      <c r="CE28" s="180">
        <f>+AVERAGE(CR28:CR31)/AVERAGE(BR28:BR31)</f>
        <v>0.3</v>
      </c>
      <c r="CF28" s="37">
        <f>VLOOKUP($BN28,'[1]Anexo 4 Seg Acciones Prev'!$C$7:$CY$306,90,FALSE)</f>
        <v>0</v>
      </c>
      <c r="CG28" s="37">
        <f>VLOOKUP($BN28,'[1]Anexo 4 Seg Acciones Prev'!$C$7:$CY$306,91,FALSE)</f>
        <v>1</v>
      </c>
      <c r="CH28" s="37">
        <f>VLOOKUP($BN28,'[1]Anexo 4 Seg Acciones Prev'!$C$7:$CY$306,92,FALSE)</f>
        <v>1</v>
      </c>
      <c r="CI28" s="37">
        <f>VLOOKUP($BN28,'[1]Anexo 4 Seg Acciones Prev'!$C$7:$CY$306,93,FALSE)</f>
        <v>1</v>
      </c>
      <c r="CJ28" s="37">
        <f>VLOOKUP($BN28,'[1]Anexo 4 Seg Acciones Prev'!$C$7:$CY$306,94,FALSE)</f>
        <v>0</v>
      </c>
      <c r="CK28" s="37">
        <f>VLOOKUP($BN28,'[1]Anexo 4 Seg Acciones Prev'!$C$7:$CY$306,95,FALSE)</f>
        <v>0</v>
      </c>
      <c r="CL28" s="37">
        <f>VLOOKUP($BN28,'[1]Anexo 4 Seg Acciones Prev'!$C$7:$CY$306,96,FALSE)</f>
        <v>0</v>
      </c>
      <c r="CM28" s="37">
        <f>VLOOKUP($BN28,'[1]Anexo 4 Seg Acciones Prev'!$C$7:$CY$306,97,FALSE)</f>
        <v>0</v>
      </c>
      <c r="CN28" s="37">
        <f>VLOOKUP($BN28,'[1]Anexo 4 Seg Acciones Prev'!$C$7:$CY$306,98,FALSE)</f>
        <v>0</v>
      </c>
      <c r="CO28" s="37">
        <f>VLOOKUP($BN28,'[1]Anexo 4 Seg Acciones Prev'!$C$7:$CY$306,99,FALSE)</f>
        <v>0</v>
      </c>
      <c r="CP28" s="37">
        <f>VLOOKUP($BN28,'[1]Anexo 4 Seg Acciones Prev'!$C$7:$CY$306,100,FALSE)</f>
        <v>0</v>
      </c>
      <c r="CQ28" s="37">
        <f>VLOOKUP($BN28,'[1]Anexo 4 Seg Acciones Prev'!$C$7:$CY$306,101,FALSE)</f>
        <v>0</v>
      </c>
      <c r="CR28" s="37">
        <f t="shared" si="1"/>
        <v>3</v>
      </c>
      <c r="CS28" s="38" t="s">
        <v>58</v>
      </c>
      <c r="CT28" s="23"/>
      <c r="CU28" s="24"/>
      <c r="CV28" s="240">
        <f>+AD28</f>
        <v>8760</v>
      </c>
      <c r="CW28" s="25">
        <f>1-(CU28/CV28)</f>
        <v>1</v>
      </c>
      <c r="CX28" s="23" t="str" cm="1">
        <f t="array" ref="CX28">+_xlfn.IFS(CW28&lt;0.8,"Cambio",CW28&lt;0.9,"Revisión de control",CW28&gt;0.89,"Se mantiene")</f>
        <v>Se mantiene</v>
      </c>
      <c r="CY28" s="143"/>
      <c r="CZ28" s="143"/>
      <c r="DA28" s="143"/>
      <c r="DB28" s="143"/>
      <c r="DC28" s="25">
        <f t="shared" si="15"/>
        <v>1</v>
      </c>
    </row>
    <row r="29" spans="1:107" ht="60" customHeight="1" x14ac:dyDescent="0.35">
      <c r="A29" s="146" t="s">
        <v>426</v>
      </c>
      <c r="B29" s="244"/>
      <c r="C29" s="147" t="s">
        <v>138</v>
      </c>
      <c r="D29" s="206"/>
      <c r="E29" s="209"/>
      <c r="F29" s="206"/>
      <c r="G29" s="221"/>
      <c r="H29" s="184"/>
      <c r="I29" s="216"/>
      <c r="J29" s="190"/>
      <c r="K29" s="190"/>
      <c r="L29" s="211"/>
      <c r="M29" s="197"/>
      <c r="N29" s="200"/>
      <c r="O29" s="213"/>
      <c r="P29" s="216"/>
      <c r="Q29" s="213"/>
      <c r="R29" s="216"/>
      <c r="S29" s="216"/>
      <c r="T29" s="216"/>
      <c r="U29" s="184"/>
      <c r="V29" s="186"/>
      <c r="W29" s="186"/>
      <c r="X29" s="187"/>
      <c r="Y29" s="190"/>
      <c r="Z29" s="190"/>
      <c r="AA29" s="193"/>
      <c r="AB29" s="193"/>
      <c r="AC29" s="193"/>
      <c r="AD29" s="195"/>
      <c r="AE29" s="184"/>
      <c r="AF29" s="188"/>
      <c r="AG29" s="184"/>
      <c r="AH29" s="184"/>
      <c r="AI29" s="188"/>
      <c r="AJ29" s="184"/>
      <c r="AK29" s="185"/>
      <c r="AL29" s="20" t="str">
        <f>CONCATENATE(J28," Control"," 2")</f>
        <v>DEST 4 Control 2</v>
      </c>
      <c r="AM29" s="22" t="s">
        <v>1202</v>
      </c>
      <c r="AN29" s="22" t="s">
        <v>1232</v>
      </c>
      <c r="AO29" s="22" t="s">
        <v>1233</v>
      </c>
      <c r="AP29" s="22" t="str">
        <f t="shared" si="19"/>
        <v>La OFICINA DE PLANEACIÓN realiza actualización del dato que presenta novedad y a través de una mesa técnica con la dependencia que produce el dato se valida el porque de la observación y actualiza el reporte de acuerdo con la estructura de reporte de sistemas de información</v>
      </c>
      <c r="AQ29" s="20" t="s">
        <v>55</v>
      </c>
      <c r="AR29" s="20" t="str">
        <f t="shared" si="2"/>
        <v>Impacto</v>
      </c>
      <c r="AS29" s="20" t="s">
        <v>56</v>
      </c>
      <c r="AT29" s="20" t="str">
        <f t="shared" si="3"/>
        <v>25%</v>
      </c>
      <c r="AU29" s="20" t="s">
        <v>1</v>
      </c>
      <c r="AV29" s="20" t="s">
        <v>2</v>
      </c>
      <c r="AW29" s="20" t="s">
        <v>3</v>
      </c>
      <c r="AX29" s="21">
        <f>+IF(AR29="Probabilidad",AX28-(AX28*AT29),AX28)</f>
        <v>0.7</v>
      </c>
      <c r="AY29" s="20" t="str">
        <f t="shared" si="9"/>
        <v>Alta</v>
      </c>
      <c r="AZ29" s="21">
        <f>+IF(AR29="Impacto",AZ28-(AZ28*AT29),AZ28)</f>
        <v>0.60000000000000009</v>
      </c>
      <c r="BA29" s="20" t="str">
        <f t="shared" si="10"/>
        <v>Moderado</v>
      </c>
      <c r="BB29" s="190"/>
      <c r="BC29" s="190"/>
      <c r="BD29" s="182"/>
      <c r="BE29" s="136" t="s">
        <v>1817</v>
      </c>
      <c r="BF29" s="136" t="s">
        <v>1817</v>
      </c>
      <c r="BG29" s="136" t="s">
        <v>1817</v>
      </c>
      <c r="BH29" s="164"/>
      <c r="BI29" s="164"/>
      <c r="BJ29" s="164"/>
      <c r="BK29" s="164"/>
      <c r="BL29" s="165"/>
      <c r="BM29" s="178"/>
      <c r="BN29" s="20" t="str">
        <f>CONCATENATE(J28," Acción preventiva"," 2")</f>
        <v>DEST 4 Acción preventiva 2</v>
      </c>
      <c r="BO29" s="22"/>
      <c r="BP29" s="22"/>
      <c r="BQ29" s="22"/>
      <c r="BR29" s="20"/>
      <c r="BS29" s="20"/>
      <c r="BT29" s="20"/>
      <c r="BU29" s="20"/>
      <c r="BV29" s="20"/>
      <c r="BW29" s="20"/>
      <c r="BX29" s="20"/>
      <c r="BY29" s="20"/>
      <c r="BZ29" s="20"/>
      <c r="CA29" s="20"/>
      <c r="CB29" s="20"/>
      <c r="CC29" s="20"/>
      <c r="CD29" s="20"/>
      <c r="CE29" s="180"/>
      <c r="CF29" s="37"/>
      <c r="CG29" s="37"/>
      <c r="CH29" s="37"/>
      <c r="CI29" s="37"/>
      <c r="CJ29" s="37"/>
      <c r="CK29" s="37"/>
      <c r="CL29" s="37"/>
      <c r="CM29" s="37"/>
      <c r="CN29" s="37"/>
      <c r="CO29" s="37"/>
      <c r="CP29" s="37"/>
      <c r="CQ29" s="37"/>
      <c r="CR29" s="37"/>
      <c r="CS29" s="38"/>
      <c r="CT29" s="23"/>
      <c r="CU29" s="24"/>
      <c r="CV29" s="241"/>
      <c r="CW29" s="25">
        <f>1-(CU29/CV28)</f>
        <v>1</v>
      </c>
      <c r="CX29" s="23" t="str" cm="1">
        <f t="array" ref="CX29">+_xlfn.IFS(CW29&lt;0.8,"Cambio",CW29&lt;0.9,"Revisión de control",CW29&gt;0.89,"Se mantiene")</f>
        <v>Se mantiene</v>
      </c>
      <c r="CY29" s="143"/>
      <c r="CZ29" s="143"/>
      <c r="DA29" s="143"/>
      <c r="DB29" s="143"/>
      <c r="DC29" s="25">
        <f t="shared" si="15"/>
        <v>1</v>
      </c>
    </row>
    <row r="30" spans="1:107" ht="60" customHeight="1" x14ac:dyDescent="0.35">
      <c r="A30" s="146" t="s">
        <v>426</v>
      </c>
      <c r="B30" s="244"/>
      <c r="C30" s="147" t="s">
        <v>138</v>
      </c>
      <c r="D30" s="206"/>
      <c r="E30" s="209"/>
      <c r="F30" s="206"/>
      <c r="G30" s="221"/>
      <c r="H30" s="184"/>
      <c r="I30" s="216"/>
      <c r="J30" s="190"/>
      <c r="K30" s="190"/>
      <c r="L30" s="211"/>
      <c r="M30" s="197"/>
      <c r="N30" s="200"/>
      <c r="O30" s="213"/>
      <c r="P30" s="216"/>
      <c r="Q30" s="213"/>
      <c r="R30" s="216"/>
      <c r="S30" s="216"/>
      <c r="T30" s="216"/>
      <c r="U30" s="184"/>
      <c r="V30" s="186"/>
      <c r="W30" s="186"/>
      <c r="X30" s="187"/>
      <c r="Y30" s="190"/>
      <c r="Z30" s="190"/>
      <c r="AA30" s="193"/>
      <c r="AB30" s="193"/>
      <c r="AC30" s="193"/>
      <c r="AD30" s="195"/>
      <c r="AE30" s="184"/>
      <c r="AF30" s="188"/>
      <c r="AG30" s="184"/>
      <c r="AH30" s="184"/>
      <c r="AI30" s="188"/>
      <c r="AJ30" s="184"/>
      <c r="AK30" s="185"/>
      <c r="AL30" s="20" t="str">
        <f>CONCATENATE(J28," Control"," 3")</f>
        <v>DEST 4 Control 3</v>
      </c>
      <c r="AM30" s="22"/>
      <c r="AN30" s="22"/>
      <c r="AO30" s="22"/>
      <c r="AP30" s="22" t="str">
        <f t="shared" si="19"/>
        <v xml:space="preserve">  a través de </v>
      </c>
      <c r="AQ30" s="20"/>
      <c r="AR30" s="20" t="str">
        <f t="shared" si="2"/>
        <v/>
      </c>
      <c r="AS30" s="20"/>
      <c r="AT30" s="20" t="str">
        <f t="shared" si="3"/>
        <v/>
      </c>
      <c r="AU30" s="20"/>
      <c r="AV30" s="20"/>
      <c r="AW30" s="20"/>
      <c r="AX30" s="21">
        <f>+IF(AR30="Probabilidad",AX29-(AX29*AT30),AX29)</f>
        <v>0.7</v>
      </c>
      <c r="AY30" s="20" t="str">
        <f t="shared" si="9"/>
        <v>Alta</v>
      </c>
      <c r="AZ30" s="21">
        <f>+IF(AR30="Impacto",AZ29-(AZ29*AT30),AZ29)</f>
        <v>0.60000000000000009</v>
      </c>
      <c r="BA30" s="20" t="str">
        <f t="shared" si="10"/>
        <v>Moderado</v>
      </c>
      <c r="BB30" s="190"/>
      <c r="BC30" s="190"/>
      <c r="BD30" s="182"/>
      <c r="BE30" s="20"/>
      <c r="BF30" s="20"/>
      <c r="BG30" s="20"/>
      <c r="BH30" s="164"/>
      <c r="BI30" s="164"/>
      <c r="BJ30" s="164"/>
      <c r="BK30" s="164"/>
      <c r="BL30" s="165"/>
      <c r="BM30" s="178"/>
      <c r="BN30" s="20" t="str">
        <f>CONCATENATE(J28," Acción preventiva"," 3")</f>
        <v>DEST 4 Acción preventiva 3</v>
      </c>
      <c r="BO30" s="22"/>
      <c r="BP30" s="22"/>
      <c r="BQ30" s="22"/>
      <c r="BR30" s="20"/>
      <c r="BS30" s="20"/>
      <c r="BT30" s="20"/>
      <c r="BU30" s="20"/>
      <c r="BV30" s="20"/>
      <c r="BW30" s="20"/>
      <c r="BX30" s="20"/>
      <c r="BY30" s="20"/>
      <c r="BZ30" s="20"/>
      <c r="CA30" s="20"/>
      <c r="CB30" s="20"/>
      <c r="CC30" s="20"/>
      <c r="CD30" s="20"/>
      <c r="CE30" s="180"/>
      <c r="CF30" s="37"/>
      <c r="CG30" s="37"/>
      <c r="CH30" s="37"/>
      <c r="CI30" s="37"/>
      <c r="CJ30" s="37"/>
      <c r="CK30" s="37"/>
      <c r="CL30" s="37"/>
      <c r="CM30" s="37"/>
      <c r="CN30" s="37"/>
      <c r="CO30" s="37"/>
      <c r="CP30" s="37"/>
      <c r="CQ30" s="37"/>
      <c r="CR30" s="37"/>
      <c r="CS30" s="38"/>
      <c r="CT30" s="23"/>
      <c r="CU30" s="24"/>
      <c r="CV30" s="241"/>
      <c r="CW30" s="25">
        <f>1-(CU30/CV28)</f>
        <v>1</v>
      </c>
      <c r="CX30" s="23" t="str" cm="1">
        <f t="array" ref="CX30">+_xlfn.IFS(CW30&lt;0.8,"Cambio",CW30&lt;0.9,"Revisión de control",CW30&gt;0.89,"Se mantiene")</f>
        <v>Se mantiene</v>
      </c>
      <c r="CY30" s="143"/>
      <c r="CZ30" s="143"/>
      <c r="DA30" s="143"/>
      <c r="DB30" s="143"/>
      <c r="DC30" s="25">
        <f t="shared" si="15"/>
        <v>1</v>
      </c>
    </row>
    <row r="31" spans="1:107" ht="60" customHeight="1" x14ac:dyDescent="0.35">
      <c r="A31" s="146" t="s">
        <v>426</v>
      </c>
      <c r="B31" s="245"/>
      <c r="C31" s="147" t="s">
        <v>138</v>
      </c>
      <c r="D31" s="207"/>
      <c r="E31" s="210"/>
      <c r="F31" s="207"/>
      <c r="G31" s="221"/>
      <c r="H31" s="184"/>
      <c r="I31" s="217"/>
      <c r="J31" s="191"/>
      <c r="K31" s="191"/>
      <c r="L31" s="211"/>
      <c r="M31" s="198"/>
      <c r="N31" s="201"/>
      <c r="O31" s="214"/>
      <c r="P31" s="217"/>
      <c r="Q31" s="214"/>
      <c r="R31" s="217"/>
      <c r="S31" s="217"/>
      <c r="T31" s="217"/>
      <c r="U31" s="184"/>
      <c r="V31" s="186"/>
      <c r="W31" s="186"/>
      <c r="X31" s="187"/>
      <c r="Y31" s="191"/>
      <c r="Z31" s="191"/>
      <c r="AA31" s="194"/>
      <c r="AB31" s="194"/>
      <c r="AC31" s="194"/>
      <c r="AD31" s="195"/>
      <c r="AE31" s="184"/>
      <c r="AF31" s="188"/>
      <c r="AG31" s="184"/>
      <c r="AH31" s="184"/>
      <c r="AI31" s="188"/>
      <c r="AJ31" s="184"/>
      <c r="AK31" s="185"/>
      <c r="AL31" s="20" t="str">
        <f>CONCATENATE(J28," Control"," 4")</f>
        <v>DEST 4 Control 4</v>
      </c>
      <c r="AM31" s="22"/>
      <c r="AN31" s="22"/>
      <c r="AO31" s="22"/>
      <c r="AP31" s="22" t="str">
        <f t="shared" si="19"/>
        <v xml:space="preserve">  a través de </v>
      </c>
      <c r="AQ31" s="20"/>
      <c r="AR31" s="20" t="str">
        <f t="shared" si="2"/>
        <v/>
      </c>
      <c r="AS31" s="20"/>
      <c r="AT31" s="20" t="str">
        <f t="shared" si="3"/>
        <v/>
      </c>
      <c r="AU31" s="20"/>
      <c r="AV31" s="20"/>
      <c r="AW31" s="20"/>
      <c r="AX31" s="21">
        <f>+IF(AR31="Probabilidad",AX30-(AX30*AT31),AX30)</f>
        <v>0.7</v>
      </c>
      <c r="AY31" s="20" t="str">
        <f t="shared" si="9"/>
        <v>Alta</v>
      </c>
      <c r="AZ31" s="21">
        <f>+IF(AR31="Impacto",AZ30-(AZ30*AT31),AZ30)</f>
        <v>0.60000000000000009</v>
      </c>
      <c r="BA31" s="20" t="str">
        <f t="shared" si="10"/>
        <v>Moderado</v>
      </c>
      <c r="BB31" s="191"/>
      <c r="BC31" s="191"/>
      <c r="BD31" s="183"/>
      <c r="BE31" s="20"/>
      <c r="BF31" s="20"/>
      <c r="BG31" s="20"/>
      <c r="BH31" s="164"/>
      <c r="BI31" s="164"/>
      <c r="BJ31" s="164"/>
      <c r="BK31" s="164"/>
      <c r="BL31" s="165"/>
      <c r="BM31" s="178"/>
      <c r="BN31" s="20" t="str">
        <f>CONCATENATE(J28," Acción preventiva"," 4")</f>
        <v>DEST 4 Acción preventiva 4</v>
      </c>
      <c r="BO31" s="22"/>
      <c r="BP31" s="22"/>
      <c r="BQ31" s="22"/>
      <c r="BR31" s="20"/>
      <c r="BS31" s="20"/>
      <c r="BT31" s="20"/>
      <c r="BU31" s="20"/>
      <c r="BV31" s="20"/>
      <c r="BW31" s="20"/>
      <c r="BX31" s="20"/>
      <c r="BY31" s="20"/>
      <c r="BZ31" s="20"/>
      <c r="CA31" s="20"/>
      <c r="CB31" s="20"/>
      <c r="CC31" s="20"/>
      <c r="CD31" s="20"/>
      <c r="CE31" s="180"/>
      <c r="CF31" s="37"/>
      <c r="CG31" s="37"/>
      <c r="CH31" s="37"/>
      <c r="CI31" s="37"/>
      <c r="CJ31" s="37"/>
      <c r="CK31" s="37"/>
      <c r="CL31" s="37"/>
      <c r="CM31" s="37"/>
      <c r="CN31" s="37"/>
      <c r="CO31" s="37"/>
      <c r="CP31" s="37"/>
      <c r="CQ31" s="37"/>
      <c r="CR31" s="37"/>
      <c r="CS31" s="38"/>
      <c r="CT31" s="23"/>
      <c r="CU31" s="24"/>
      <c r="CV31" s="242"/>
      <c r="CW31" s="25">
        <f>1-(CU31/CV28)</f>
        <v>1</v>
      </c>
      <c r="CX31" s="23" t="str" cm="1">
        <f t="array" ref="CX31">+_xlfn.IFS(CW31&lt;0.8,"Cambio",CW31&lt;0.9,"Revisión de control",CW31&gt;0.89,"Se mantiene")</f>
        <v>Se mantiene</v>
      </c>
      <c r="CY31" s="143"/>
      <c r="CZ31" s="143"/>
      <c r="DA31" s="143"/>
      <c r="DB31" s="143"/>
      <c r="DC31" s="25">
        <f t="shared" si="15"/>
        <v>1</v>
      </c>
    </row>
    <row r="32" spans="1:107" ht="60" customHeight="1" x14ac:dyDescent="0.35">
      <c r="A32" s="144" t="s">
        <v>635</v>
      </c>
      <c r="B32" s="243" t="s">
        <v>201</v>
      </c>
      <c r="C32" s="148" t="s">
        <v>139</v>
      </c>
      <c r="D32" s="205" t="str">
        <f>VLOOKUP(B32,Datos!$B$65:$F$80,3,FALSE)</f>
        <v>Establecer lineamientos para la comunicación y coordinación intra e interinstitucional, que proporcione a los grupos de interés información veraz, objetiva y oportuna de la misión, objetivos y gestión de la Agencia Nacional de Tierras.</v>
      </c>
      <c r="E32" s="208" t="str">
        <f>VLOOKUP(B32,Datos!$B$65:$F$80,5,FALSE)</f>
        <v>La posibilidad de incumplir con los lineamientos para la comunicación interna y externa enfocada hacia los grupos de interés de la entidad</v>
      </c>
      <c r="F32" s="205" t="str">
        <f>VLOOKUP(B32,Datos!$B$65:$F$80,4,FALSE)</f>
        <v>Desde la formulación de lineamientos de comunicación interna y externa, hasta la articulación con los grupos de interés y organismos de control.</v>
      </c>
      <c r="G32" s="221" t="s">
        <v>627</v>
      </c>
      <c r="H32" s="184" t="s">
        <v>1689</v>
      </c>
      <c r="I32" s="215">
        <f>IF(K32="",0,1)</f>
        <v>1</v>
      </c>
      <c r="J32" s="189" t="str">
        <f>CONCATENATE(C32," ",K32)</f>
        <v>COGGI 5</v>
      </c>
      <c r="K32" s="189">
        <v>5</v>
      </c>
      <c r="L32" s="211">
        <v>46150</v>
      </c>
      <c r="M32" s="196">
        <f ca="1">+TODAY()-L32</f>
        <v>39</v>
      </c>
      <c r="N32" s="199" t="s">
        <v>1071</v>
      </c>
      <c r="O32" s="212" t="s">
        <v>19</v>
      </c>
      <c r="P32" s="215">
        <f>VLOOKUP(O32,Datos!$B$20:$D$25,3,FALSE)</f>
        <v>0.2</v>
      </c>
      <c r="Q32" s="212" t="s">
        <v>35</v>
      </c>
      <c r="R32" s="215">
        <f>VLOOKUP(Q32,Datos!$C$20:$D$25,2,FALSE)</f>
        <v>1</v>
      </c>
      <c r="S32" s="215">
        <f>+IF(P32="",R32,IF(R32="",P32,IF(P32&gt;R32,P32,R32)))</f>
        <v>1</v>
      </c>
      <c r="T32" s="215" t="str" cm="1">
        <f t="array" ref="T32">_xlfn.IFS(S32=P32,O32,S32=R32,Q32)</f>
        <v>El riesgo afecta la imagen de la entidad a nivel nacional, con efecto publicitarios sostenible a nivel país</v>
      </c>
      <c r="U32" s="184" t="s">
        <v>4</v>
      </c>
      <c r="V32" s="186" t="s">
        <v>1073</v>
      </c>
      <c r="W32" s="186" t="s">
        <v>1074</v>
      </c>
      <c r="X32" s="187" t="str">
        <f>CONCATENATE("Posibilidad de"," ",U32," ",V32," debido ",W32)</f>
        <v>Posibilidad de pérdida reputacional en la credibilidad y mala imagen institucional debido deficiencia en la información interna y externa de boletines y comunicados de prensa en la entidad</v>
      </c>
      <c r="Y32" s="189" t="s">
        <v>212</v>
      </c>
      <c r="Z32" s="189" t="s">
        <v>216</v>
      </c>
      <c r="AA32" s="192" t="s">
        <v>257</v>
      </c>
      <c r="AB32" s="192" t="s">
        <v>1077</v>
      </c>
      <c r="AC32" s="192" t="s">
        <v>1078</v>
      </c>
      <c r="AD32" s="195">
        <v>8760</v>
      </c>
      <c r="AE32" s="184" t="str">
        <f>IF(AD32&lt;=0,"",IF(AD32&lt;=2,"Muy Baja",IF(AD32&lt;=24,"Baja",IF(AD32&lt;=500,"Media",IF(AD32&lt;=5000,"Alta","Muy Alta")))))</f>
        <v>Muy Alta</v>
      </c>
      <c r="AF32" s="188">
        <f>IF(AE32="","",IF(AE32="Muy Baja",0.2,IF(AE32="Baja",0.4,IF(AE32="Media",0.6,IF(AE32="Alta",0.8,IF(AE32="Muy Alta",1,))))))</f>
        <v>1</v>
      </c>
      <c r="AG32" s="188" t="str">
        <f>+T32</f>
        <v>El riesgo afecta la imagen de la entidad a nivel nacional, con efecto publicitarios sostenible a nivel país</v>
      </c>
      <c r="AH32" s="184" t="str" cm="1">
        <f t="array" ref="AH32">_xlfn.IFS(AG32=Datos!$C$6,"Leve",AG32=Datos!$D$6,"Leve",AG32=Datos!$C$7,"Menor",AG32=Datos!$D$7,"Menor",AG32=Datos!$C$8,"Moderado",AG32=Datos!$D$8,"Moderado",AG32=Datos!$C$9,"Mayor",AG32=Datos!$D$9,"Mayor",AG32=Datos!$C$10,"Catastrófico",AG32=Datos!$D$10,"Catastrófico")</f>
        <v>Catastrófico</v>
      </c>
      <c r="AI32" s="188">
        <f>IF(AH32="","",IF(AH32="Leve",0.2,IF(AH32="Menor",0.4,IF(AH32="Moderado",0.6,IF(AH32="Mayor",0.8,IF(AH32="Catastrófico",1,))))))</f>
        <v>1</v>
      </c>
      <c r="AJ32" s="184" t="str">
        <f>IF(OR(AND(AE32="Muy Baja",AH32="Leve"),AND(AE32="Muy Baja",AH32="Menor"),AND(AE32="Baja",AH32="Leve")),"Bajo",IF(OR(AND(AE32="Muy baja",AH32="Moderado"),AND(AE32="Baja",AH32="Menor"),AND(AE32="Baja",AH32="Moderado"),AND(AE32="Media",AH32="Leve"),AND(AE32="Media",AH32="Menor"),AND(AE32="Media",AH32="Moderado"),AND(AE32="Alta",AH32="Leve"),AND(AE32="Alta",AH32="Menor")),"Moderado",IF(OR(AND(AE32="Muy Baja",AH32="Mayor"),AND(AE32="Baja",AH32="Mayor"),AND(AE32="Media",AH32="Mayor"),AND(AE32="Alta",AH32="Moderado"),AND(AE32="Alta",AH32="Mayor"),AND(AE32="Muy Alta",AH32="Leve"),AND(AE32="Muy Alta",AH32="Menor"),AND(AE32="Muy Alta",AH32="Moderado"),AND(AE32="Muy Alta",AH32="Mayor")),"Alto",IF(OR(AND(AE32="Muy Baja",AH32="Catastrófico"),AND(AE32="Baja",AH32="Catastrófico"),AND(AE32="Media",AH32="Catastrófico"),AND(AE32="Alta",AH32="Catastrófico"),AND(AE32="Muy Alta",AH32="Catastrófico")),"Extremo",""))))</f>
        <v>Extremo</v>
      </c>
      <c r="AK32" s="185" t="str" cm="1">
        <f t="array" ref="AK32">_xlfn.IFS(AJ32="Bajo","Aceptar",AJ32="Moderado","Reducir",AJ32="Alto","Reducir",AJ32="Extremo","Reducir")</f>
        <v>Reducir</v>
      </c>
      <c r="AL32" s="20" t="str">
        <f>CONCATENATE(J32," Control"," 1")</f>
        <v>COGGI 5 Control 1</v>
      </c>
      <c r="AM32" s="135" t="s">
        <v>1089</v>
      </c>
      <c r="AN32" s="134" t="s">
        <v>1079</v>
      </c>
      <c r="AO32" s="22" t="s">
        <v>1080</v>
      </c>
      <c r="AP32" s="22" t="str">
        <f t="shared" ref="AP32:AP39" si="23">CONCATENATE(AM32," ",AN32," a través ",AO32)</f>
        <v>El EQUIPO DE COMUNICACIONES - DG revisa el contenido y estilo de los textos redactados para ser aprobados en boletines y comunicados de prensa a través de una matriz de seguimiento donde se ha validado el tipo de información, alcance y usuario final para determinar si cumple con los lineamientos en comunicación interna y externa</v>
      </c>
      <c r="AQ32" s="20" t="s">
        <v>54</v>
      </c>
      <c r="AR32" s="20" t="str">
        <f t="shared" si="2"/>
        <v>Probabilidad</v>
      </c>
      <c r="AS32" s="20" t="s">
        <v>56</v>
      </c>
      <c r="AT32" s="20" t="str">
        <f t="shared" si="3"/>
        <v>30%</v>
      </c>
      <c r="AU32" s="20" t="s">
        <v>5</v>
      </c>
      <c r="AV32" s="20" t="s">
        <v>2</v>
      </c>
      <c r="AW32" s="20" t="s">
        <v>3</v>
      </c>
      <c r="AX32" s="21">
        <f>+IF(AR32="Probabilidad",AF32-(AF32*AT32),AF32)</f>
        <v>0.7</v>
      </c>
      <c r="AY32" s="20" t="str">
        <f t="shared" si="9"/>
        <v>Alta</v>
      </c>
      <c r="AZ32" s="21">
        <f>+IF(AR32="Impacto",AI32-(AI32*AT32),AI32)</f>
        <v>1</v>
      </c>
      <c r="BA32" s="20" t="str">
        <f t="shared" si="10"/>
        <v>Catastrófico</v>
      </c>
      <c r="BB32" s="189" t="str">
        <f>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Alto</v>
      </c>
      <c r="BC32" s="189" t="str" cm="1">
        <f t="array" ref="BC32">_xlfn.IFS(BB32="Bajo","Aceptar",BB32="Moderado","Reducir",BB32="Alto","Reducir",BB32="Extremo","Reducir")</f>
        <v>Reducir</v>
      </c>
      <c r="BD32" s="181" t="str" cm="1">
        <f t="array" ref="BD32">_xlfn.IFS(BC32="Aceptar","No",BC32="Reducir","Si")</f>
        <v>Si</v>
      </c>
      <c r="BE32" s="136" t="s">
        <v>1817</v>
      </c>
      <c r="BF32" s="136" t="s">
        <v>1817</v>
      </c>
      <c r="BG32" s="136" t="s">
        <v>1817</v>
      </c>
      <c r="BH32" s="164">
        <v>0</v>
      </c>
      <c r="BI32" s="164"/>
      <c r="BJ32" s="164"/>
      <c r="BK32" s="164">
        <f t="shared" ref="BK32" si="24">+SUM(BH32:BJ32)</f>
        <v>0</v>
      </c>
      <c r="BL32" s="165">
        <f t="shared" ref="BL32" si="25">+BK32/3</f>
        <v>0</v>
      </c>
      <c r="BM32" s="178">
        <f t="shared" ref="BM32" si="26">+AVERAGE(BL32:BL35)</f>
        <v>0</v>
      </c>
      <c r="BN32" s="20" t="str">
        <f>CONCATENATE(J32," Acción preventiva"," 1")</f>
        <v>COGGI 5 Acción preventiva 1</v>
      </c>
      <c r="BO32" s="22" t="s">
        <v>628</v>
      </c>
      <c r="BP32" s="22" t="s">
        <v>629</v>
      </c>
      <c r="BQ32" s="22" t="s">
        <v>630</v>
      </c>
      <c r="BR32" s="20">
        <f t="shared" ref="BR32:BR56" si="27">+SUM(BS32:CD32)</f>
        <v>1</v>
      </c>
      <c r="BS32" s="20"/>
      <c r="BT32" s="20"/>
      <c r="BU32" s="20"/>
      <c r="BV32" s="20"/>
      <c r="BW32" s="20">
        <v>1</v>
      </c>
      <c r="BX32" s="20"/>
      <c r="BY32" s="20"/>
      <c r="BZ32" s="20"/>
      <c r="CA32" s="20"/>
      <c r="CB32" s="20"/>
      <c r="CC32" s="20"/>
      <c r="CD32" s="20"/>
      <c r="CE32" s="180">
        <f>+AVERAGE(CR32:CR35)/AVERAGE(BR32:BR35)</f>
        <v>1</v>
      </c>
      <c r="CF32" s="37">
        <f>VLOOKUP($BN32,'[1]Anexo 4 Seg Acciones Prev'!$C$7:$CY$306,90,FALSE)</f>
        <v>0</v>
      </c>
      <c r="CG32" s="37">
        <f>VLOOKUP($BN32,'[1]Anexo 4 Seg Acciones Prev'!$C$7:$CY$306,91,FALSE)</f>
        <v>1</v>
      </c>
      <c r="CH32" s="37">
        <f>VLOOKUP($BN32,'[1]Anexo 4 Seg Acciones Prev'!$C$7:$CY$306,92,FALSE)</f>
        <v>0</v>
      </c>
      <c r="CI32" s="37">
        <f>VLOOKUP($BN32,'[1]Anexo 4 Seg Acciones Prev'!$C$7:$CY$306,93,FALSE)</f>
        <v>0</v>
      </c>
      <c r="CJ32" s="37">
        <f>VLOOKUP($BN32,'[1]Anexo 4 Seg Acciones Prev'!$C$7:$CY$306,94,FALSE)</f>
        <v>0</v>
      </c>
      <c r="CK32" s="37">
        <f>VLOOKUP($BN32,'[1]Anexo 4 Seg Acciones Prev'!$C$7:$CY$306,95,FALSE)</f>
        <v>0</v>
      </c>
      <c r="CL32" s="37">
        <f>VLOOKUP($BN32,'[1]Anexo 4 Seg Acciones Prev'!$C$7:$CY$306,96,FALSE)</f>
        <v>0</v>
      </c>
      <c r="CM32" s="37">
        <f>VLOOKUP($BN32,'[1]Anexo 4 Seg Acciones Prev'!$C$7:$CY$306,97,FALSE)</f>
        <v>0</v>
      </c>
      <c r="CN32" s="37">
        <f>VLOOKUP($BN32,'[1]Anexo 4 Seg Acciones Prev'!$C$7:$CY$306,98,FALSE)</f>
        <v>0</v>
      </c>
      <c r="CO32" s="37">
        <f>VLOOKUP($BN32,'[1]Anexo 4 Seg Acciones Prev'!$C$7:$CY$306,99,FALSE)</f>
        <v>0</v>
      </c>
      <c r="CP32" s="37">
        <f>VLOOKUP($BN32,'[1]Anexo 4 Seg Acciones Prev'!$C$7:$CY$306,100,FALSE)</f>
        <v>0</v>
      </c>
      <c r="CQ32" s="37">
        <f>VLOOKUP($BN32,'[1]Anexo 4 Seg Acciones Prev'!$C$7:$CY$306,101,FALSE)</f>
        <v>0</v>
      </c>
      <c r="CR32" s="37">
        <f t="shared" si="1"/>
        <v>1</v>
      </c>
      <c r="CS32" s="38" t="s">
        <v>59</v>
      </c>
      <c r="CT32" s="23"/>
      <c r="CU32" s="24"/>
      <c r="CV32" s="240">
        <f>+AD32</f>
        <v>8760</v>
      </c>
      <c r="CW32" s="25">
        <f>1-(CU32/CV32)</f>
        <v>1</v>
      </c>
      <c r="CX32" s="23" t="str" cm="1">
        <f t="array" ref="CX32">+_xlfn.IFS(CW32&lt;0.8,"Cambio",CW32&lt;0.9,"Revisión de control",CW32&gt;0.89,"Se mantiene")</f>
        <v>Se mantiene</v>
      </c>
      <c r="CY32" s="143"/>
      <c r="CZ32" s="143"/>
      <c r="DA32" s="143"/>
      <c r="DB32" s="143"/>
      <c r="DC32" s="25">
        <f t="shared" ref="DC32:DC51" si="28">(_xlfn.IFS(CT32="",1,CT32="SI",0)+_xlfn.IFS(CY32="",1,CY32="SI",1,CY32="NO",0)+_xlfn.IFS(CZ32="",1,CZ32="SI",1,CZ32="NO",0)+_xlfn.IFS(DA32="",1,DA32="SI",1,DA32="NO",0)+_xlfn.IFS(DB32="",1,DB32="SI",1,DB32="NO",0))/5</f>
        <v>1</v>
      </c>
    </row>
    <row r="33" spans="1:107" ht="60" customHeight="1" x14ac:dyDescent="0.35">
      <c r="A33" s="144" t="s">
        <v>635</v>
      </c>
      <c r="B33" s="244"/>
      <c r="C33" s="148" t="s">
        <v>139</v>
      </c>
      <c r="D33" s="206"/>
      <c r="E33" s="209"/>
      <c r="F33" s="206"/>
      <c r="G33" s="221"/>
      <c r="H33" s="184"/>
      <c r="I33" s="216"/>
      <c r="J33" s="190"/>
      <c r="K33" s="190"/>
      <c r="L33" s="211"/>
      <c r="M33" s="197"/>
      <c r="N33" s="200"/>
      <c r="O33" s="213"/>
      <c r="P33" s="216"/>
      <c r="Q33" s="213"/>
      <c r="R33" s="216"/>
      <c r="S33" s="216"/>
      <c r="T33" s="216"/>
      <c r="U33" s="184"/>
      <c r="V33" s="186"/>
      <c r="W33" s="186"/>
      <c r="X33" s="187"/>
      <c r="Y33" s="190"/>
      <c r="Z33" s="190"/>
      <c r="AA33" s="193"/>
      <c r="AB33" s="193"/>
      <c r="AC33" s="193"/>
      <c r="AD33" s="195"/>
      <c r="AE33" s="184"/>
      <c r="AF33" s="188"/>
      <c r="AG33" s="184"/>
      <c r="AH33" s="184"/>
      <c r="AI33" s="188"/>
      <c r="AJ33" s="184"/>
      <c r="AK33" s="185"/>
      <c r="AL33" s="20" t="str">
        <f>CONCATENATE(J32," Control"," 2")</f>
        <v>COGGI 5 Control 2</v>
      </c>
      <c r="AM33" s="135" t="s">
        <v>1089</v>
      </c>
      <c r="AN33" s="134" t="s">
        <v>1081</v>
      </c>
      <c r="AO33" s="22" t="s">
        <v>1082</v>
      </c>
      <c r="AP33" s="22" t="str">
        <f t="shared" si="23"/>
        <v>El EQUIPO DE COMUNICACIONES - DG emite nuevo mensaje a través de los diferentes medios de comunicación con aclaraciones por parte del Director General o jefe de oficina correspondiente</v>
      </c>
      <c r="AQ33" s="20" t="s">
        <v>55</v>
      </c>
      <c r="AR33" s="20" t="str">
        <f t="shared" si="2"/>
        <v>Impacto</v>
      </c>
      <c r="AS33" s="20" t="s">
        <v>56</v>
      </c>
      <c r="AT33" s="20" t="str">
        <f t="shared" si="3"/>
        <v>25%</v>
      </c>
      <c r="AU33" s="20" t="s">
        <v>5</v>
      </c>
      <c r="AV33" s="20" t="s">
        <v>2</v>
      </c>
      <c r="AW33" s="20" t="s">
        <v>3</v>
      </c>
      <c r="AX33" s="21">
        <f>+IF(AR33="Probabilidad",AX32-(AX32*AT33),AX32)</f>
        <v>0.7</v>
      </c>
      <c r="AY33" s="20" t="str">
        <f t="shared" si="9"/>
        <v>Alta</v>
      </c>
      <c r="AZ33" s="21">
        <f>+IF(AR33="Impacto",AZ32-(AZ32*AT33),AZ32)</f>
        <v>0.75</v>
      </c>
      <c r="BA33" s="20" t="str">
        <f t="shared" si="10"/>
        <v>Mayor</v>
      </c>
      <c r="BB33" s="190"/>
      <c r="BC33" s="190"/>
      <c r="BD33" s="182"/>
      <c r="BE33" s="136" t="s">
        <v>1817</v>
      </c>
      <c r="BF33" s="136" t="s">
        <v>1817</v>
      </c>
      <c r="BG33" s="136" t="s">
        <v>1817</v>
      </c>
      <c r="BH33" s="164"/>
      <c r="BI33" s="164"/>
      <c r="BJ33" s="164"/>
      <c r="BK33" s="164"/>
      <c r="BL33" s="165"/>
      <c r="BM33" s="178"/>
      <c r="BN33" s="20" t="str">
        <f>CONCATENATE(J32," Acción preventiva"," 2")</f>
        <v>COGGI 5 Acción preventiva 2</v>
      </c>
      <c r="BO33" s="22"/>
      <c r="BP33" s="22"/>
      <c r="BQ33" s="22"/>
      <c r="BR33" s="20"/>
      <c r="BS33" s="20"/>
      <c r="BT33" s="20"/>
      <c r="BU33" s="20"/>
      <c r="BV33" s="20"/>
      <c r="BW33" s="20"/>
      <c r="BX33" s="20"/>
      <c r="BY33" s="20"/>
      <c r="BZ33" s="20"/>
      <c r="CA33" s="20"/>
      <c r="CB33" s="20"/>
      <c r="CC33" s="20"/>
      <c r="CD33" s="20"/>
      <c r="CE33" s="180"/>
      <c r="CF33" s="37"/>
      <c r="CG33" s="37"/>
      <c r="CH33" s="37"/>
      <c r="CI33" s="37"/>
      <c r="CJ33" s="37"/>
      <c r="CK33" s="37"/>
      <c r="CL33" s="37"/>
      <c r="CM33" s="37"/>
      <c r="CN33" s="37"/>
      <c r="CO33" s="37"/>
      <c r="CP33" s="37"/>
      <c r="CQ33" s="37"/>
      <c r="CR33" s="37"/>
      <c r="CS33" s="38"/>
      <c r="CT33" s="23"/>
      <c r="CU33" s="24"/>
      <c r="CV33" s="241"/>
      <c r="CW33" s="25">
        <f>1-(CU33/CV32)</f>
        <v>1</v>
      </c>
      <c r="CX33" s="23" t="str" cm="1">
        <f t="array" ref="CX33">+_xlfn.IFS(CW33&lt;0.8,"Cambio",CW33&lt;0.9,"Revisión de control",CW33&gt;0.89,"Se mantiene")</f>
        <v>Se mantiene</v>
      </c>
      <c r="CY33" s="143"/>
      <c r="CZ33" s="143"/>
      <c r="DA33" s="143"/>
      <c r="DB33" s="143"/>
      <c r="DC33" s="25">
        <f t="shared" si="28"/>
        <v>1</v>
      </c>
    </row>
    <row r="34" spans="1:107" ht="60" customHeight="1" x14ac:dyDescent="0.35">
      <c r="A34" s="144" t="s">
        <v>635</v>
      </c>
      <c r="B34" s="244"/>
      <c r="C34" s="148" t="s">
        <v>139</v>
      </c>
      <c r="D34" s="206"/>
      <c r="E34" s="209"/>
      <c r="F34" s="206"/>
      <c r="G34" s="221"/>
      <c r="H34" s="184"/>
      <c r="I34" s="216"/>
      <c r="J34" s="190"/>
      <c r="K34" s="190"/>
      <c r="L34" s="211"/>
      <c r="M34" s="197"/>
      <c r="N34" s="200"/>
      <c r="O34" s="213"/>
      <c r="P34" s="216"/>
      <c r="Q34" s="213"/>
      <c r="R34" s="216"/>
      <c r="S34" s="216"/>
      <c r="T34" s="216"/>
      <c r="U34" s="184"/>
      <c r="V34" s="186"/>
      <c r="W34" s="186"/>
      <c r="X34" s="187"/>
      <c r="Y34" s="190"/>
      <c r="Z34" s="190"/>
      <c r="AA34" s="193"/>
      <c r="AB34" s="193"/>
      <c r="AC34" s="193"/>
      <c r="AD34" s="195"/>
      <c r="AE34" s="184"/>
      <c r="AF34" s="188"/>
      <c r="AG34" s="184"/>
      <c r="AH34" s="184"/>
      <c r="AI34" s="188"/>
      <c r="AJ34" s="184"/>
      <c r="AK34" s="185"/>
      <c r="AL34" s="20" t="str">
        <f>CONCATENATE(J32," Control"," 3")</f>
        <v>COGGI 5 Control 3</v>
      </c>
      <c r="AM34" s="22"/>
      <c r="AN34" s="22"/>
      <c r="AO34" s="22"/>
      <c r="AP34" s="22" t="str">
        <f t="shared" si="23"/>
        <v xml:space="preserve">  a través </v>
      </c>
      <c r="AQ34" s="20"/>
      <c r="AR34" s="20" t="str">
        <f t="shared" si="2"/>
        <v/>
      </c>
      <c r="AS34" s="20"/>
      <c r="AT34" s="20" t="str">
        <f t="shared" si="3"/>
        <v/>
      </c>
      <c r="AU34" s="20"/>
      <c r="AV34" s="20"/>
      <c r="AW34" s="20"/>
      <c r="AX34" s="21">
        <f>+IF(AR34="Probabilidad",AX33-(AX33*AT34),AX33)</f>
        <v>0.7</v>
      </c>
      <c r="AY34" s="20" t="str">
        <f t="shared" si="9"/>
        <v>Alta</v>
      </c>
      <c r="AZ34" s="21">
        <f>+IF(AR34="Impacto",AZ33-(AZ33*AT34),AZ33)</f>
        <v>0.75</v>
      </c>
      <c r="BA34" s="20" t="str">
        <f t="shared" si="10"/>
        <v>Mayor</v>
      </c>
      <c r="BB34" s="190"/>
      <c r="BC34" s="190"/>
      <c r="BD34" s="182"/>
      <c r="BE34" s="20"/>
      <c r="BF34" s="20"/>
      <c r="BG34" s="20"/>
      <c r="BH34" s="164"/>
      <c r="BI34" s="164"/>
      <c r="BJ34" s="164"/>
      <c r="BK34" s="164"/>
      <c r="BL34" s="165"/>
      <c r="BM34" s="178"/>
      <c r="BN34" s="20" t="str">
        <f>CONCATENATE(J32," Acción preventiva"," 3")</f>
        <v>COGGI 5 Acción preventiva 3</v>
      </c>
      <c r="BO34" s="22"/>
      <c r="BP34" s="22"/>
      <c r="BQ34" s="22"/>
      <c r="BR34" s="20"/>
      <c r="BS34" s="20"/>
      <c r="BT34" s="20"/>
      <c r="BU34" s="20"/>
      <c r="BV34" s="20"/>
      <c r="BW34" s="20"/>
      <c r="BX34" s="20"/>
      <c r="BY34" s="20"/>
      <c r="BZ34" s="20"/>
      <c r="CA34" s="20"/>
      <c r="CB34" s="20"/>
      <c r="CC34" s="20"/>
      <c r="CD34" s="20"/>
      <c r="CE34" s="180"/>
      <c r="CF34" s="37"/>
      <c r="CG34" s="37"/>
      <c r="CH34" s="37"/>
      <c r="CI34" s="37"/>
      <c r="CJ34" s="37"/>
      <c r="CK34" s="37"/>
      <c r="CL34" s="37"/>
      <c r="CM34" s="37"/>
      <c r="CN34" s="37"/>
      <c r="CO34" s="37"/>
      <c r="CP34" s="37"/>
      <c r="CQ34" s="37"/>
      <c r="CR34" s="37"/>
      <c r="CS34" s="38"/>
      <c r="CT34" s="23"/>
      <c r="CU34" s="24"/>
      <c r="CV34" s="241"/>
      <c r="CW34" s="25">
        <f>1-(CU34/CV32)</f>
        <v>1</v>
      </c>
      <c r="CX34" s="23" t="str" cm="1">
        <f t="array" ref="CX34">+_xlfn.IFS(CW34&lt;0.8,"Cambio",CW34&lt;0.9,"Revisión de control",CW34&gt;0.89,"Se mantiene")</f>
        <v>Se mantiene</v>
      </c>
      <c r="CY34" s="143"/>
      <c r="CZ34" s="143"/>
      <c r="DA34" s="143"/>
      <c r="DB34" s="143"/>
      <c r="DC34" s="25">
        <f t="shared" si="28"/>
        <v>1</v>
      </c>
    </row>
    <row r="35" spans="1:107" ht="60" customHeight="1" x14ac:dyDescent="0.35">
      <c r="A35" s="144" t="s">
        <v>635</v>
      </c>
      <c r="B35" s="245"/>
      <c r="C35" s="148" t="s">
        <v>139</v>
      </c>
      <c r="D35" s="207"/>
      <c r="E35" s="210"/>
      <c r="F35" s="207"/>
      <c r="G35" s="221"/>
      <c r="H35" s="184"/>
      <c r="I35" s="217"/>
      <c r="J35" s="191"/>
      <c r="K35" s="191"/>
      <c r="L35" s="211"/>
      <c r="M35" s="198"/>
      <c r="N35" s="201"/>
      <c r="O35" s="214"/>
      <c r="P35" s="217"/>
      <c r="Q35" s="214"/>
      <c r="R35" s="217"/>
      <c r="S35" s="217"/>
      <c r="T35" s="217"/>
      <c r="U35" s="184"/>
      <c r="V35" s="186"/>
      <c r="W35" s="186"/>
      <c r="X35" s="187"/>
      <c r="Y35" s="191"/>
      <c r="Z35" s="191"/>
      <c r="AA35" s="194"/>
      <c r="AB35" s="194"/>
      <c r="AC35" s="194"/>
      <c r="AD35" s="195"/>
      <c r="AE35" s="184"/>
      <c r="AF35" s="188"/>
      <c r="AG35" s="184"/>
      <c r="AH35" s="184"/>
      <c r="AI35" s="188"/>
      <c r="AJ35" s="184"/>
      <c r="AK35" s="185"/>
      <c r="AL35" s="20" t="str">
        <f>CONCATENATE(J32," Control"," 4")</f>
        <v>COGGI 5 Control 4</v>
      </c>
      <c r="AM35" s="22"/>
      <c r="AN35" s="22"/>
      <c r="AO35" s="22"/>
      <c r="AP35" s="22" t="str">
        <f t="shared" si="23"/>
        <v xml:space="preserve">  a través </v>
      </c>
      <c r="AQ35" s="20"/>
      <c r="AR35" s="20" t="str">
        <f t="shared" si="2"/>
        <v/>
      </c>
      <c r="AS35" s="20"/>
      <c r="AT35" s="20" t="str">
        <f t="shared" si="3"/>
        <v/>
      </c>
      <c r="AU35" s="20"/>
      <c r="AV35" s="20"/>
      <c r="AW35" s="20"/>
      <c r="AX35" s="21">
        <f>+IF(AR35="Probabilidad",AX34-(AX34*AT35),AX34)</f>
        <v>0.7</v>
      </c>
      <c r="AY35" s="20" t="str">
        <f t="shared" si="9"/>
        <v>Alta</v>
      </c>
      <c r="AZ35" s="21">
        <f>+IF(AR35="Impacto",AZ34-(AZ34*AT35),AZ34)</f>
        <v>0.75</v>
      </c>
      <c r="BA35" s="20" t="str">
        <f t="shared" si="10"/>
        <v>Mayor</v>
      </c>
      <c r="BB35" s="191"/>
      <c r="BC35" s="191"/>
      <c r="BD35" s="183"/>
      <c r="BE35" s="20"/>
      <c r="BF35" s="20"/>
      <c r="BG35" s="20"/>
      <c r="BH35" s="164"/>
      <c r="BI35" s="164"/>
      <c r="BJ35" s="164"/>
      <c r="BK35" s="164"/>
      <c r="BL35" s="165"/>
      <c r="BM35" s="178"/>
      <c r="BN35" s="20" t="str">
        <f>CONCATENATE(J32," Acción preventiva"," 4")</f>
        <v>COGGI 5 Acción preventiva 4</v>
      </c>
      <c r="BO35" s="22"/>
      <c r="BP35" s="22"/>
      <c r="BQ35" s="22"/>
      <c r="BR35" s="20"/>
      <c r="BS35" s="20"/>
      <c r="BT35" s="20"/>
      <c r="BU35" s="20"/>
      <c r="BV35" s="20"/>
      <c r="BW35" s="20"/>
      <c r="BX35" s="20"/>
      <c r="BY35" s="20"/>
      <c r="BZ35" s="20"/>
      <c r="CA35" s="20"/>
      <c r="CB35" s="20"/>
      <c r="CC35" s="20"/>
      <c r="CD35" s="20"/>
      <c r="CE35" s="180"/>
      <c r="CF35" s="37"/>
      <c r="CG35" s="37"/>
      <c r="CH35" s="37"/>
      <c r="CI35" s="37"/>
      <c r="CJ35" s="37"/>
      <c r="CK35" s="37"/>
      <c r="CL35" s="37"/>
      <c r="CM35" s="37"/>
      <c r="CN35" s="37"/>
      <c r="CO35" s="37"/>
      <c r="CP35" s="37"/>
      <c r="CQ35" s="37"/>
      <c r="CR35" s="37"/>
      <c r="CS35" s="38"/>
      <c r="CT35" s="23"/>
      <c r="CU35" s="24"/>
      <c r="CV35" s="242"/>
      <c r="CW35" s="25">
        <f>1-(CU35/CV32)</f>
        <v>1</v>
      </c>
      <c r="CX35" s="23" t="str" cm="1">
        <f t="array" ref="CX35">+_xlfn.IFS(CW35&lt;0.8,"Cambio",CW35&lt;0.9,"Revisión de control",CW35&gt;0.89,"Se mantiene")</f>
        <v>Se mantiene</v>
      </c>
      <c r="CY35" s="143"/>
      <c r="CZ35" s="143"/>
      <c r="DA35" s="143"/>
      <c r="DB35" s="143"/>
      <c r="DC35" s="25">
        <f t="shared" si="28"/>
        <v>1</v>
      </c>
    </row>
    <row r="36" spans="1:107" ht="60" customHeight="1" x14ac:dyDescent="0.35">
      <c r="A36" s="144" t="s">
        <v>635</v>
      </c>
      <c r="B36" s="243" t="s">
        <v>201</v>
      </c>
      <c r="C36" s="148" t="s">
        <v>139</v>
      </c>
      <c r="D36" s="205" t="str">
        <f>VLOOKUP(B36,Datos!$B$65:$F$80,3,FALSE)</f>
        <v>Establecer lineamientos para la comunicación y coordinación intra e interinstitucional, que proporcione a los grupos de interés información veraz, objetiva y oportuna de la misión, objetivos y gestión de la Agencia Nacional de Tierras.</v>
      </c>
      <c r="E36" s="208" t="str">
        <f>VLOOKUP(B36,Datos!$B$65:$F$80,5,FALSE)</f>
        <v>La posibilidad de incumplir con los lineamientos para la comunicación interna y externa enfocada hacia los grupos de interés de la entidad</v>
      </c>
      <c r="F36" s="205" t="str">
        <f>VLOOKUP(B36,Datos!$B$65:$F$80,4,FALSE)</f>
        <v>Desde la formulación de lineamientos de comunicación interna y externa, hasta la articulación con los grupos de interés y organismos de control.</v>
      </c>
      <c r="G36" s="221" t="s">
        <v>627</v>
      </c>
      <c r="H36" s="184" t="s">
        <v>1689</v>
      </c>
      <c r="I36" s="215">
        <f>IF(K36="",0,1)</f>
        <v>1</v>
      </c>
      <c r="J36" s="189" t="str">
        <f>CONCATENATE(C36," ",K36)</f>
        <v>COGGI 6</v>
      </c>
      <c r="K36" s="189">
        <v>6</v>
      </c>
      <c r="L36" s="211">
        <v>46150</v>
      </c>
      <c r="M36" s="196">
        <f ca="1">+TODAY()-L36</f>
        <v>39</v>
      </c>
      <c r="N36" s="199" t="s">
        <v>1072</v>
      </c>
      <c r="O36" s="212" t="s">
        <v>19</v>
      </c>
      <c r="P36" s="215">
        <f>VLOOKUP(O36,Datos!$B$20:$D$25,3,FALSE)</f>
        <v>0.2</v>
      </c>
      <c r="Q36" s="212" t="s">
        <v>32</v>
      </c>
      <c r="R36" s="215">
        <f>VLOOKUP(Q36,Datos!$C$20:$D$25,2,FALSE)</f>
        <v>0.8</v>
      </c>
      <c r="S36" s="215">
        <f>+IF(P36="",R36,IF(R36="",P36,IF(P36&gt;R36,P36,R36)))</f>
        <v>0.8</v>
      </c>
      <c r="T36" s="215" t="str" cm="1">
        <f t="array" ref="T36">_xlfn.IFS(S36=P36,O36,S36=R36,Q36)</f>
        <v>El riesgo afecta la imagen de  la entidad con efecto publicitario sostenido a nivel de sector administrativo, nivel departamental o municipal</v>
      </c>
      <c r="U36" s="184" t="s">
        <v>4</v>
      </c>
      <c r="V36" s="186" t="s">
        <v>1075</v>
      </c>
      <c r="W36" s="186" t="s">
        <v>1076</v>
      </c>
      <c r="X36" s="187" t="str">
        <f>CONCATENATE("Posibilidad de"," ",U36," ",V36," debido ",W36)</f>
        <v>Posibilidad de pérdida reputacional incidiendo en la percepción y confianza hacia la institución debido al manejo inadecuado de la imagen institucional (símbolos, nombre, colores, manual de imagen, entre otros)</v>
      </c>
      <c r="Y36" s="189" t="s">
        <v>212</v>
      </c>
      <c r="Z36" s="189" t="s">
        <v>216</v>
      </c>
      <c r="AA36" s="192" t="s">
        <v>257</v>
      </c>
      <c r="AB36" s="192" t="s">
        <v>1077</v>
      </c>
      <c r="AC36" s="192" t="s">
        <v>1078</v>
      </c>
      <c r="AD36" s="195">
        <v>8760</v>
      </c>
      <c r="AE36" s="184" t="str">
        <f>IF(AD36&lt;=0,"",IF(AD36&lt;=2,"Muy Baja",IF(AD36&lt;=24,"Baja",IF(AD36&lt;=500,"Media",IF(AD36&lt;=5000,"Alta","Muy Alta")))))</f>
        <v>Muy Alta</v>
      </c>
      <c r="AF36" s="188">
        <f>IF(AE36="","",IF(AE36="Muy Baja",0.2,IF(AE36="Baja",0.4,IF(AE36="Media",0.6,IF(AE36="Alta",0.8,IF(AE36="Muy Alta",1,))))))</f>
        <v>1</v>
      </c>
      <c r="AG36" s="188" t="str">
        <f>+T36</f>
        <v>El riesgo afecta la imagen de  la entidad con efecto publicitario sostenido a nivel de sector administrativo, nivel departamental o municipal</v>
      </c>
      <c r="AH36" s="184" t="str" cm="1">
        <f t="array" ref="AH36">_xlfn.IFS(AG36=Datos!$C$6,"Leve",AG36=Datos!$D$6,"Leve",AG36=Datos!$C$7,"Menor",AG36=Datos!$D$7,"Menor",AG36=Datos!$C$8,"Moderado",AG36=Datos!$D$8,"Moderado",AG36=Datos!$C$9,"Mayor",AG36=Datos!$D$9,"Mayor",AG36=Datos!$C$10,"Catastrófico",AG36=Datos!$D$10,"Catastrófico")</f>
        <v>Mayor</v>
      </c>
      <c r="AI36" s="188">
        <f>IF(AH36="","",IF(AH36="Leve",0.2,IF(AH36="Menor",0.4,IF(AH36="Moderado",0.6,IF(AH36="Mayor",0.8,IF(AH36="Catastrófico",1,))))))</f>
        <v>0.8</v>
      </c>
      <c r="AJ36" s="184" t="str">
        <f>IF(OR(AND(AE36="Muy Baja",AH36="Leve"),AND(AE36="Muy Baja",AH36="Menor"),AND(AE36="Baja",AH36="Leve")),"Bajo",IF(OR(AND(AE36="Muy baja",AH36="Moderado"),AND(AE36="Baja",AH36="Menor"),AND(AE36="Baja",AH36="Moderado"),AND(AE36="Media",AH36="Leve"),AND(AE36="Media",AH36="Menor"),AND(AE36="Media",AH36="Moderado"),AND(AE36="Alta",AH36="Leve"),AND(AE36="Alta",AH36="Menor")),"Moderado",IF(OR(AND(AE36="Muy Baja",AH36="Mayor"),AND(AE36="Baja",AH36="Mayor"),AND(AE36="Media",AH36="Mayor"),AND(AE36="Alta",AH36="Moderado"),AND(AE36="Alta",AH36="Mayor"),AND(AE36="Muy Alta",AH36="Leve"),AND(AE36="Muy Alta",AH36="Menor"),AND(AE36="Muy Alta",AH36="Moderado"),AND(AE36="Muy Alta",AH36="Mayor")),"Alto",IF(OR(AND(AE36="Muy Baja",AH36="Catastrófico"),AND(AE36="Baja",AH36="Catastrófico"),AND(AE36="Media",AH36="Catastrófico"),AND(AE36="Alta",AH36="Catastrófico"),AND(AE36="Muy Alta",AH36="Catastrófico")),"Extremo",""))))</f>
        <v>Alto</v>
      </c>
      <c r="AK36" s="185" t="str" cm="1">
        <f t="array" ref="AK36">_xlfn.IFS(AJ36="Bajo","Aceptar",AJ36="Moderado","Reducir",AJ36="Alto","Reducir",AJ36="Extremo","Reducir")</f>
        <v>Reducir</v>
      </c>
      <c r="AL36" s="20" t="str">
        <f>CONCATENATE(J36," Control"," 1")</f>
        <v>COGGI 6 Control 1</v>
      </c>
      <c r="AM36" s="135" t="s">
        <v>1089</v>
      </c>
      <c r="AN36" s="22" t="s">
        <v>1083</v>
      </c>
      <c r="AO36" s="22" t="s">
        <v>1084</v>
      </c>
      <c r="AP36" s="22" t="str">
        <f t="shared" si="23"/>
        <v xml:space="preserve">El EQUIPO DE COMUNICACIONES - DG valida la calidad de la solicitud para la pieza de diseño  a través la forma COGGI-F-014 SOLICITUD DE REQUERIMIENTOS AL EQUIPO DE COMUNICACIONES V2 cada vez que la dependencia realice la solicitud
</v>
      </c>
      <c r="AQ36" s="20" t="s">
        <v>53</v>
      </c>
      <c r="AR36" s="20" t="str">
        <f t="shared" si="2"/>
        <v>Probabilidad</v>
      </c>
      <c r="AS36" s="20" t="s">
        <v>56</v>
      </c>
      <c r="AT36" s="20" t="str">
        <f t="shared" si="3"/>
        <v>40%</v>
      </c>
      <c r="AU36" s="20" t="s">
        <v>5</v>
      </c>
      <c r="AV36" s="20" t="s">
        <v>2</v>
      </c>
      <c r="AW36" s="20" t="s">
        <v>3</v>
      </c>
      <c r="AX36" s="21">
        <f>+IF(AR36="Probabilidad",AF36-(AF36*AT36),AF36)</f>
        <v>0.6</v>
      </c>
      <c r="AY36" s="20" t="str">
        <f t="shared" si="9"/>
        <v>Media</v>
      </c>
      <c r="AZ36" s="21">
        <f>+IF(AR36="Impacto",AI36-(AI36*AT36),AI36)</f>
        <v>0.8</v>
      </c>
      <c r="BA36" s="20" t="str">
        <f t="shared" si="10"/>
        <v>Mayor</v>
      </c>
      <c r="BB36" s="189" t="str">
        <f>IF(OR(AND(AY39="Muy Baja",BA39="Leve"),AND(AY39="Muy Baja",BA39="Menor"),AND(AY39="Baja",BA39="Leve")),"Bajo",IF(OR(AND(AY39="Muy baja",BA39="Moderado"),AND(AY39="Baja",BA39="Menor"),AND(AY39="Baja",BA39="Moderado"),AND(AY39="Media",BA39="Leve"),AND(AY39="Media",BA39="Menor"),AND(AY39="Media",BA39="Moderado"),AND(AY39="Alta",BA39="Leve"),AND(AY39="Alta",BA39="Menor")),"Moderado",IF(OR(AND(AY39="Muy Baja",BA39="Mayor"),AND(AY39="Baja",BA39="Mayor"),AND(AY39="Media",BA39="Mayor"),AND(AY39="Alta",BA39="Moderado"),AND(AY39="Alta",BA39="Mayor"),AND(AY39="Muy Alta",BA39="Leve"),AND(AY39="Muy Alta",BA39="Menor"),AND(AY39="Muy Alta",BA39="Moderado"),AND(AY39="Muy Alta",BA39="Mayor")),"Alto",IF(OR(AND(AY39="Muy Baja",BA39="Catastrófico"),AND(AY39="Baja",BA39="Catastrófico"),AND(AY39="Media",BA39="Catastrófico"),AND(AY39="Alta",BA39="Catastrófico"),AND(AY39="Muy Alta",BA39="Catastrófico")),"Extremo",""))))</f>
        <v>Moderado</v>
      </c>
      <c r="BC36" s="189" t="str" cm="1">
        <f t="array" ref="BC36">_xlfn.IFS(BB36="Bajo","Aceptar",BB36="Moderado","Reducir",BB36="Alto","Reducir",BB36="Extremo","Reducir")</f>
        <v>Reducir</v>
      </c>
      <c r="BD36" s="181" t="str" cm="1">
        <f t="array" ref="BD36">_xlfn.IFS(BC36="Aceptar","No",BC36="Reducir","Si")</f>
        <v>Si</v>
      </c>
      <c r="BE36" s="136" t="s">
        <v>1817</v>
      </c>
      <c r="BF36" s="136" t="s">
        <v>1817</v>
      </c>
      <c r="BG36" s="136" t="s">
        <v>1817</v>
      </c>
      <c r="BH36" s="164">
        <v>0</v>
      </c>
      <c r="BI36" s="164"/>
      <c r="BJ36" s="164"/>
      <c r="BK36" s="164">
        <f t="shared" ref="BK36:BK37" si="29">+SUM(BH36:BJ36)</f>
        <v>0</v>
      </c>
      <c r="BL36" s="165">
        <f t="shared" ref="BL36:BL37" si="30">+BK36/3</f>
        <v>0</v>
      </c>
      <c r="BM36" s="178">
        <f t="shared" ref="BM36" si="31">+AVERAGE(BL36:BL39)</f>
        <v>0</v>
      </c>
      <c r="BN36" s="20" t="str">
        <f>CONCATENATE(J36," Acción preventiva"," 1")</f>
        <v>COGGI 6 Acción preventiva 1</v>
      </c>
      <c r="BO36" s="22" t="s">
        <v>628</v>
      </c>
      <c r="BP36" s="22" t="s">
        <v>631</v>
      </c>
      <c r="BQ36" s="22" t="s">
        <v>632</v>
      </c>
      <c r="BR36" s="20">
        <f t="shared" si="27"/>
        <v>1</v>
      </c>
      <c r="BS36" s="20"/>
      <c r="BT36" s="20"/>
      <c r="BU36" s="20"/>
      <c r="BV36" s="20">
        <v>1</v>
      </c>
      <c r="BW36" s="20"/>
      <c r="BX36" s="20"/>
      <c r="BY36" s="20"/>
      <c r="BZ36" s="20"/>
      <c r="CA36" s="20"/>
      <c r="CB36" s="20"/>
      <c r="CC36" s="20"/>
      <c r="CD36" s="20"/>
      <c r="CE36" s="180">
        <f>+AVERAGE(CR36:CR39)/AVERAGE(BR36:BR39)</f>
        <v>0</v>
      </c>
      <c r="CF36" s="37">
        <f>VLOOKUP($BN36,'[1]Anexo 4 Seg Acciones Prev'!$C$7:$CY$306,90,FALSE)</f>
        <v>0</v>
      </c>
      <c r="CG36" s="37">
        <f>VLOOKUP($BN36,'[1]Anexo 4 Seg Acciones Prev'!$C$7:$CY$306,91,FALSE)</f>
        <v>0</v>
      </c>
      <c r="CH36" s="37">
        <f>VLOOKUP($BN36,'[1]Anexo 4 Seg Acciones Prev'!$C$7:$CY$306,92,FALSE)</f>
        <v>0</v>
      </c>
      <c r="CI36" s="37">
        <f>VLOOKUP($BN36,'[1]Anexo 4 Seg Acciones Prev'!$C$7:$CY$306,93,FALSE)</f>
        <v>0</v>
      </c>
      <c r="CJ36" s="37">
        <f>VLOOKUP($BN36,'[1]Anexo 4 Seg Acciones Prev'!$C$7:$CY$306,94,FALSE)</f>
        <v>0</v>
      </c>
      <c r="CK36" s="37">
        <f>VLOOKUP($BN36,'[1]Anexo 4 Seg Acciones Prev'!$C$7:$CY$306,95,FALSE)</f>
        <v>0</v>
      </c>
      <c r="CL36" s="37">
        <f>VLOOKUP($BN36,'[1]Anexo 4 Seg Acciones Prev'!$C$7:$CY$306,96,FALSE)</f>
        <v>0</v>
      </c>
      <c r="CM36" s="37">
        <f>VLOOKUP($BN36,'[1]Anexo 4 Seg Acciones Prev'!$C$7:$CY$306,97,FALSE)</f>
        <v>0</v>
      </c>
      <c r="CN36" s="37">
        <f>VLOOKUP($BN36,'[1]Anexo 4 Seg Acciones Prev'!$C$7:$CY$306,98,FALSE)</f>
        <v>0</v>
      </c>
      <c r="CO36" s="37">
        <f>VLOOKUP($BN36,'[1]Anexo 4 Seg Acciones Prev'!$C$7:$CY$306,99,FALSE)</f>
        <v>0</v>
      </c>
      <c r="CP36" s="37">
        <f>VLOOKUP($BN36,'[1]Anexo 4 Seg Acciones Prev'!$C$7:$CY$306,100,FALSE)</f>
        <v>0</v>
      </c>
      <c r="CQ36" s="37">
        <f>VLOOKUP($BN36,'[1]Anexo 4 Seg Acciones Prev'!$C$7:$CY$306,101,FALSE)</f>
        <v>0</v>
      </c>
      <c r="CR36" s="37">
        <f t="shared" si="1"/>
        <v>0</v>
      </c>
      <c r="CS36" s="38" t="s">
        <v>58</v>
      </c>
      <c r="CT36" s="23"/>
      <c r="CU36" s="24"/>
      <c r="CV36" s="240">
        <f>+AD36</f>
        <v>8760</v>
      </c>
      <c r="CW36" s="25">
        <f>1-(CU36/CV36)</f>
        <v>1</v>
      </c>
      <c r="CX36" s="23" t="str" cm="1">
        <f t="array" ref="CX36">+_xlfn.IFS(CW36&lt;0.8,"Cambio",CW36&lt;0.9,"Revisión de control",CW36&gt;0.89,"Se mantiene")</f>
        <v>Se mantiene</v>
      </c>
      <c r="CY36" s="143"/>
      <c r="CZ36" s="143"/>
      <c r="DA36" s="143"/>
      <c r="DB36" s="143"/>
      <c r="DC36" s="25">
        <f>(_xlfn.IFS(CT36="",1,CT36="SI",0)+_xlfn.IFS(CY36="",1,CY36="SI",1,CY36="NO",0)+_xlfn.IFS(CZ36="",1,CZ36="SI",1,CZ36="NO",0)+_xlfn.IFS(DA36="",1,DA36="SI",1,DA36="NO",0)+_xlfn.IFS(DB36="",1,DB36="SI",1,DB36="NO",0))/5</f>
        <v>1</v>
      </c>
    </row>
    <row r="37" spans="1:107" ht="60" customHeight="1" x14ac:dyDescent="0.35">
      <c r="A37" s="144" t="s">
        <v>635</v>
      </c>
      <c r="B37" s="244"/>
      <c r="C37" s="148" t="s">
        <v>139</v>
      </c>
      <c r="D37" s="206"/>
      <c r="E37" s="209"/>
      <c r="F37" s="206"/>
      <c r="G37" s="221"/>
      <c r="H37" s="184"/>
      <c r="I37" s="216"/>
      <c r="J37" s="190"/>
      <c r="K37" s="190"/>
      <c r="L37" s="211"/>
      <c r="M37" s="197"/>
      <c r="N37" s="200"/>
      <c r="O37" s="213"/>
      <c r="P37" s="216"/>
      <c r="Q37" s="213"/>
      <c r="R37" s="216"/>
      <c r="S37" s="216"/>
      <c r="T37" s="216"/>
      <c r="U37" s="184"/>
      <c r="V37" s="186"/>
      <c r="W37" s="186"/>
      <c r="X37" s="187"/>
      <c r="Y37" s="190"/>
      <c r="Z37" s="190"/>
      <c r="AA37" s="193"/>
      <c r="AB37" s="193"/>
      <c r="AC37" s="193"/>
      <c r="AD37" s="195"/>
      <c r="AE37" s="184"/>
      <c r="AF37" s="188"/>
      <c r="AG37" s="184"/>
      <c r="AH37" s="184"/>
      <c r="AI37" s="188"/>
      <c r="AJ37" s="184"/>
      <c r="AK37" s="185"/>
      <c r="AL37" s="20" t="str">
        <f>CONCATENATE(J36," Control"," 2")</f>
        <v>COGGI 6 Control 2</v>
      </c>
      <c r="AM37" s="135" t="s">
        <v>1089</v>
      </c>
      <c r="AN37" s="22" t="s">
        <v>1085</v>
      </c>
      <c r="AO37" s="22" t="s">
        <v>1086</v>
      </c>
      <c r="AP37" s="22" t="str">
        <f t="shared" si="23"/>
        <v>El EQUIPO DE COMUNICACIONES - DG verifica los lineamientos para el cumplimiento en el uso de la imagen institucional  a través matriz de seguimiento y formato de solicitud para el diseño de pieza al grupo de diseño grafico y una cadena de comunicación en whatsapp del grupo de diseño grafico</v>
      </c>
      <c r="AQ37" s="20" t="s">
        <v>54</v>
      </c>
      <c r="AR37" s="20" t="str">
        <f t="shared" si="2"/>
        <v>Probabilidad</v>
      </c>
      <c r="AS37" s="20" t="s">
        <v>56</v>
      </c>
      <c r="AT37" s="20" t="str">
        <f t="shared" si="3"/>
        <v>30%</v>
      </c>
      <c r="AU37" s="20" t="s">
        <v>5</v>
      </c>
      <c r="AV37" s="20" t="s">
        <v>2</v>
      </c>
      <c r="AW37" s="20" t="s">
        <v>3</v>
      </c>
      <c r="AX37" s="21">
        <f>+IF(AR37="Probabilidad",AX36-(AX36*AT37),AX36)</f>
        <v>0.42</v>
      </c>
      <c r="AY37" s="20" t="str">
        <f t="shared" si="9"/>
        <v>Media</v>
      </c>
      <c r="AZ37" s="21">
        <f>+IF(AR37="Impacto",AZ36-(AZ36*AT37),AZ36)</f>
        <v>0.8</v>
      </c>
      <c r="BA37" s="20" t="str">
        <f t="shared" si="10"/>
        <v>Mayor</v>
      </c>
      <c r="BB37" s="190"/>
      <c r="BC37" s="190"/>
      <c r="BD37" s="182"/>
      <c r="BE37" s="136" t="s">
        <v>1817</v>
      </c>
      <c r="BF37" s="136" t="s">
        <v>1817</v>
      </c>
      <c r="BG37" s="136" t="s">
        <v>1817</v>
      </c>
      <c r="BH37" s="164">
        <v>0</v>
      </c>
      <c r="BI37" s="164"/>
      <c r="BJ37" s="164"/>
      <c r="BK37" s="164">
        <f t="shared" si="29"/>
        <v>0</v>
      </c>
      <c r="BL37" s="165">
        <f t="shared" si="30"/>
        <v>0</v>
      </c>
      <c r="BM37" s="178"/>
      <c r="BN37" s="20" t="str">
        <f>CONCATENATE(J36," Acción preventiva"," 2")</f>
        <v>COGGI 6 Acción preventiva 2</v>
      </c>
      <c r="BO37" s="22" t="s">
        <v>628</v>
      </c>
      <c r="BP37" s="22" t="s">
        <v>633</v>
      </c>
      <c r="BQ37" s="22" t="s">
        <v>634</v>
      </c>
      <c r="BR37" s="20">
        <f t="shared" si="27"/>
        <v>1</v>
      </c>
      <c r="BS37" s="20"/>
      <c r="BT37" s="20"/>
      <c r="BU37" s="20"/>
      <c r="BV37" s="20"/>
      <c r="BW37" s="20"/>
      <c r="BX37" s="20">
        <v>1</v>
      </c>
      <c r="BY37" s="20"/>
      <c r="BZ37" s="20"/>
      <c r="CA37" s="20"/>
      <c r="CB37" s="20"/>
      <c r="CC37" s="20"/>
      <c r="CD37" s="20"/>
      <c r="CE37" s="180"/>
      <c r="CF37" s="37">
        <f>VLOOKUP($BN37,'[1]Anexo 4 Seg Acciones Prev'!$C$7:$CY$306,90,FALSE)</f>
        <v>0</v>
      </c>
      <c r="CG37" s="37">
        <f>VLOOKUP($BN37,'[1]Anexo 4 Seg Acciones Prev'!$C$7:$CY$306,91,FALSE)</f>
        <v>0</v>
      </c>
      <c r="CH37" s="37">
        <f>VLOOKUP($BN37,'[1]Anexo 4 Seg Acciones Prev'!$C$7:$CY$306,92,FALSE)</f>
        <v>0</v>
      </c>
      <c r="CI37" s="37">
        <f>VLOOKUP($BN37,'[1]Anexo 4 Seg Acciones Prev'!$C$7:$CY$306,93,FALSE)</f>
        <v>0</v>
      </c>
      <c r="CJ37" s="37">
        <f>VLOOKUP($BN37,'[1]Anexo 4 Seg Acciones Prev'!$C$7:$CY$306,94,FALSE)</f>
        <v>0</v>
      </c>
      <c r="CK37" s="37">
        <f>VLOOKUP($BN37,'[1]Anexo 4 Seg Acciones Prev'!$C$7:$CY$306,95,FALSE)</f>
        <v>0</v>
      </c>
      <c r="CL37" s="37">
        <f>VLOOKUP($BN37,'[1]Anexo 4 Seg Acciones Prev'!$C$7:$CY$306,96,FALSE)</f>
        <v>0</v>
      </c>
      <c r="CM37" s="37">
        <f>VLOOKUP($BN37,'[1]Anexo 4 Seg Acciones Prev'!$C$7:$CY$306,97,FALSE)</f>
        <v>0</v>
      </c>
      <c r="CN37" s="37">
        <f>VLOOKUP($BN37,'[1]Anexo 4 Seg Acciones Prev'!$C$7:$CY$306,98,FALSE)</f>
        <v>0</v>
      </c>
      <c r="CO37" s="37">
        <f>VLOOKUP($BN37,'[1]Anexo 4 Seg Acciones Prev'!$C$7:$CY$306,99,FALSE)</f>
        <v>0</v>
      </c>
      <c r="CP37" s="37">
        <f>VLOOKUP($BN37,'[1]Anexo 4 Seg Acciones Prev'!$C$7:$CY$306,100,FALSE)</f>
        <v>0</v>
      </c>
      <c r="CQ37" s="37">
        <f>VLOOKUP($BN37,'[1]Anexo 4 Seg Acciones Prev'!$C$7:$CY$306,101,FALSE)</f>
        <v>0</v>
      </c>
      <c r="CR37" s="37">
        <f t="shared" si="1"/>
        <v>0</v>
      </c>
      <c r="CS37" s="38" t="s">
        <v>58</v>
      </c>
      <c r="CT37" s="23"/>
      <c r="CU37" s="24"/>
      <c r="CV37" s="241"/>
      <c r="CW37" s="25">
        <f>1-(CU37/CV36)</f>
        <v>1</v>
      </c>
      <c r="CX37" s="23" t="str" cm="1">
        <f t="array" ref="CX37">+_xlfn.IFS(CW37&lt;0.8,"Cambio",CW37&lt;0.9,"Revisión de control",CW37&gt;0.89,"Se mantiene")</f>
        <v>Se mantiene</v>
      </c>
      <c r="CY37" s="143"/>
      <c r="CZ37" s="143"/>
      <c r="DA37" s="143"/>
      <c r="DB37" s="143"/>
      <c r="DC37" s="25">
        <f>(_xlfn.IFS(CT37="",1,CT37="SI",0)+_xlfn.IFS(CY37="",1,CY37="SI",1,CY37="NO",0)+_xlfn.IFS(CZ37="",1,CZ37="SI",1,CZ37="NO",0)+_xlfn.IFS(DA37="",1,DA37="SI",1,DA37="NO",0)+_xlfn.IFS(DB37="",1,DB37="SI",1,DB37="NO",0))/5</f>
        <v>1</v>
      </c>
    </row>
    <row r="38" spans="1:107" ht="60" customHeight="1" x14ac:dyDescent="0.35">
      <c r="A38" s="144" t="s">
        <v>635</v>
      </c>
      <c r="B38" s="244"/>
      <c r="C38" s="148" t="s">
        <v>139</v>
      </c>
      <c r="D38" s="206"/>
      <c r="E38" s="209"/>
      <c r="F38" s="206"/>
      <c r="G38" s="221"/>
      <c r="H38" s="184"/>
      <c r="I38" s="216"/>
      <c r="J38" s="190"/>
      <c r="K38" s="190"/>
      <c r="L38" s="211"/>
      <c r="M38" s="197"/>
      <c r="N38" s="200"/>
      <c r="O38" s="213"/>
      <c r="P38" s="216"/>
      <c r="Q38" s="213"/>
      <c r="R38" s="216"/>
      <c r="S38" s="216"/>
      <c r="T38" s="216"/>
      <c r="U38" s="184"/>
      <c r="V38" s="186"/>
      <c r="W38" s="186"/>
      <c r="X38" s="187"/>
      <c r="Y38" s="190"/>
      <c r="Z38" s="190"/>
      <c r="AA38" s="193"/>
      <c r="AB38" s="193"/>
      <c r="AC38" s="193"/>
      <c r="AD38" s="195"/>
      <c r="AE38" s="184"/>
      <c r="AF38" s="188"/>
      <c r="AG38" s="184"/>
      <c r="AH38" s="184"/>
      <c r="AI38" s="188"/>
      <c r="AJ38" s="184"/>
      <c r="AK38" s="185"/>
      <c r="AL38" s="20" t="str">
        <f>CONCATENATE(J36," Control"," 3")</f>
        <v>COGGI 6 Control 3</v>
      </c>
      <c r="AM38" s="135" t="s">
        <v>1089</v>
      </c>
      <c r="AN38" s="22" t="s">
        <v>1087</v>
      </c>
      <c r="AO38" s="22" t="s">
        <v>1088</v>
      </c>
      <c r="AP38" s="22" t="str">
        <f t="shared" si="23"/>
        <v>El EQUIPO DE COMUNICACIONES - DG prioriza el rediseño de los instrumentos que se utilizan en los diferentes medios, eventos e implementos que requiera la ANT a través de la actualización de la imagen instucional cumpliendo con el manual de imagen</v>
      </c>
      <c r="AQ38" s="20" t="s">
        <v>55</v>
      </c>
      <c r="AR38" s="20" t="str">
        <f t="shared" si="2"/>
        <v>Impacto</v>
      </c>
      <c r="AS38" s="20" t="s">
        <v>56</v>
      </c>
      <c r="AT38" s="20" t="str">
        <f t="shared" si="3"/>
        <v>25%</v>
      </c>
      <c r="AU38" s="20" t="s">
        <v>5</v>
      </c>
      <c r="AV38" s="20" t="s">
        <v>2</v>
      </c>
      <c r="AW38" s="20" t="s">
        <v>3</v>
      </c>
      <c r="AX38" s="21">
        <f>+IF(AR38="Probabilidad",AX37-(AX37*AT38),AX37)</f>
        <v>0.42</v>
      </c>
      <c r="AY38" s="20" t="str">
        <f t="shared" si="9"/>
        <v>Media</v>
      </c>
      <c r="AZ38" s="21">
        <f>+IF(AR38="Impacto",AZ37-(AZ37*AT38),AZ37)</f>
        <v>0.60000000000000009</v>
      </c>
      <c r="BA38" s="20" t="str">
        <f t="shared" si="10"/>
        <v>Moderado</v>
      </c>
      <c r="BB38" s="190"/>
      <c r="BC38" s="190"/>
      <c r="BD38" s="182"/>
      <c r="BE38" s="136" t="s">
        <v>1817</v>
      </c>
      <c r="BF38" s="136" t="s">
        <v>1817</v>
      </c>
      <c r="BG38" s="136" t="s">
        <v>1817</v>
      </c>
      <c r="BH38" s="164"/>
      <c r="BI38" s="164"/>
      <c r="BJ38" s="164"/>
      <c r="BK38" s="164"/>
      <c r="BL38" s="165"/>
      <c r="BM38" s="178"/>
      <c r="BN38" s="20" t="str">
        <f>CONCATENATE(J36," Acción preventiva"," 3")</f>
        <v>COGGI 6 Acción preventiva 3</v>
      </c>
      <c r="BO38" s="22"/>
      <c r="BP38" s="22"/>
      <c r="BQ38" s="22"/>
      <c r="BR38" s="20"/>
      <c r="BS38" s="20"/>
      <c r="BT38" s="20"/>
      <c r="BU38" s="20"/>
      <c r="BV38" s="20"/>
      <c r="BW38" s="20"/>
      <c r="BX38" s="20"/>
      <c r="BY38" s="20"/>
      <c r="BZ38" s="20"/>
      <c r="CA38" s="20"/>
      <c r="CB38" s="20"/>
      <c r="CC38" s="20"/>
      <c r="CD38" s="20"/>
      <c r="CE38" s="180"/>
      <c r="CF38" s="37"/>
      <c r="CG38" s="37"/>
      <c r="CH38" s="37"/>
      <c r="CI38" s="37"/>
      <c r="CJ38" s="37"/>
      <c r="CK38" s="37"/>
      <c r="CL38" s="37"/>
      <c r="CM38" s="37"/>
      <c r="CN38" s="37"/>
      <c r="CO38" s="37"/>
      <c r="CP38" s="37"/>
      <c r="CQ38" s="37"/>
      <c r="CR38" s="37"/>
      <c r="CS38" s="38"/>
      <c r="CT38" s="23"/>
      <c r="CU38" s="24"/>
      <c r="CV38" s="241"/>
      <c r="CW38" s="25">
        <f>1-(CU38/CV36)</f>
        <v>1</v>
      </c>
      <c r="CX38" s="23" t="str" cm="1">
        <f t="array" ref="CX38">+_xlfn.IFS(CW38&lt;0.8,"Cambio",CW38&lt;0.9,"Revisión de control",CW38&gt;0.89,"Se mantiene")</f>
        <v>Se mantiene</v>
      </c>
      <c r="CY38" s="143"/>
      <c r="CZ38" s="143"/>
      <c r="DA38" s="143"/>
      <c r="DB38" s="143"/>
      <c r="DC38" s="25">
        <f>(_xlfn.IFS(CT38="",1,CT38="SI",0)+_xlfn.IFS(CY38="",1,CY38="SI",1,CY38="NO",0)+_xlfn.IFS(CZ38="",1,CZ38="SI",1,CZ38="NO",0)+_xlfn.IFS(DA38="",1,DA38="SI",1,DA38="NO",0)+_xlfn.IFS(DB38="",1,DB38="SI",1,DB38="NO",0))/5</f>
        <v>1</v>
      </c>
    </row>
    <row r="39" spans="1:107" ht="60" customHeight="1" x14ac:dyDescent="0.35">
      <c r="A39" s="144" t="s">
        <v>635</v>
      </c>
      <c r="B39" s="245"/>
      <c r="C39" s="148" t="s">
        <v>139</v>
      </c>
      <c r="D39" s="207"/>
      <c r="E39" s="210"/>
      <c r="F39" s="207"/>
      <c r="G39" s="221"/>
      <c r="H39" s="184"/>
      <c r="I39" s="217"/>
      <c r="J39" s="191"/>
      <c r="K39" s="191"/>
      <c r="L39" s="211"/>
      <c r="M39" s="198"/>
      <c r="N39" s="201"/>
      <c r="O39" s="214"/>
      <c r="P39" s="217"/>
      <c r="Q39" s="214"/>
      <c r="R39" s="217"/>
      <c r="S39" s="217"/>
      <c r="T39" s="217"/>
      <c r="U39" s="184"/>
      <c r="V39" s="186"/>
      <c r="W39" s="186"/>
      <c r="X39" s="187"/>
      <c r="Y39" s="191"/>
      <c r="Z39" s="191"/>
      <c r="AA39" s="194"/>
      <c r="AB39" s="194"/>
      <c r="AC39" s="194"/>
      <c r="AD39" s="195"/>
      <c r="AE39" s="184"/>
      <c r="AF39" s="188"/>
      <c r="AG39" s="184"/>
      <c r="AH39" s="184"/>
      <c r="AI39" s="188"/>
      <c r="AJ39" s="184"/>
      <c r="AK39" s="185"/>
      <c r="AL39" s="20" t="str">
        <f>CONCATENATE(J36," Control"," 4")</f>
        <v>COGGI 6 Control 4</v>
      </c>
      <c r="AM39" s="135"/>
      <c r="AN39" s="22"/>
      <c r="AO39" s="22"/>
      <c r="AP39" s="22" t="str">
        <f t="shared" si="23"/>
        <v xml:space="preserve">  a través </v>
      </c>
      <c r="AQ39" s="20"/>
      <c r="AR39" s="20" t="str">
        <f>IF(OR(AQ39="Preventivo",AQ39="Detectivo"),"Probabilidad",IF(AQ39="Correctivo","Impacto",""))</f>
        <v/>
      </c>
      <c r="AS39" s="20"/>
      <c r="AT39" s="20" t="str">
        <f>IF(AND(AQ39="Preventivo",AS39="Automático"),"50%",IF(AND(AQ39="Preventivo",AS39="Manual"),"40%",IF(AND(AQ39="Detectivo",AS39="Automático"),"40%",IF(AND(AQ39="Detectivo",AS39="Manual"),"30%",IF(AND(AQ39="Correctivo",AS39="Automático"),"35%",IF(AND(AQ39="Correctivo",AS39="Manual"),"25%",""))))))</f>
        <v/>
      </c>
      <c r="AU39" s="20"/>
      <c r="AV39" s="20"/>
      <c r="AW39" s="20"/>
      <c r="AX39" s="21">
        <f>+IF(AR39="Probabilidad",AX38-(AX38*AT39),AX38)</f>
        <v>0.42</v>
      </c>
      <c r="AY39" s="20" t="str">
        <f t="shared" si="9"/>
        <v>Media</v>
      </c>
      <c r="AZ39" s="21">
        <f>+IF(AR39="Impacto",AZ38-(AZ38*AT39),AZ38)</f>
        <v>0.60000000000000009</v>
      </c>
      <c r="BA39" s="20" t="str">
        <f t="shared" si="10"/>
        <v>Moderado</v>
      </c>
      <c r="BB39" s="191"/>
      <c r="BC39" s="191"/>
      <c r="BD39" s="183"/>
      <c r="BE39" s="20"/>
      <c r="BF39" s="20"/>
      <c r="BG39" s="20"/>
      <c r="BH39" s="164"/>
      <c r="BI39" s="164"/>
      <c r="BJ39" s="164"/>
      <c r="BK39" s="164"/>
      <c r="BL39" s="165"/>
      <c r="BM39" s="178"/>
      <c r="BN39" s="20" t="str">
        <f>CONCATENATE(J36," Acción preventiva"," 4")</f>
        <v>COGGI 6 Acción preventiva 4</v>
      </c>
      <c r="BO39" s="22"/>
      <c r="BP39" s="22"/>
      <c r="BQ39" s="22"/>
      <c r="BR39" s="20"/>
      <c r="BS39" s="20"/>
      <c r="BT39" s="20"/>
      <c r="BU39" s="20"/>
      <c r="BV39" s="20"/>
      <c r="BW39" s="20"/>
      <c r="BX39" s="20"/>
      <c r="BY39" s="20"/>
      <c r="BZ39" s="20"/>
      <c r="CA39" s="20"/>
      <c r="CB39" s="20"/>
      <c r="CC39" s="20"/>
      <c r="CD39" s="20"/>
      <c r="CE39" s="180"/>
      <c r="CF39" s="37"/>
      <c r="CG39" s="37"/>
      <c r="CH39" s="37"/>
      <c r="CI39" s="37"/>
      <c r="CJ39" s="37"/>
      <c r="CK39" s="37"/>
      <c r="CL39" s="37"/>
      <c r="CM39" s="37"/>
      <c r="CN39" s="37"/>
      <c r="CO39" s="37"/>
      <c r="CP39" s="37"/>
      <c r="CQ39" s="37"/>
      <c r="CR39" s="37"/>
      <c r="CS39" s="38"/>
      <c r="CT39" s="23"/>
      <c r="CU39" s="24"/>
      <c r="CV39" s="242"/>
      <c r="CW39" s="25">
        <f>1-(CU39/CV36)</f>
        <v>1</v>
      </c>
      <c r="CX39" s="23" t="str" cm="1">
        <f t="array" ref="CX39">+_xlfn.IFS(CW39&lt;0.8,"Cambio",CW39&lt;0.9,"Revisión de control",CW39&gt;0.89,"Se mantiene")</f>
        <v>Se mantiene</v>
      </c>
      <c r="CY39" s="143"/>
      <c r="CZ39" s="143"/>
      <c r="DA39" s="143"/>
      <c r="DB39" s="143"/>
      <c r="DC39" s="25">
        <f>(_xlfn.IFS(CT39="",1,CT39="SI",0)+_xlfn.IFS(CY39="",1,CY39="SI",1,CY39="NO",0)+_xlfn.IFS(CZ39="",1,CZ39="SI",1,CZ39="NO",0)+_xlfn.IFS(DA39="",1,DA39="SI",1,DA39="NO",0)+_xlfn.IFS(DB39="",1,DB39="SI",1,DB39="NO",0))/5</f>
        <v>1</v>
      </c>
    </row>
    <row r="40" spans="1:107" ht="60" hidden="1" customHeight="1" x14ac:dyDescent="0.35">
      <c r="A40" s="146"/>
      <c r="B40" s="218" t="s">
        <v>201</v>
      </c>
      <c r="C40" s="148" t="s">
        <v>139</v>
      </c>
      <c r="D40" s="205" t="str">
        <f>VLOOKUP(B40,Datos!$B$65:$F$80,3,FALSE)</f>
        <v>Establecer lineamientos para la comunicación y coordinación intra e interinstitucional, que proporcione a los grupos de interés información veraz, objetiva y oportuna de la misión, objetivos y gestión de la Agencia Nacional de Tierras.</v>
      </c>
      <c r="E40" s="208" t="str">
        <f>VLOOKUP(B40,Datos!$B$65:$F$80,5,FALSE)</f>
        <v>La posibilidad de incumplir con los lineamientos para la comunicación interna y externa enfocada hacia los grupos de interés de la entidad</v>
      </c>
      <c r="F40" s="205" t="str">
        <f>VLOOKUP(B40,Datos!$B$65:$F$80,4,FALSE)</f>
        <v>Desde la formulación de lineamientos de comunicación interna y externa, hasta la articulación con los grupos de interés y organismos de control.</v>
      </c>
      <c r="G40" s="221" t="s">
        <v>640</v>
      </c>
      <c r="H40" s="184"/>
      <c r="I40" s="215">
        <f>IF(K40="",0,1)</f>
        <v>0</v>
      </c>
      <c r="J40" s="189" t="str">
        <f>CONCATENATE(C40," ",K40)</f>
        <v xml:space="preserve">COGGI </v>
      </c>
      <c r="K40" s="189"/>
      <c r="L40" s="211"/>
      <c r="M40" s="196">
        <f ca="1">+TODAY()-L40</f>
        <v>46189</v>
      </c>
      <c r="N40" s="199"/>
      <c r="O40" s="212"/>
      <c r="P40" s="215" t="e">
        <f>VLOOKUP(O40,Datos!$B$20:$D$25,3,FALSE)</f>
        <v>#N/A</v>
      </c>
      <c r="Q40" s="212"/>
      <c r="R40" s="215" t="e">
        <f>VLOOKUP(Q40,Datos!$C$20:$D$25,2,FALSE)</f>
        <v>#N/A</v>
      </c>
      <c r="S40" s="215" t="e">
        <f>+IF(P40="",R40,IF(R40="",P40,IF(P40&gt;R40,P40,R40)))</f>
        <v>#N/A</v>
      </c>
      <c r="T40" s="215" t="e" cm="1">
        <f t="array" ref="T40">_xlfn.IFS(S40=P40,O40,S40=R40,Q40)</f>
        <v>#N/A</v>
      </c>
      <c r="U40" s="184"/>
      <c r="V40" s="186"/>
      <c r="W40" s="186"/>
      <c r="X40" s="187" t="str">
        <f>CONCATENATE("Posibilidad de"," ",U40," ",V40," debido ",W40)</f>
        <v xml:space="preserve">Posibilidad de   debido </v>
      </c>
      <c r="Y40" s="189"/>
      <c r="Z40" s="189"/>
      <c r="AA40" s="192"/>
      <c r="AB40" s="192"/>
      <c r="AC40" s="192"/>
      <c r="AD40" s="195"/>
      <c r="AE40" s="184" t="str">
        <f>IF(AD40&lt;=0,"",IF(AD40&lt;=2,"Muy Baja",IF(AD40&lt;=24,"Baja",IF(AD40&lt;=500,"Media",IF(AD40&lt;=5000,"Alta","Muy Alta")))))</f>
        <v/>
      </c>
      <c r="AF40" s="188" t="str">
        <f>IF(AE40="","",IF(AE40="Muy Baja",0.2,IF(AE40="Baja",0.4,IF(AE40="Media",0.6,IF(AE40="Alta",0.8,IF(AE40="Muy Alta",1,))))))</f>
        <v/>
      </c>
      <c r="AG40" s="188" t="e">
        <f>+T40</f>
        <v>#N/A</v>
      </c>
      <c r="AH40" s="184" t="e" cm="1">
        <f t="array" ref="AH40">_xlfn.IFS(AG40=Datos!$C$6,"Leve",AG40=Datos!$D$6,"Leve",AG40=Datos!$C$7,"Menor",AG40=Datos!$D$7,"Menor",AG40=Datos!$C$8,"Moderado",AG40=Datos!$D$8,"Moderado",AG40=Datos!$C$9,"Mayor",AG40=Datos!$D$9,"Mayor",AG40=Datos!$C$10,"Catastrófico",AG40=Datos!$D$10,"Catastrófico")</f>
        <v>#N/A</v>
      </c>
      <c r="AI40" s="188" t="e">
        <f>IF(AH40="","",IF(AH40="Leve",0.2,IF(AH40="Menor",0.4,IF(AH40="Moderado",0.6,IF(AH40="Mayor",0.8,IF(AH40="Catastrófico",1,))))))</f>
        <v>#N/A</v>
      </c>
      <c r="AJ40" s="184" t="e">
        <f>IF(OR(AND(AE40="Muy Baja",AH40="Leve"),AND(AE40="Muy Baja",AH40="Menor"),AND(AE40="Baja",AH40="Leve")),"Bajo",IF(OR(AND(AE40="Muy baja",AH40="Moderado"),AND(AE40="Baja",AH40="Menor"),AND(AE40="Baja",AH40="Moderado"),AND(AE40="Media",AH40="Leve"),AND(AE40="Media",AH40="Menor"),AND(AE40="Media",AH40="Moderado"),AND(AE40="Alta",AH40="Leve"),AND(AE40="Alta",AH40="Menor")),"Moderado",IF(OR(AND(AE40="Muy Baja",AH40="Mayor"),AND(AE40="Baja",AH40="Mayor"),AND(AE40="Media",AH40="Mayor"),AND(AE40="Alta",AH40="Moderado"),AND(AE40="Alta",AH40="Mayor"),AND(AE40="Muy Alta",AH40="Leve"),AND(AE40="Muy Alta",AH40="Menor"),AND(AE40="Muy Alta",AH40="Moderado"),AND(AE40="Muy Alta",AH40="Mayor")),"Alto",IF(OR(AND(AE40="Muy Baja",AH40="Catastrófico"),AND(AE40="Baja",AH40="Catastrófico"),AND(AE40="Media",AH40="Catastrófico"),AND(AE40="Alta",AH40="Catastrófico"),AND(AE40="Muy Alta",AH40="Catastrófico")),"Extremo",""))))</f>
        <v>#N/A</v>
      </c>
      <c r="AK40" s="185" t="e" cm="1">
        <f t="array" ref="AK40">_xlfn.IFS(AJ40="Bajo","Aceptar",AJ40="Moderado","Reducir",AJ40="Alto","Reducir",AJ40="Extremo","Reducir")</f>
        <v>#N/A</v>
      </c>
      <c r="AL40" s="20" t="str">
        <f>CONCATENATE(J40," Control"," 1")</f>
        <v>COGGI  Control 1</v>
      </c>
      <c r="AM40" s="22"/>
      <c r="AN40" s="22"/>
      <c r="AO40" s="22"/>
      <c r="AP40" s="22" t="str">
        <f t="shared" ref="AP40:AP59" si="32">CONCATENATE(AM40," ",AN40," a través de ",AO40)</f>
        <v xml:space="preserve">  a través de </v>
      </c>
      <c r="AQ40" s="20"/>
      <c r="AR40" s="20" t="str">
        <f t="shared" ref="AR40:AR51" si="33">IF(OR(AQ40="Preventivo",AQ40="Detectivo"),"Probabilidad",IF(AQ40="Correctivo","Impacto",""))</f>
        <v/>
      </c>
      <c r="AS40" s="20"/>
      <c r="AT40" s="20" t="str">
        <f t="shared" ref="AT40:AT51" si="34">IF(AND(AQ40="Preventivo",AS40="Automático"),"50%",IF(AND(AQ40="Preventivo",AS40="Manual"),"40%",IF(AND(AQ40="Detectivo",AS40="Automático"),"40%",IF(AND(AQ40="Detectivo",AS40="Manual"),"30%",IF(AND(AQ40="Correctivo",AS40="Automático"),"35%",IF(AND(AQ40="Correctivo",AS40="Manual"),"25%",""))))))</f>
        <v/>
      </c>
      <c r="AU40" s="20"/>
      <c r="AV40" s="20"/>
      <c r="AW40" s="20"/>
      <c r="AX40" s="21" t="str">
        <f>+IF(AR40="Probabilidad",AF40-(AF40*AT40),AF40)</f>
        <v/>
      </c>
      <c r="AY40" s="20" t="str">
        <f t="shared" si="9"/>
        <v/>
      </c>
      <c r="AZ40" s="21" t="e">
        <f>+IF(AR40="Impacto",AI40-(AI40*AT40),AI40)</f>
        <v>#N/A</v>
      </c>
      <c r="BA40" s="20" t="str">
        <f t="shared" si="10"/>
        <v/>
      </c>
      <c r="BB40" s="189" t="str">
        <f>IF(OR(AND(AY43="Muy Baja",BA43="Leve"),AND(AY43="Muy Baja",BA43="Menor"),AND(AY43="Baja",BA43="Leve")),"Bajo",IF(OR(AND(AY43="Muy baja",BA43="Moderado"),AND(AY43="Baja",BA43="Menor"),AND(AY43="Baja",BA43="Moderado"),AND(AY43="Media",BA43="Leve"),AND(AY43="Media",BA43="Menor"),AND(AY43="Media",BA43="Moderado"),AND(AY43="Alta",BA43="Leve"),AND(AY43="Alta",BA43="Menor")),"Moderado",IF(OR(AND(AY43="Muy Baja",BA43="Mayor"),AND(AY43="Baja",BA43="Mayor"),AND(AY43="Media",BA43="Mayor"),AND(AY43="Alta",BA43="Moderado"),AND(AY43="Alta",BA43="Mayor"),AND(AY43="Muy Alta",BA43="Leve"),AND(AY43="Muy Alta",BA43="Menor"),AND(AY43="Muy Alta",BA43="Moderado"),AND(AY43="Muy Alta",BA43="Mayor")),"Alto",IF(OR(AND(AY43="Muy Baja",BA43="Catastrófico"),AND(AY43="Baja",BA43="Catastrófico"),AND(AY43="Media",BA43="Catastrófico"),AND(AY43="Alta",BA43="Catastrófico"),AND(AY43="Muy Alta",BA43="Catastrófico")),"Extremo",""))))</f>
        <v/>
      </c>
      <c r="BC40" s="189" t="e" cm="1">
        <f t="array" ref="BC40">_xlfn.IFS(BB40="Bajo","Aceptar",BB40="Moderado","Reducir",BB40="Alto","Reducir",BB40="Extremo","Reducir")</f>
        <v>#N/A</v>
      </c>
      <c r="BD40" s="181" t="e" cm="1">
        <f t="array" ref="BD40">_xlfn.IFS(BC40="Aceptar","No",BC40="Reducir","Si")</f>
        <v>#N/A</v>
      </c>
      <c r="BE40" s="161"/>
      <c r="BF40" s="161"/>
      <c r="BG40" s="161"/>
      <c r="BH40" s="161"/>
      <c r="BI40" s="161"/>
      <c r="BJ40" s="161"/>
      <c r="BK40" s="161"/>
      <c r="BL40" s="161"/>
      <c r="BM40" s="178"/>
      <c r="BN40" s="20" t="str">
        <f>CONCATENATE(J40," Acción preventiva"," 1")</f>
        <v>COGGI  Acción preventiva 1</v>
      </c>
      <c r="BO40" s="22"/>
      <c r="BP40" s="22"/>
      <c r="BQ40" s="22"/>
      <c r="BR40" s="20"/>
      <c r="BS40" s="20"/>
      <c r="BT40" s="20"/>
      <c r="BU40" s="20"/>
      <c r="BV40" s="20"/>
      <c r="BW40" s="20"/>
      <c r="BX40" s="20"/>
      <c r="BY40" s="20"/>
      <c r="BZ40" s="20"/>
      <c r="CA40" s="20"/>
      <c r="CB40" s="20"/>
      <c r="CC40" s="20"/>
      <c r="CD40" s="20"/>
      <c r="CE40" s="180"/>
      <c r="CF40" s="37"/>
      <c r="CG40" s="37"/>
      <c r="CH40" s="37"/>
      <c r="CI40" s="37"/>
      <c r="CJ40" s="37"/>
      <c r="CK40" s="37"/>
      <c r="CL40" s="37"/>
      <c r="CM40" s="37"/>
      <c r="CN40" s="37"/>
      <c r="CO40" s="37"/>
      <c r="CP40" s="37"/>
      <c r="CQ40" s="37"/>
      <c r="CR40" s="37">
        <f t="shared" si="1"/>
        <v>0</v>
      </c>
      <c r="CS40" s="38"/>
      <c r="CT40" s="23"/>
      <c r="CU40" s="24"/>
      <c r="CV40" s="240">
        <f>+AD40</f>
        <v>0</v>
      </c>
      <c r="CW40" s="25" t="e">
        <f>1-(CU40/CV40)</f>
        <v>#DIV/0!</v>
      </c>
      <c r="CX40" s="23" t="e" cm="1">
        <f t="array" ref="CX40">+_xlfn.IFS(CW40&lt;0.8,"Cambio",CW40&lt;0.9,"Revisión de control",CW40&gt;0.89,"Se mantiene")</f>
        <v>#DIV/0!</v>
      </c>
      <c r="CY40" s="143"/>
      <c r="CZ40" s="143"/>
      <c r="DA40" s="143"/>
      <c r="DB40" s="143"/>
      <c r="DC40" s="25"/>
    </row>
    <row r="41" spans="1:107" ht="60" hidden="1" customHeight="1" x14ac:dyDescent="0.35">
      <c r="A41" s="146"/>
      <c r="B41" s="219"/>
      <c r="C41" s="148" t="s">
        <v>139</v>
      </c>
      <c r="D41" s="206"/>
      <c r="E41" s="209"/>
      <c r="F41" s="206"/>
      <c r="G41" s="221"/>
      <c r="H41" s="184"/>
      <c r="I41" s="216"/>
      <c r="J41" s="190"/>
      <c r="K41" s="190"/>
      <c r="L41" s="211"/>
      <c r="M41" s="197"/>
      <c r="N41" s="200"/>
      <c r="O41" s="213"/>
      <c r="P41" s="216"/>
      <c r="Q41" s="213"/>
      <c r="R41" s="216"/>
      <c r="S41" s="216"/>
      <c r="T41" s="216"/>
      <c r="U41" s="184"/>
      <c r="V41" s="186"/>
      <c r="W41" s="186"/>
      <c r="X41" s="187"/>
      <c r="Y41" s="190"/>
      <c r="Z41" s="190"/>
      <c r="AA41" s="193"/>
      <c r="AB41" s="193"/>
      <c r="AC41" s="193"/>
      <c r="AD41" s="195"/>
      <c r="AE41" s="184"/>
      <c r="AF41" s="188"/>
      <c r="AG41" s="184"/>
      <c r="AH41" s="184"/>
      <c r="AI41" s="188"/>
      <c r="AJ41" s="184"/>
      <c r="AK41" s="185"/>
      <c r="AL41" s="20" t="str">
        <f>CONCATENATE(J40," Control"," 2")</f>
        <v>COGGI  Control 2</v>
      </c>
      <c r="AM41" s="22"/>
      <c r="AN41" s="22"/>
      <c r="AO41" s="22"/>
      <c r="AP41" s="22" t="str">
        <f t="shared" si="32"/>
        <v xml:space="preserve">  a través de </v>
      </c>
      <c r="AQ41" s="20"/>
      <c r="AR41" s="20" t="str">
        <f t="shared" si="33"/>
        <v/>
      </c>
      <c r="AS41" s="20"/>
      <c r="AT41" s="20" t="str">
        <f t="shared" si="34"/>
        <v/>
      </c>
      <c r="AU41" s="20"/>
      <c r="AV41" s="20"/>
      <c r="AW41" s="20"/>
      <c r="AX41" s="21" t="str">
        <f>+IF(AR41="Probabilidad",AX40-(AX40*AT41),AX40)</f>
        <v/>
      </c>
      <c r="AY41" s="20" t="str">
        <f t="shared" si="9"/>
        <v/>
      </c>
      <c r="AZ41" s="21" t="e">
        <f>+IF(AR41="Impacto",AZ40-(AZ40*AT41),AZ40)</f>
        <v>#N/A</v>
      </c>
      <c r="BA41" s="20" t="str">
        <f t="shared" si="10"/>
        <v/>
      </c>
      <c r="BB41" s="190"/>
      <c r="BC41" s="190"/>
      <c r="BD41" s="182"/>
      <c r="BE41" s="162"/>
      <c r="BF41" s="162"/>
      <c r="BG41" s="162"/>
      <c r="BH41" s="162"/>
      <c r="BI41" s="162"/>
      <c r="BJ41" s="162"/>
      <c r="BK41" s="162"/>
      <c r="BL41" s="162"/>
      <c r="BM41" s="178"/>
      <c r="BN41" s="20" t="str">
        <f>CONCATENATE(J40," Acción preventiva"," 2")</f>
        <v>COGGI  Acción preventiva 2</v>
      </c>
      <c r="BO41" s="22"/>
      <c r="BP41" s="22"/>
      <c r="BQ41" s="22"/>
      <c r="BR41" s="20"/>
      <c r="BS41" s="20"/>
      <c r="BT41" s="20"/>
      <c r="BU41" s="20"/>
      <c r="BV41" s="20"/>
      <c r="BW41" s="20"/>
      <c r="BX41" s="20"/>
      <c r="BY41" s="20"/>
      <c r="BZ41" s="20"/>
      <c r="CA41" s="20"/>
      <c r="CB41" s="20"/>
      <c r="CC41" s="20"/>
      <c r="CD41" s="20"/>
      <c r="CE41" s="180"/>
      <c r="CF41" s="37"/>
      <c r="CG41" s="37"/>
      <c r="CH41" s="37"/>
      <c r="CI41" s="37"/>
      <c r="CJ41" s="37"/>
      <c r="CK41" s="37"/>
      <c r="CL41" s="37"/>
      <c r="CM41" s="37"/>
      <c r="CN41" s="37"/>
      <c r="CO41" s="37"/>
      <c r="CP41" s="37"/>
      <c r="CQ41" s="37"/>
      <c r="CR41" s="37">
        <f t="shared" si="1"/>
        <v>0</v>
      </c>
      <c r="CS41" s="38"/>
      <c r="CT41" s="23"/>
      <c r="CU41" s="24"/>
      <c r="CV41" s="241"/>
      <c r="CW41" s="25" t="e">
        <f>1-(CU41/CV40)</f>
        <v>#DIV/0!</v>
      </c>
      <c r="CX41" s="23" t="e" cm="1">
        <f t="array" ref="CX41">+_xlfn.IFS(CW41&lt;0.8,"Cambio",CW41&lt;0.9,"Revisión de control",CW41&gt;0.89,"Se mantiene")</f>
        <v>#DIV/0!</v>
      </c>
      <c r="CY41" s="143"/>
      <c r="CZ41" s="143"/>
      <c r="DA41" s="143"/>
      <c r="DB41" s="143"/>
      <c r="DC41" s="25"/>
    </row>
    <row r="42" spans="1:107" ht="60" hidden="1" customHeight="1" x14ac:dyDescent="0.35">
      <c r="A42" s="146"/>
      <c r="B42" s="219"/>
      <c r="C42" s="148" t="s">
        <v>139</v>
      </c>
      <c r="D42" s="206"/>
      <c r="E42" s="209"/>
      <c r="F42" s="206"/>
      <c r="G42" s="221"/>
      <c r="H42" s="184"/>
      <c r="I42" s="216"/>
      <c r="J42" s="190"/>
      <c r="K42" s="190"/>
      <c r="L42" s="211"/>
      <c r="M42" s="197"/>
      <c r="N42" s="200"/>
      <c r="O42" s="213"/>
      <c r="P42" s="216"/>
      <c r="Q42" s="213"/>
      <c r="R42" s="216"/>
      <c r="S42" s="216"/>
      <c r="T42" s="216"/>
      <c r="U42" s="184"/>
      <c r="V42" s="186"/>
      <c r="W42" s="186"/>
      <c r="X42" s="187"/>
      <c r="Y42" s="190"/>
      <c r="Z42" s="190"/>
      <c r="AA42" s="193"/>
      <c r="AB42" s="193"/>
      <c r="AC42" s="193"/>
      <c r="AD42" s="195"/>
      <c r="AE42" s="184"/>
      <c r="AF42" s="188"/>
      <c r="AG42" s="184"/>
      <c r="AH42" s="184"/>
      <c r="AI42" s="188"/>
      <c r="AJ42" s="184"/>
      <c r="AK42" s="185"/>
      <c r="AL42" s="20" t="str">
        <f>CONCATENATE(J40," Control"," 3")</f>
        <v>COGGI  Control 3</v>
      </c>
      <c r="AM42" s="22"/>
      <c r="AN42" s="22"/>
      <c r="AO42" s="22"/>
      <c r="AP42" s="22" t="str">
        <f t="shared" si="32"/>
        <v xml:space="preserve">  a través de </v>
      </c>
      <c r="AQ42" s="20"/>
      <c r="AR42" s="20" t="str">
        <f t="shared" si="33"/>
        <v/>
      </c>
      <c r="AS42" s="20"/>
      <c r="AT42" s="20" t="str">
        <f t="shared" si="34"/>
        <v/>
      </c>
      <c r="AU42" s="20"/>
      <c r="AV42" s="20"/>
      <c r="AW42" s="20"/>
      <c r="AX42" s="21" t="str">
        <f>+IF(AR42="Probabilidad",AX41-(AX41*AT42),AX41)</f>
        <v/>
      </c>
      <c r="AY42" s="20" t="str">
        <f t="shared" si="9"/>
        <v/>
      </c>
      <c r="AZ42" s="21" t="e">
        <f>+IF(AR42="Impacto",AZ41-(AZ41*AT42),AZ41)</f>
        <v>#N/A</v>
      </c>
      <c r="BA42" s="20" t="str">
        <f t="shared" si="10"/>
        <v/>
      </c>
      <c r="BB42" s="190"/>
      <c r="BC42" s="190"/>
      <c r="BD42" s="182"/>
      <c r="BE42" s="162"/>
      <c r="BF42" s="162"/>
      <c r="BG42" s="162"/>
      <c r="BH42" s="162"/>
      <c r="BI42" s="162"/>
      <c r="BJ42" s="162"/>
      <c r="BK42" s="162"/>
      <c r="BL42" s="162"/>
      <c r="BM42" s="178"/>
      <c r="BN42" s="20" t="str">
        <f>CONCATENATE(J40," Acción preventiva"," 3")</f>
        <v>COGGI  Acción preventiva 3</v>
      </c>
      <c r="BO42" s="22"/>
      <c r="BP42" s="22"/>
      <c r="BQ42" s="22"/>
      <c r="BR42" s="20"/>
      <c r="BS42" s="20"/>
      <c r="BT42" s="20"/>
      <c r="BU42" s="20"/>
      <c r="BV42" s="20"/>
      <c r="BW42" s="20"/>
      <c r="BX42" s="20"/>
      <c r="BY42" s="20"/>
      <c r="BZ42" s="20"/>
      <c r="CA42" s="20"/>
      <c r="CB42" s="20"/>
      <c r="CC42" s="20"/>
      <c r="CD42" s="20"/>
      <c r="CE42" s="180"/>
      <c r="CF42" s="37"/>
      <c r="CG42" s="37"/>
      <c r="CH42" s="37"/>
      <c r="CI42" s="37"/>
      <c r="CJ42" s="37"/>
      <c r="CK42" s="37"/>
      <c r="CL42" s="37"/>
      <c r="CM42" s="37"/>
      <c r="CN42" s="37"/>
      <c r="CO42" s="37"/>
      <c r="CP42" s="37"/>
      <c r="CQ42" s="37"/>
      <c r="CR42" s="37">
        <f t="shared" si="1"/>
        <v>0</v>
      </c>
      <c r="CS42" s="38"/>
      <c r="CT42" s="23"/>
      <c r="CU42" s="24"/>
      <c r="CV42" s="241"/>
      <c r="CW42" s="25" t="e">
        <f>1-(CU42/CV40)</f>
        <v>#DIV/0!</v>
      </c>
      <c r="CX42" s="23" t="e" cm="1">
        <f t="array" ref="CX42">+_xlfn.IFS(CW42&lt;0.8,"Cambio",CW42&lt;0.9,"Revisión de control",CW42&gt;0.89,"Se mantiene")</f>
        <v>#DIV/0!</v>
      </c>
      <c r="CY42" s="143"/>
      <c r="CZ42" s="143"/>
      <c r="DA42" s="143"/>
      <c r="DB42" s="143"/>
      <c r="DC42" s="25"/>
    </row>
    <row r="43" spans="1:107" ht="60" hidden="1" customHeight="1" x14ac:dyDescent="0.35">
      <c r="A43" s="146"/>
      <c r="B43" s="220"/>
      <c r="C43" s="148" t="s">
        <v>139</v>
      </c>
      <c r="D43" s="207"/>
      <c r="E43" s="210"/>
      <c r="F43" s="207"/>
      <c r="G43" s="221"/>
      <c r="H43" s="184"/>
      <c r="I43" s="217"/>
      <c r="J43" s="191"/>
      <c r="K43" s="191"/>
      <c r="L43" s="211"/>
      <c r="M43" s="198"/>
      <c r="N43" s="201"/>
      <c r="O43" s="214"/>
      <c r="P43" s="217"/>
      <c r="Q43" s="214"/>
      <c r="R43" s="217"/>
      <c r="S43" s="217"/>
      <c r="T43" s="217"/>
      <c r="U43" s="184"/>
      <c r="V43" s="186"/>
      <c r="W43" s="186"/>
      <c r="X43" s="187"/>
      <c r="Y43" s="191"/>
      <c r="Z43" s="191"/>
      <c r="AA43" s="194"/>
      <c r="AB43" s="194"/>
      <c r="AC43" s="194"/>
      <c r="AD43" s="195"/>
      <c r="AE43" s="184"/>
      <c r="AF43" s="188"/>
      <c r="AG43" s="184"/>
      <c r="AH43" s="184"/>
      <c r="AI43" s="188"/>
      <c r="AJ43" s="184"/>
      <c r="AK43" s="185"/>
      <c r="AL43" s="20" t="str">
        <f>CONCATENATE(J40," Control"," 4")</f>
        <v>COGGI  Control 4</v>
      </c>
      <c r="AM43" s="22"/>
      <c r="AN43" s="22"/>
      <c r="AO43" s="22"/>
      <c r="AP43" s="22" t="str">
        <f t="shared" si="32"/>
        <v xml:space="preserve">  a través de </v>
      </c>
      <c r="AQ43" s="20"/>
      <c r="AR43" s="20" t="str">
        <f t="shared" si="33"/>
        <v/>
      </c>
      <c r="AS43" s="20"/>
      <c r="AT43" s="20" t="str">
        <f t="shared" si="34"/>
        <v/>
      </c>
      <c r="AU43" s="20"/>
      <c r="AV43" s="20"/>
      <c r="AW43" s="20"/>
      <c r="AX43" s="21" t="str">
        <f>+IF(AR43="Probabilidad",AX42-(AX42*AT43),AX42)</f>
        <v/>
      </c>
      <c r="AY43" s="20" t="str">
        <f t="shared" si="9"/>
        <v/>
      </c>
      <c r="AZ43" s="21" t="e">
        <f>+IF(AR43="Impacto",AZ42-(AZ42*AT43),AZ42)</f>
        <v>#N/A</v>
      </c>
      <c r="BA43" s="20" t="str">
        <f t="shared" si="10"/>
        <v/>
      </c>
      <c r="BB43" s="191"/>
      <c r="BC43" s="191"/>
      <c r="BD43" s="183"/>
      <c r="BE43" s="163"/>
      <c r="BF43" s="163"/>
      <c r="BG43" s="163"/>
      <c r="BH43" s="163"/>
      <c r="BI43" s="163"/>
      <c r="BJ43" s="163"/>
      <c r="BK43" s="163"/>
      <c r="BL43" s="163"/>
      <c r="BM43" s="178"/>
      <c r="BN43" s="20" t="str">
        <f>CONCATENATE(J40," Acción preventiva"," 4")</f>
        <v>COGGI  Acción preventiva 4</v>
      </c>
      <c r="BO43" s="22"/>
      <c r="BP43" s="22"/>
      <c r="BQ43" s="22"/>
      <c r="BR43" s="20"/>
      <c r="BS43" s="20"/>
      <c r="BT43" s="20"/>
      <c r="BU43" s="20"/>
      <c r="BV43" s="20"/>
      <c r="BW43" s="20"/>
      <c r="BX43" s="20"/>
      <c r="BY43" s="20"/>
      <c r="BZ43" s="20"/>
      <c r="CA43" s="20"/>
      <c r="CB43" s="20"/>
      <c r="CC43" s="20"/>
      <c r="CD43" s="20"/>
      <c r="CE43" s="180"/>
      <c r="CF43" s="37"/>
      <c r="CG43" s="37"/>
      <c r="CH43" s="37"/>
      <c r="CI43" s="37"/>
      <c r="CJ43" s="37"/>
      <c r="CK43" s="37"/>
      <c r="CL43" s="37"/>
      <c r="CM43" s="37"/>
      <c r="CN43" s="37"/>
      <c r="CO43" s="37"/>
      <c r="CP43" s="37"/>
      <c r="CQ43" s="37"/>
      <c r="CR43" s="37">
        <f t="shared" si="1"/>
        <v>0</v>
      </c>
      <c r="CS43" s="38"/>
      <c r="CT43" s="23"/>
      <c r="CU43" s="24"/>
      <c r="CV43" s="242"/>
      <c r="CW43" s="25" t="e">
        <f>1-(CU43/CV40)</f>
        <v>#DIV/0!</v>
      </c>
      <c r="CX43" s="23" t="e" cm="1">
        <f t="array" ref="CX43">+_xlfn.IFS(CW43&lt;0.8,"Cambio",CW43&lt;0.9,"Revisión de control",CW43&gt;0.89,"Se mantiene")</f>
        <v>#DIV/0!</v>
      </c>
      <c r="CY43" s="143"/>
      <c r="CZ43" s="143"/>
      <c r="DA43" s="143"/>
      <c r="DB43" s="143"/>
      <c r="DC43" s="25"/>
    </row>
    <row r="44" spans="1:107" ht="60" hidden="1" customHeight="1" x14ac:dyDescent="0.35">
      <c r="A44" s="146"/>
      <c r="B44" s="218" t="s">
        <v>201</v>
      </c>
      <c r="C44" s="148" t="s">
        <v>139</v>
      </c>
      <c r="D44" s="205" t="str">
        <f>VLOOKUP(B44,Datos!$B$65:$F$80,3,FALSE)</f>
        <v>Establecer lineamientos para la comunicación y coordinación intra e interinstitucional, que proporcione a los grupos de interés información veraz, objetiva y oportuna de la misión, objetivos y gestión de la Agencia Nacional de Tierras.</v>
      </c>
      <c r="E44" s="208" t="str">
        <f>VLOOKUP(B44,Datos!$B$65:$F$80,5,FALSE)</f>
        <v>La posibilidad de incumplir con los lineamientos para la comunicación interna y externa enfocada hacia los grupos de interés de la entidad</v>
      </c>
      <c r="F44" s="205" t="str">
        <f>VLOOKUP(B44,Datos!$B$65:$F$80,4,FALSE)</f>
        <v>Desde la formulación de lineamientos de comunicación interna y externa, hasta la articulación con los grupos de interés y organismos de control.</v>
      </c>
      <c r="G44" s="221" t="s">
        <v>641</v>
      </c>
      <c r="H44" s="184"/>
      <c r="I44" s="215">
        <f>IF(K44="",0,1)</f>
        <v>0</v>
      </c>
      <c r="J44" s="189" t="str">
        <f>CONCATENATE(C44," ",K44)</f>
        <v xml:space="preserve">COGGI </v>
      </c>
      <c r="K44" s="189"/>
      <c r="L44" s="211"/>
      <c r="M44" s="196">
        <f ca="1">+TODAY()-L44</f>
        <v>46189</v>
      </c>
      <c r="N44" s="199"/>
      <c r="O44" s="212"/>
      <c r="P44" s="215" t="e">
        <f>VLOOKUP(O44,Datos!$B$20:$D$25,3,FALSE)</f>
        <v>#N/A</v>
      </c>
      <c r="Q44" s="212"/>
      <c r="R44" s="215" t="e">
        <f>VLOOKUP(Q44,Datos!$C$20:$D$25,2,FALSE)</f>
        <v>#N/A</v>
      </c>
      <c r="S44" s="215" t="e">
        <f>+IF(P44="",R44,IF(R44="",P44,IF(P44&gt;R44,P44,R44)))</f>
        <v>#N/A</v>
      </c>
      <c r="T44" s="215" t="e" cm="1">
        <f t="array" ref="T44">_xlfn.IFS(S44=P44,O44,S44=R44,Q44)</f>
        <v>#N/A</v>
      </c>
      <c r="U44" s="184"/>
      <c r="V44" s="186"/>
      <c r="W44" s="186"/>
      <c r="X44" s="187" t="str">
        <f>CONCATENATE("Posibilidad de"," ",U44," ",V44," debido ",W44)</f>
        <v xml:space="preserve">Posibilidad de   debido </v>
      </c>
      <c r="Y44" s="189"/>
      <c r="Z44" s="189"/>
      <c r="AA44" s="192"/>
      <c r="AB44" s="192"/>
      <c r="AC44" s="192"/>
      <c r="AD44" s="195"/>
      <c r="AE44" s="184" t="str">
        <f>IF(AD44&lt;=0,"",IF(AD44&lt;=2,"Muy Baja",IF(AD44&lt;=24,"Baja",IF(AD44&lt;=500,"Media",IF(AD44&lt;=5000,"Alta","Muy Alta")))))</f>
        <v/>
      </c>
      <c r="AF44" s="188" t="str">
        <f>IF(AE44="","",IF(AE44="Muy Baja",0.2,IF(AE44="Baja",0.4,IF(AE44="Media",0.6,IF(AE44="Alta",0.8,IF(AE44="Muy Alta",1,))))))</f>
        <v/>
      </c>
      <c r="AG44" s="188" t="e">
        <f>+T44</f>
        <v>#N/A</v>
      </c>
      <c r="AH44" s="184" t="e" cm="1">
        <f t="array" ref="AH44">_xlfn.IFS(AG44=Datos!$C$6,"Leve",AG44=Datos!$D$6,"Leve",AG44=Datos!$C$7,"Menor",AG44=Datos!$D$7,"Menor",AG44=Datos!$C$8,"Moderado",AG44=Datos!$D$8,"Moderado",AG44=Datos!$C$9,"Mayor",AG44=Datos!$D$9,"Mayor",AG44=Datos!$C$10,"Catastrófico",AG44=Datos!$D$10,"Catastrófico")</f>
        <v>#N/A</v>
      </c>
      <c r="AI44" s="188" t="e">
        <f>IF(AH44="","",IF(AH44="Leve",0.2,IF(AH44="Menor",0.4,IF(AH44="Moderado",0.6,IF(AH44="Mayor",0.8,IF(AH44="Catastrófico",1,))))))</f>
        <v>#N/A</v>
      </c>
      <c r="AJ44" s="184" t="e">
        <f>IF(OR(AND(AE44="Muy Baja",AH44="Leve"),AND(AE44="Muy Baja",AH44="Menor"),AND(AE44="Baja",AH44="Leve")),"Bajo",IF(OR(AND(AE44="Muy baja",AH44="Moderado"),AND(AE44="Baja",AH44="Menor"),AND(AE44="Baja",AH44="Moderado"),AND(AE44="Media",AH44="Leve"),AND(AE44="Media",AH44="Menor"),AND(AE44="Media",AH44="Moderado"),AND(AE44="Alta",AH44="Leve"),AND(AE44="Alta",AH44="Menor")),"Moderado",IF(OR(AND(AE44="Muy Baja",AH44="Mayor"),AND(AE44="Baja",AH44="Mayor"),AND(AE44="Media",AH44="Mayor"),AND(AE44="Alta",AH44="Moderado"),AND(AE44="Alta",AH44="Mayor"),AND(AE44="Muy Alta",AH44="Leve"),AND(AE44="Muy Alta",AH44="Menor"),AND(AE44="Muy Alta",AH44="Moderado"),AND(AE44="Muy Alta",AH44="Mayor")),"Alto",IF(OR(AND(AE44="Muy Baja",AH44="Catastrófico"),AND(AE44="Baja",AH44="Catastrófico"),AND(AE44="Media",AH44="Catastrófico"),AND(AE44="Alta",AH44="Catastrófico"),AND(AE44="Muy Alta",AH44="Catastrófico")),"Extremo",""))))</f>
        <v>#N/A</v>
      </c>
      <c r="AK44" s="185" t="e" cm="1">
        <f t="array" ref="AK44">_xlfn.IFS(AJ44="Bajo","Aceptar",AJ44="Moderado","Reducir",AJ44="Alto","Reducir",AJ44="Extremo","Reducir")</f>
        <v>#N/A</v>
      </c>
      <c r="AL44" s="20" t="str">
        <f>CONCATENATE(J44," Control"," 1")</f>
        <v>COGGI  Control 1</v>
      </c>
      <c r="AM44" s="22"/>
      <c r="AN44" s="22"/>
      <c r="AO44" s="22"/>
      <c r="AP44" s="22" t="str">
        <f t="shared" si="32"/>
        <v xml:space="preserve">  a través de </v>
      </c>
      <c r="AQ44" s="20"/>
      <c r="AR44" s="20" t="str">
        <f t="shared" si="33"/>
        <v/>
      </c>
      <c r="AS44" s="20"/>
      <c r="AT44" s="20" t="str">
        <f t="shared" si="34"/>
        <v/>
      </c>
      <c r="AU44" s="20"/>
      <c r="AV44" s="20"/>
      <c r="AW44" s="20"/>
      <c r="AX44" s="21" t="str">
        <f>+IF(AR44="Probabilidad",AF44-(AF44*AT44),AF44)</f>
        <v/>
      </c>
      <c r="AY44" s="20" t="str">
        <f t="shared" si="9"/>
        <v/>
      </c>
      <c r="AZ44" s="21" t="e">
        <f>+IF(AR44="Impacto",AI44-(AI44*AT44),AI44)</f>
        <v>#N/A</v>
      </c>
      <c r="BA44" s="20" t="str">
        <f t="shared" si="10"/>
        <v/>
      </c>
      <c r="BB44" s="189" t="str">
        <f>IF(OR(AND(AY47="Muy Baja",BA47="Leve"),AND(AY47="Muy Baja",BA47="Menor"),AND(AY47="Baja",BA47="Leve")),"Bajo",IF(OR(AND(AY47="Muy baja",BA47="Moderado"),AND(AY47="Baja",BA47="Menor"),AND(AY47="Baja",BA47="Moderado"),AND(AY47="Media",BA47="Leve"),AND(AY47="Media",BA47="Menor"),AND(AY47="Media",BA47="Moderado"),AND(AY47="Alta",BA47="Leve"),AND(AY47="Alta",BA47="Menor")),"Moderado",IF(OR(AND(AY47="Muy Baja",BA47="Mayor"),AND(AY47="Baja",BA47="Mayor"),AND(AY47="Media",BA47="Mayor"),AND(AY47="Alta",BA47="Moderado"),AND(AY47="Alta",BA47="Mayor"),AND(AY47="Muy Alta",BA47="Leve"),AND(AY47="Muy Alta",BA47="Menor"),AND(AY47="Muy Alta",BA47="Moderado"),AND(AY47="Muy Alta",BA47="Mayor")),"Alto",IF(OR(AND(AY47="Muy Baja",BA47="Catastrófico"),AND(AY47="Baja",BA47="Catastrófico"),AND(AY47="Media",BA47="Catastrófico"),AND(AY47="Alta",BA47="Catastrófico"),AND(AY47="Muy Alta",BA47="Catastrófico")),"Extremo",""))))</f>
        <v/>
      </c>
      <c r="BC44" s="189" t="e" cm="1">
        <f t="array" ref="BC44">_xlfn.IFS(BB44="Bajo","Aceptar",BB44="Moderado","Reducir",BB44="Alto","Reducir",BB44="Extremo","Reducir")</f>
        <v>#N/A</v>
      </c>
      <c r="BD44" s="181" t="e" cm="1">
        <f t="array" ref="BD44">_xlfn.IFS(BC44="Aceptar","No",BC44="Reducir","Si")</f>
        <v>#N/A</v>
      </c>
      <c r="BE44" s="161"/>
      <c r="BF44" s="161"/>
      <c r="BG44" s="161"/>
      <c r="BH44" s="161"/>
      <c r="BI44" s="161"/>
      <c r="BJ44" s="161"/>
      <c r="BK44" s="161"/>
      <c r="BL44" s="161"/>
      <c r="BM44" s="178"/>
      <c r="BN44" s="20" t="str">
        <f>CONCATENATE(J44," Acción preventiva"," 1")</f>
        <v>COGGI  Acción preventiva 1</v>
      </c>
      <c r="BO44" s="22"/>
      <c r="BP44" s="22"/>
      <c r="BQ44" s="22"/>
      <c r="BR44" s="20"/>
      <c r="BS44" s="20"/>
      <c r="BT44" s="20"/>
      <c r="BU44" s="20"/>
      <c r="BV44" s="20"/>
      <c r="BW44" s="20"/>
      <c r="BX44" s="20"/>
      <c r="BY44" s="20"/>
      <c r="BZ44" s="20"/>
      <c r="CA44" s="20"/>
      <c r="CB44" s="20"/>
      <c r="CC44" s="20"/>
      <c r="CD44" s="20"/>
      <c r="CE44" s="180"/>
      <c r="CF44" s="37"/>
      <c r="CG44" s="37"/>
      <c r="CH44" s="37"/>
      <c r="CI44" s="37"/>
      <c r="CJ44" s="37"/>
      <c r="CK44" s="37"/>
      <c r="CL44" s="37"/>
      <c r="CM44" s="37"/>
      <c r="CN44" s="37"/>
      <c r="CO44" s="37"/>
      <c r="CP44" s="37"/>
      <c r="CQ44" s="37"/>
      <c r="CR44" s="37">
        <f t="shared" si="1"/>
        <v>0</v>
      </c>
      <c r="CS44" s="38"/>
      <c r="CT44" s="23"/>
      <c r="CU44" s="24"/>
      <c r="CV44" s="240">
        <f>+AD44</f>
        <v>0</v>
      </c>
      <c r="CW44" s="25" t="e">
        <f>1-(CU44/CV44)</f>
        <v>#DIV/0!</v>
      </c>
      <c r="CX44" s="23" t="e" cm="1">
        <f t="array" ref="CX44">+_xlfn.IFS(CW44&lt;0.8,"Cambio",CW44&lt;0.9,"Revisión de control",CW44&gt;0.89,"Se mantiene")</f>
        <v>#DIV/0!</v>
      </c>
      <c r="CY44" s="143"/>
      <c r="CZ44" s="143"/>
      <c r="DA44" s="143"/>
      <c r="DB44" s="143"/>
      <c r="DC44" s="25"/>
    </row>
    <row r="45" spans="1:107" ht="60" hidden="1" customHeight="1" x14ac:dyDescent="0.35">
      <c r="A45" s="146"/>
      <c r="B45" s="219"/>
      <c r="C45" s="148" t="s">
        <v>139</v>
      </c>
      <c r="D45" s="206"/>
      <c r="E45" s="209"/>
      <c r="F45" s="206"/>
      <c r="G45" s="221"/>
      <c r="H45" s="184"/>
      <c r="I45" s="216"/>
      <c r="J45" s="190"/>
      <c r="K45" s="190"/>
      <c r="L45" s="211"/>
      <c r="M45" s="197"/>
      <c r="N45" s="200"/>
      <c r="O45" s="213"/>
      <c r="P45" s="216"/>
      <c r="Q45" s="213"/>
      <c r="R45" s="216"/>
      <c r="S45" s="216"/>
      <c r="T45" s="216"/>
      <c r="U45" s="184"/>
      <c r="V45" s="186"/>
      <c r="W45" s="186"/>
      <c r="X45" s="187"/>
      <c r="Y45" s="190"/>
      <c r="Z45" s="190"/>
      <c r="AA45" s="193"/>
      <c r="AB45" s="193"/>
      <c r="AC45" s="193"/>
      <c r="AD45" s="195"/>
      <c r="AE45" s="184"/>
      <c r="AF45" s="188"/>
      <c r="AG45" s="184"/>
      <c r="AH45" s="184"/>
      <c r="AI45" s="188"/>
      <c r="AJ45" s="184"/>
      <c r="AK45" s="185"/>
      <c r="AL45" s="20" t="str">
        <f>CONCATENATE(J44," Control"," 2")</f>
        <v>COGGI  Control 2</v>
      </c>
      <c r="AM45" s="22"/>
      <c r="AN45" s="22"/>
      <c r="AO45" s="22"/>
      <c r="AP45" s="22" t="str">
        <f t="shared" si="32"/>
        <v xml:space="preserve">  a través de </v>
      </c>
      <c r="AQ45" s="20"/>
      <c r="AR45" s="20" t="str">
        <f t="shared" si="33"/>
        <v/>
      </c>
      <c r="AS45" s="20"/>
      <c r="AT45" s="20" t="str">
        <f t="shared" si="34"/>
        <v/>
      </c>
      <c r="AU45" s="20"/>
      <c r="AV45" s="20"/>
      <c r="AW45" s="20"/>
      <c r="AX45" s="21" t="str">
        <f>+IF(AR45="Probabilidad",AX44-(AX44*AT45),AX44)</f>
        <v/>
      </c>
      <c r="AY45" s="20" t="str">
        <f t="shared" si="9"/>
        <v/>
      </c>
      <c r="AZ45" s="21" t="e">
        <f>+IF(AR45="Impacto",AZ44-(AZ44*AT45),AZ44)</f>
        <v>#N/A</v>
      </c>
      <c r="BA45" s="20" t="str">
        <f t="shared" si="10"/>
        <v/>
      </c>
      <c r="BB45" s="190"/>
      <c r="BC45" s="190"/>
      <c r="BD45" s="182"/>
      <c r="BE45" s="162"/>
      <c r="BF45" s="162"/>
      <c r="BG45" s="162"/>
      <c r="BH45" s="162"/>
      <c r="BI45" s="162"/>
      <c r="BJ45" s="162"/>
      <c r="BK45" s="162"/>
      <c r="BL45" s="162"/>
      <c r="BM45" s="178"/>
      <c r="BN45" s="20" t="str">
        <f>CONCATENATE(J44," Acción preventiva"," 2")</f>
        <v>COGGI  Acción preventiva 2</v>
      </c>
      <c r="BO45" s="22"/>
      <c r="BP45" s="22"/>
      <c r="BQ45" s="22"/>
      <c r="BR45" s="20"/>
      <c r="BS45" s="20"/>
      <c r="BT45" s="20"/>
      <c r="BU45" s="20"/>
      <c r="BV45" s="20"/>
      <c r="BW45" s="20"/>
      <c r="BX45" s="20"/>
      <c r="BY45" s="20"/>
      <c r="BZ45" s="20"/>
      <c r="CA45" s="20"/>
      <c r="CB45" s="20"/>
      <c r="CC45" s="20"/>
      <c r="CD45" s="20"/>
      <c r="CE45" s="180"/>
      <c r="CF45" s="37"/>
      <c r="CG45" s="37"/>
      <c r="CH45" s="37"/>
      <c r="CI45" s="37"/>
      <c r="CJ45" s="37"/>
      <c r="CK45" s="37"/>
      <c r="CL45" s="37"/>
      <c r="CM45" s="37"/>
      <c r="CN45" s="37"/>
      <c r="CO45" s="37"/>
      <c r="CP45" s="37"/>
      <c r="CQ45" s="37"/>
      <c r="CR45" s="37">
        <f t="shared" si="1"/>
        <v>0</v>
      </c>
      <c r="CS45" s="38"/>
      <c r="CT45" s="23"/>
      <c r="CU45" s="24"/>
      <c r="CV45" s="241"/>
      <c r="CW45" s="25" t="e">
        <f>1-(CU45/CV44)</f>
        <v>#DIV/0!</v>
      </c>
      <c r="CX45" s="23" t="e" cm="1">
        <f t="array" ref="CX45">+_xlfn.IFS(CW45&lt;0.8,"Cambio",CW45&lt;0.9,"Revisión de control",CW45&gt;0.89,"Se mantiene")</f>
        <v>#DIV/0!</v>
      </c>
      <c r="CY45" s="143"/>
      <c r="CZ45" s="143"/>
      <c r="DA45" s="143"/>
      <c r="DB45" s="143"/>
      <c r="DC45" s="25"/>
    </row>
    <row r="46" spans="1:107" ht="60" hidden="1" customHeight="1" x14ac:dyDescent="0.35">
      <c r="A46" s="146"/>
      <c r="B46" s="219"/>
      <c r="C46" s="148" t="s">
        <v>139</v>
      </c>
      <c r="D46" s="206"/>
      <c r="E46" s="209"/>
      <c r="F46" s="206"/>
      <c r="G46" s="221"/>
      <c r="H46" s="184"/>
      <c r="I46" s="216"/>
      <c r="J46" s="190"/>
      <c r="K46" s="190"/>
      <c r="L46" s="211"/>
      <c r="M46" s="197"/>
      <c r="N46" s="200"/>
      <c r="O46" s="213"/>
      <c r="P46" s="216"/>
      <c r="Q46" s="213"/>
      <c r="R46" s="216"/>
      <c r="S46" s="216"/>
      <c r="T46" s="216"/>
      <c r="U46" s="184"/>
      <c r="V46" s="186"/>
      <c r="W46" s="186"/>
      <c r="X46" s="187"/>
      <c r="Y46" s="190"/>
      <c r="Z46" s="190"/>
      <c r="AA46" s="193"/>
      <c r="AB46" s="193"/>
      <c r="AC46" s="193"/>
      <c r="AD46" s="195"/>
      <c r="AE46" s="184"/>
      <c r="AF46" s="188"/>
      <c r="AG46" s="184"/>
      <c r="AH46" s="184"/>
      <c r="AI46" s="188"/>
      <c r="AJ46" s="184"/>
      <c r="AK46" s="185"/>
      <c r="AL46" s="20" t="str">
        <f>CONCATENATE(J44," Control"," 3")</f>
        <v>COGGI  Control 3</v>
      </c>
      <c r="AM46" s="22"/>
      <c r="AN46" s="22"/>
      <c r="AO46" s="22"/>
      <c r="AP46" s="22" t="str">
        <f t="shared" si="32"/>
        <v xml:space="preserve">  a través de </v>
      </c>
      <c r="AQ46" s="20"/>
      <c r="AR46" s="20" t="str">
        <f t="shared" si="33"/>
        <v/>
      </c>
      <c r="AS46" s="20"/>
      <c r="AT46" s="20" t="str">
        <f t="shared" si="34"/>
        <v/>
      </c>
      <c r="AU46" s="20"/>
      <c r="AV46" s="20"/>
      <c r="AW46" s="20"/>
      <c r="AX46" s="21" t="str">
        <f>+IF(AR46="Probabilidad",AX45-(AX45*AT46),AX45)</f>
        <v/>
      </c>
      <c r="AY46" s="20" t="str">
        <f t="shared" si="9"/>
        <v/>
      </c>
      <c r="AZ46" s="21" t="e">
        <f>+IF(AR46="Impacto",AZ45-(AZ45*AT46),AZ45)</f>
        <v>#N/A</v>
      </c>
      <c r="BA46" s="20" t="str">
        <f t="shared" si="10"/>
        <v/>
      </c>
      <c r="BB46" s="190"/>
      <c r="BC46" s="190"/>
      <c r="BD46" s="182"/>
      <c r="BE46" s="162"/>
      <c r="BF46" s="162"/>
      <c r="BG46" s="162"/>
      <c r="BH46" s="162"/>
      <c r="BI46" s="162"/>
      <c r="BJ46" s="162"/>
      <c r="BK46" s="162"/>
      <c r="BL46" s="162"/>
      <c r="BM46" s="178"/>
      <c r="BN46" s="20" t="str">
        <f>CONCATENATE(J44," Acción preventiva"," 3")</f>
        <v>COGGI  Acción preventiva 3</v>
      </c>
      <c r="BO46" s="22"/>
      <c r="BP46" s="22"/>
      <c r="BQ46" s="22"/>
      <c r="BR46" s="20"/>
      <c r="BS46" s="20"/>
      <c r="BT46" s="20"/>
      <c r="BU46" s="20"/>
      <c r="BV46" s="20"/>
      <c r="BW46" s="20"/>
      <c r="BX46" s="20"/>
      <c r="BY46" s="20"/>
      <c r="BZ46" s="20"/>
      <c r="CA46" s="20"/>
      <c r="CB46" s="20"/>
      <c r="CC46" s="20"/>
      <c r="CD46" s="20"/>
      <c r="CE46" s="180"/>
      <c r="CF46" s="37"/>
      <c r="CG46" s="37"/>
      <c r="CH46" s="37"/>
      <c r="CI46" s="37"/>
      <c r="CJ46" s="37"/>
      <c r="CK46" s="37"/>
      <c r="CL46" s="37"/>
      <c r="CM46" s="37"/>
      <c r="CN46" s="37"/>
      <c r="CO46" s="37"/>
      <c r="CP46" s="37"/>
      <c r="CQ46" s="37"/>
      <c r="CR46" s="37">
        <f t="shared" si="1"/>
        <v>0</v>
      </c>
      <c r="CS46" s="38"/>
      <c r="CT46" s="23"/>
      <c r="CU46" s="24"/>
      <c r="CV46" s="241"/>
      <c r="CW46" s="25" t="e">
        <f>1-(CU46/CV44)</f>
        <v>#DIV/0!</v>
      </c>
      <c r="CX46" s="23" t="e" cm="1">
        <f t="array" ref="CX46">+_xlfn.IFS(CW46&lt;0.8,"Cambio",CW46&lt;0.9,"Revisión de control",CW46&gt;0.89,"Se mantiene")</f>
        <v>#DIV/0!</v>
      </c>
      <c r="CY46" s="143"/>
      <c r="CZ46" s="143"/>
      <c r="DA46" s="143"/>
      <c r="DB46" s="143"/>
      <c r="DC46" s="25"/>
    </row>
    <row r="47" spans="1:107" ht="60" hidden="1" customHeight="1" x14ac:dyDescent="0.35">
      <c r="A47" s="146"/>
      <c r="B47" s="220"/>
      <c r="C47" s="148" t="s">
        <v>139</v>
      </c>
      <c r="D47" s="207"/>
      <c r="E47" s="210"/>
      <c r="F47" s="207"/>
      <c r="G47" s="221"/>
      <c r="H47" s="184"/>
      <c r="I47" s="217"/>
      <c r="J47" s="191"/>
      <c r="K47" s="191"/>
      <c r="L47" s="211"/>
      <c r="M47" s="198"/>
      <c r="N47" s="201"/>
      <c r="O47" s="214"/>
      <c r="P47" s="217"/>
      <c r="Q47" s="214"/>
      <c r="R47" s="217"/>
      <c r="S47" s="217"/>
      <c r="T47" s="217"/>
      <c r="U47" s="184"/>
      <c r="V47" s="186"/>
      <c r="W47" s="186"/>
      <c r="X47" s="187"/>
      <c r="Y47" s="191"/>
      <c r="Z47" s="191"/>
      <c r="AA47" s="194"/>
      <c r="AB47" s="194"/>
      <c r="AC47" s="194"/>
      <c r="AD47" s="195"/>
      <c r="AE47" s="184"/>
      <c r="AF47" s="188"/>
      <c r="AG47" s="184"/>
      <c r="AH47" s="184"/>
      <c r="AI47" s="188"/>
      <c r="AJ47" s="184"/>
      <c r="AK47" s="185"/>
      <c r="AL47" s="20" t="str">
        <f>CONCATENATE(J44," Control"," 4")</f>
        <v>COGGI  Control 4</v>
      </c>
      <c r="AM47" s="22"/>
      <c r="AN47" s="22"/>
      <c r="AO47" s="22"/>
      <c r="AP47" s="22" t="str">
        <f t="shared" si="32"/>
        <v xml:space="preserve">  a través de </v>
      </c>
      <c r="AQ47" s="20"/>
      <c r="AR47" s="20" t="str">
        <f t="shared" si="33"/>
        <v/>
      </c>
      <c r="AS47" s="20"/>
      <c r="AT47" s="20" t="str">
        <f t="shared" si="34"/>
        <v/>
      </c>
      <c r="AU47" s="20"/>
      <c r="AV47" s="20"/>
      <c r="AW47" s="20"/>
      <c r="AX47" s="21" t="str">
        <f>+IF(AR47="Probabilidad",AX46-(AX46*AT47),AX46)</f>
        <v/>
      </c>
      <c r="AY47" s="20" t="str">
        <f t="shared" si="9"/>
        <v/>
      </c>
      <c r="AZ47" s="21" t="e">
        <f>+IF(AR47="Impacto",AZ46-(AZ46*AT47),AZ46)</f>
        <v>#N/A</v>
      </c>
      <c r="BA47" s="20" t="str">
        <f t="shared" si="10"/>
        <v/>
      </c>
      <c r="BB47" s="191"/>
      <c r="BC47" s="191"/>
      <c r="BD47" s="183"/>
      <c r="BE47" s="163"/>
      <c r="BF47" s="163"/>
      <c r="BG47" s="163"/>
      <c r="BH47" s="163"/>
      <c r="BI47" s="163"/>
      <c r="BJ47" s="163"/>
      <c r="BK47" s="163"/>
      <c r="BL47" s="163"/>
      <c r="BM47" s="178"/>
      <c r="BN47" s="20" t="str">
        <f>CONCATENATE(J44," Acción preventiva"," 4")</f>
        <v>COGGI  Acción preventiva 4</v>
      </c>
      <c r="BO47" s="22"/>
      <c r="BP47" s="22"/>
      <c r="BQ47" s="22"/>
      <c r="BR47" s="20"/>
      <c r="BS47" s="20"/>
      <c r="BT47" s="20"/>
      <c r="BU47" s="20"/>
      <c r="BV47" s="20"/>
      <c r="BW47" s="20"/>
      <c r="BX47" s="20"/>
      <c r="BY47" s="20"/>
      <c r="BZ47" s="20"/>
      <c r="CA47" s="20"/>
      <c r="CB47" s="20"/>
      <c r="CC47" s="20"/>
      <c r="CD47" s="20"/>
      <c r="CE47" s="180"/>
      <c r="CF47" s="37"/>
      <c r="CG47" s="37"/>
      <c r="CH47" s="37"/>
      <c r="CI47" s="37"/>
      <c r="CJ47" s="37"/>
      <c r="CK47" s="37"/>
      <c r="CL47" s="37"/>
      <c r="CM47" s="37"/>
      <c r="CN47" s="37"/>
      <c r="CO47" s="37"/>
      <c r="CP47" s="37"/>
      <c r="CQ47" s="37"/>
      <c r="CR47" s="37">
        <f t="shared" si="1"/>
        <v>0</v>
      </c>
      <c r="CS47" s="38"/>
      <c r="CT47" s="23"/>
      <c r="CU47" s="24"/>
      <c r="CV47" s="242"/>
      <c r="CW47" s="25" t="e">
        <f>1-(CU47/CV44)</f>
        <v>#DIV/0!</v>
      </c>
      <c r="CX47" s="23" t="e" cm="1">
        <f t="array" ref="CX47">+_xlfn.IFS(CW47&lt;0.8,"Cambio",CW47&lt;0.9,"Revisión de control",CW47&gt;0.89,"Se mantiene")</f>
        <v>#DIV/0!</v>
      </c>
      <c r="CY47" s="143"/>
      <c r="CZ47" s="143"/>
      <c r="DA47" s="143"/>
      <c r="DB47" s="143"/>
      <c r="DC47" s="25"/>
    </row>
    <row r="48" spans="1:107" ht="60" customHeight="1" x14ac:dyDescent="0.35">
      <c r="A48" s="146" t="s">
        <v>492</v>
      </c>
      <c r="B48" s="243" t="s">
        <v>201</v>
      </c>
      <c r="C48" s="148" t="s">
        <v>139</v>
      </c>
      <c r="D48" s="205" t="str">
        <f>VLOOKUP(B48,Datos!$B$65:$F$80,3,FALSE)</f>
        <v>Establecer lineamientos para la comunicación y coordinación intra e interinstitucional, que proporcione a los grupos de interés información veraz, objetiva y oportuna de la misión, objetivos y gestión de la Agencia Nacional de Tierras.</v>
      </c>
      <c r="E48" s="208" t="str">
        <f>VLOOKUP(B48,Datos!$B$65:$F$80,5,FALSE)</f>
        <v>La posibilidad de incumplir con los lineamientos para la comunicación interna y externa enfocada hacia los grupos de interés de la entidad</v>
      </c>
      <c r="F48" s="205" t="str">
        <f>VLOOKUP(B48,Datos!$B$65:$F$80,4,FALSE)</f>
        <v>Desde la formulación de lineamientos de comunicación interna y externa, hasta la articulación con los grupos de interés y organismos de control.</v>
      </c>
      <c r="G48" s="221" t="s">
        <v>493</v>
      </c>
      <c r="H48" s="184" t="s">
        <v>1090</v>
      </c>
      <c r="I48" s="215">
        <f>IF(K48="",0,1)</f>
        <v>1</v>
      </c>
      <c r="J48" s="189" t="str">
        <f>CONCATENATE(C48," ",K48)</f>
        <v>COGGI 7</v>
      </c>
      <c r="K48" s="189">
        <v>7</v>
      </c>
      <c r="L48" s="211">
        <v>46150</v>
      </c>
      <c r="M48" s="196">
        <f ca="1">+TODAY()-L48</f>
        <v>39</v>
      </c>
      <c r="N48" s="199" t="s">
        <v>1091</v>
      </c>
      <c r="O48" s="212" t="s">
        <v>19</v>
      </c>
      <c r="P48" s="215">
        <f>VLOOKUP(O48,Datos!$B$20:$D$25,3,FALSE)</f>
        <v>0.2</v>
      </c>
      <c r="Q48" s="212" t="s">
        <v>35</v>
      </c>
      <c r="R48" s="215">
        <f>VLOOKUP(Q48,Datos!$C$20:$D$25,2,FALSE)</f>
        <v>1</v>
      </c>
      <c r="S48" s="215">
        <f>+IF(P48="",R48,IF(R48="",P48,IF(P48&gt;R48,P48,R48)))</f>
        <v>1</v>
      </c>
      <c r="T48" s="215" t="str" cm="1">
        <f t="array" ref="T48">_xlfn.IFS(S48=P48,O48,S48=R48,Q48)</f>
        <v>El riesgo afecta la imagen de la entidad a nivel nacional, con efecto publicitarios sostenible a nivel país</v>
      </c>
      <c r="U48" s="184" t="s">
        <v>4</v>
      </c>
      <c r="V48" s="186" t="s">
        <v>1092</v>
      </c>
      <c r="W48" s="186" t="s">
        <v>1093</v>
      </c>
      <c r="X48" s="187" t="str">
        <f>CONCATENATE("Posibilidad de"," ",U48," ",V48," debido ",W48)</f>
        <v>Posibilidad de pérdida reputacional en la imagen institucional de la entidad antes los grupos de interés debido al desconocimiento en el registro y trámite de denuncias que llegan a la OIGT por los diferentes canales de atención al ciudadano disponibles en la entidad (Virtual y fisico).</v>
      </c>
      <c r="Y48" s="189" t="s">
        <v>212</v>
      </c>
      <c r="Z48" s="189" t="s">
        <v>216</v>
      </c>
      <c r="AA48" s="189" t="s">
        <v>257</v>
      </c>
      <c r="AB48" s="192" t="s">
        <v>225</v>
      </c>
      <c r="AC48" s="192" t="s">
        <v>1094</v>
      </c>
      <c r="AD48" s="255">
        <v>856</v>
      </c>
      <c r="AE48" s="184" t="str">
        <f>IF(AD48&lt;=0,"",IF(AD48&lt;=2,"Muy Baja",IF(AD48&lt;=24,"Baja",IF(AD48&lt;=500,"Media",IF(AD48&lt;=5000,"Alta","Muy Alta")))))</f>
        <v>Alta</v>
      </c>
      <c r="AF48" s="188">
        <f>IF(AE48="","",IF(AE48="Muy Baja",0.2,IF(AE48="Baja",0.4,IF(AE48="Media",0.6,IF(AE48="Alta",0.8,IF(AE48="Muy Alta",1,))))))</f>
        <v>0.8</v>
      </c>
      <c r="AG48" s="188" t="str">
        <f>+T48</f>
        <v>El riesgo afecta la imagen de la entidad a nivel nacional, con efecto publicitarios sostenible a nivel país</v>
      </c>
      <c r="AH48" s="184" t="str" cm="1">
        <f t="array" ref="AH48">_xlfn.IFS(AG48=Datos!$C$6,"Leve",AG48=Datos!$D$6,"Leve",AG48=Datos!$C$7,"Menor",AG48=Datos!$D$7,"Menor",AG48=Datos!$C$8,"Moderado",AG48=Datos!$D$8,"Moderado",AG48=Datos!$C$9,"Mayor",AG48=Datos!$D$9,"Mayor",AG48=Datos!$C$10,"Catastrófico",AG48=Datos!$D$10,"Catastrófico")</f>
        <v>Catastrófico</v>
      </c>
      <c r="AI48" s="188">
        <f>IF(AH48="","",IF(AH48="Leve",0.2,IF(AH48="Menor",0.4,IF(AH48="Moderado",0.6,IF(AH48="Mayor",0.8,IF(AH48="Catastrófico",1,))))))</f>
        <v>1</v>
      </c>
      <c r="AJ48" s="184" t="str">
        <f>IF(OR(AND(AE48="Muy Baja",AH48="Leve"),AND(AE48="Muy Baja",AH48="Menor"),AND(AE48="Baja",AH48="Leve")),"Bajo",IF(OR(AND(AE48="Muy baja",AH48="Moderado"),AND(AE48="Baja",AH48="Menor"),AND(AE48="Baja",AH48="Moderado"),AND(AE48="Media",AH48="Leve"),AND(AE48="Media",AH48="Menor"),AND(AE48="Media",AH48="Moderado"),AND(AE48="Alta",AH48="Leve"),AND(AE48="Alta",AH48="Menor")),"Moderado",IF(OR(AND(AE48="Muy Baja",AH48="Mayor"),AND(AE48="Baja",AH48="Mayor"),AND(AE48="Media",AH48="Mayor"),AND(AE48="Alta",AH48="Moderado"),AND(AE48="Alta",AH48="Mayor"),AND(AE48="Muy Alta",AH48="Leve"),AND(AE48="Muy Alta",AH48="Menor"),AND(AE48="Muy Alta",AH48="Moderado"),AND(AE48="Muy Alta",AH48="Mayor")),"Alto",IF(OR(AND(AE48="Muy Baja",AH48="Catastrófico"),AND(AE48="Baja",AH48="Catastrófico"),AND(AE48="Media",AH48="Catastrófico"),AND(AE48="Alta",AH48="Catastrófico"),AND(AE48="Muy Alta",AH48="Catastrófico")),"Extremo",""))))</f>
        <v>Extremo</v>
      </c>
      <c r="AK48" s="185" t="str" cm="1">
        <f t="array" ref="AK48">_xlfn.IFS(AJ48="Bajo","Aceptar",AJ48="Moderado","Reducir",AJ48="Alto","Reducir",AJ48="Extremo","Reducir")</f>
        <v>Reducir</v>
      </c>
      <c r="AL48" s="20" t="str">
        <f>CONCATENATE(J48," Control"," 1")</f>
        <v>COGGI 7 Control 1</v>
      </c>
      <c r="AM48" s="123" t="s">
        <v>1690</v>
      </c>
      <c r="AN48" s="22" t="s">
        <v>1095</v>
      </c>
      <c r="AO48" s="22" t="s">
        <v>1096</v>
      </c>
      <c r="AP48" s="22" t="str">
        <f t="shared" si="32"/>
        <v>La OFICINA DE INSPECTOR DE LA GESTIÓN DE TIERRAS verifica y analiza el estado de los trámites y la gestión de las denuncias y/o PQRS asignadas a la dependencia de acuerdo con su competencia. Este seguimiento se realiza a través de Gestor Documental Orfeo y del reporte correspondiente en Power BI mensualmente. En caso de no evidenciarse gestión en el trámite, se generara una alerta al profesional responsable. Esta alerta se basa en el resultado del balance estadístico trimestral, el cual detalla el número de denuncias recibidas durante el periodo de análisis, la gestión realizada y la clasificación de dichas denuncias.</v>
      </c>
      <c r="AQ48" s="20" t="s">
        <v>54</v>
      </c>
      <c r="AR48" s="20" t="s">
        <v>38</v>
      </c>
      <c r="AS48" s="20" t="s">
        <v>56</v>
      </c>
      <c r="AT48" s="20" t="s">
        <v>1101</v>
      </c>
      <c r="AU48" s="20" t="s">
        <v>5</v>
      </c>
      <c r="AV48" s="20" t="s">
        <v>2</v>
      </c>
      <c r="AW48" s="20" t="s">
        <v>3</v>
      </c>
      <c r="AX48" s="21">
        <f>+IF(AR48="Probabilidad",AF48-(AF48*AT48),AF48)</f>
        <v>0.56000000000000005</v>
      </c>
      <c r="AY48" s="20" t="str">
        <f t="shared" si="9"/>
        <v>Media</v>
      </c>
      <c r="AZ48" s="21">
        <f>+IF(AR48="Impacto",AI48-(AI48*AT48),AI48)</f>
        <v>1</v>
      </c>
      <c r="BA48" s="20" t="str">
        <f t="shared" si="10"/>
        <v>Catastrófico</v>
      </c>
      <c r="BB48" s="189" t="str">
        <f>IF(OR(AND(AY51="Muy Baja",BA51="Leve"),AND(AY51="Muy Baja",BA51="Menor"),AND(AY51="Baja",BA51="Leve")),"Bajo",IF(OR(AND(AY51="Muy baja",BA51="Moderado"),AND(AY51="Baja",BA51="Menor"),AND(AY51="Baja",BA51="Moderado"),AND(AY51="Media",BA51="Leve"),AND(AY51="Media",BA51="Menor"),AND(AY51="Media",BA51="Moderado"),AND(AY51="Alta",BA51="Leve"),AND(AY51="Alta",BA51="Menor")),"Moderado",IF(OR(AND(AY51="Muy Baja",BA51="Mayor"),AND(AY51="Baja",BA51="Mayor"),AND(AY51="Media",BA51="Mayor"),AND(AY51="Alta",BA51="Moderado"),AND(AY51="Alta",BA51="Mayor"),AND(AY51="Muy Alta",BA51="Leve"),AND(AY51="Muy Alta",BA51="Menor"),AND(AY51="Muy Alta",BA51="Moderado"),AND(AY51="Muy Alta",BA51="Mayor")),"Alto",IF(OR(AND(AY51="Muy Baja",BA51="Catastrófico"),AND(AY51="Baja",BA51="Catastrófico"),AND(AY51="Media",BA51="Catastrófico"),AND(AY51="Alta",BA51="Catastrófico"),AND(AY51="Muy Alta",BA51="Catastrófico")),"Extremo",""))))</f>
        <v>Alto</v>
      </c>
      <c r="BC48" s="189" t="str" cm="1">
        <f t="array" ref="BC48">_xlfn.IFS(BB48="Bajo","Aceptar",BB48="Moderado","Reducir",BB48="Alto","Reducir",BB48="Extremo","Reducir")</f>
        <v>Reducir</v>
      </c>
      <c r="BD48" s="181" t="str" cm="1">
        <f t="array" ref="BD48">_xlfn.IFS(BC48="Aceptar","No",BC48="Reducir","Si")</f>
        <v>Si</v>
      </c>
      <c r="BE48" s="136" t="s">
        <v>1817</v>
      </c>
      <c r="BF48" s="136" t="s">
        <v>1817</v>
      </c>
      <c r="BG48" s="136" t="s">
        <v>1817</v>
      </c>
      <c r="BH48" s="164">
        <v>0</v>
      </c>
      <c r="BI48" s="164"/>
      <c r="BJ48" s="164"/>
      <c r="BK48" s="164">
        <f t="shared" ref="BK48:BK49" si="35">+SUM(BH48:BJ48)</f>
        <v>0</v>
      </c>
      <c r="BL48" s="165">
        <f t="shared" ref="BL48:BL49" si="36">+BK48/3</f>
        <v>0</v>
      </c>
      <c r="BM48" s="178">
        <f t="shared" ref="BM48" si="37">+AVERAGE(BL48:BL51)</f>
        <v>0</v>
      </c>
      <c r="BN48" s="20" t="str">
        <f>CONCATENATE(J48," Acción preventiva"," 1")</f>
        <v>COGGI 7 Acción preventiva 1</v>
      </c>
      <c r="BO48" s="22" t="s">
        <v>1822</v>
      </c>
      <c r="BP48" s="22" t="s">
        <v>1105</v>
      </c>
      <c r="BQ48" s="22" t="s">
        <v>1106</v>
      </c>
      <c r="BR48" s="20">
        <f t="shared" si="27"/>
        <v>3</v>
      </c>
      <c r="BS48" s="20">
        <v>1</v>
      </c>
      <c r="BT48" s="20"/>
      <c r="BU48" s="20"/>
      <c r="BV48" s="20"/>
      <c r="BW48" s="20">
        <v>1</v>
      </c>
      <c r="BX48" s="20"/>
      <c r="BY48" s="20"/>
      <c r="BZ48" s="20"/>
      <c r="CA48" s="20">
        <v>1</v>
      </c>
      <c r="CB48" s="20"/>
      <c r="CC48" s="20"/>
      <c r="CD48" s="20"/>
      <c r="CE48" s="180">
        <f>+AVERAGE(CR48:CR51)/AVERAGE(BR48:BR51)</f>
        <v>0</v>
      </c>
      <c r="CF48" s="37">
        <f>VLOOKUP($BN48,'[1]Anexo 4 Seg Acciones Prev'!$C$7:$CY$306,90,FALSE)</f>
        <v>0</v>
      </c>
      <c r="CG48" s="37">
        <f>VLOOKUP($BN48,'[1]Anexo 4 Seg Acciones Prev'!$C$7:$CY$306,91,FALSE)</f>
        <v>0</v>
      </c>
      <c r="CH48" s="37">
        <f>VLOOKUP($BN48,'[1]Anexo 4 Seg Acciones Prev'!$C$7:$CY$306,92,FALSE)</f>
        <v>0</v>
      </c>
      <c r="CI48" s="37">
        <f>VLOOKUP($BN48,'[1]Anexo 4 Seg Acciones Prev'!$C$7:$CY$306,93,FALSE)</f>
        <v>0</v>
      </c>
      <c r="CJ48" s="37">
        <f>VLOOKUP($BN48,'[1]Anexo 4 Seg Acciones Prev'!$C$7:$CY$306,94,FALSE)</f>
        <v>0</v>
      </c>
      <c r="CK48" s="37">
        <f>VLOOKUP($BN48,'[1]Anexo 4 Seg Acciones Prev'!$C$7:$CY$306,95,FALSE)</f>
        <v>0</v>
      </c>
      <c r="CL48" s="37">
        <f>VLOOKUP($BN48,'[1]Anexo 4 Seg Acciones Prev'!$C$7:$CY$306,96,FALSE)</f>
        <v>0</v>
      </c>
      <c r="CM48" s="37">
        <f>VLOOKUP($BN48,'[1]Anexo 4 Seg Acciones Prev'!$C$7:$CY$306,97,FALSE)</f>
        <v>0</v>
      </c>
      <c r="CN48" s="37">
        <f>VLOOKUP($BN48,'[1]Anexo 4 Seg Acciones Prev'!$C$7:$CY$306,98,FALSE)</f>
        <v>0</v>
      </c>
      <c r="CO48" s="37">
        <f>VLOOKUP($BN48,'[1]Anexo 4 Seg Acciones Prev'!$C$7:$CY$306,99,FALSE)</f>
        <v>0</v>
      </c>
      <c r="CP48" s="37">
        <f>VLOOKUP($BN48,'[1]Anexo 4 Seg Acciones Prev'!$C$7:$CY$306,100,FALSE)</f>
        <v>0</v>
      </c>
      <c r="CQ48" s="37">
        <f>VLOOKUP($BN48,'[1]Anexo 4 Seg Acciones Prev'!$C$7:$CY$306,101,FALSE)</f>
        <v>0</v>
      </c>
      <c r="CR48" s="37">
        <f t="shared" si="1"/>
        <v>0</v>
      </c>
      <c r="CS48" s="38" t="s">
        <v>58</v>
      </c>
      <c r="CT48" s="23"/>
      <c r="CU48" s="24"/>
      <c r="CV48" s="240">
        <f>+AD48</f>
        <v>856</v>
      </c>
      <c r="CW48" s="25">
        <f>1-(CU48/CV48)</f>
        <v>1</v>
      </c>
      <c r="CX48" s="23" t="str" cm="1">
        <f t="array" ref="CX48">+_xlfn.IFS(CW48&lt;0.8,"Cambio",CW48&lt;0.9,"Revisión de control",CW48&gt;0.89,"Se mantiene")</f>
        <v>Se mantiene</v>
      </c>
      <c r="CY48" s="143"/>
      <c r="CZ48" s="143"/>
      <c r="DA48" s="143"/>
      <c r="DB48" s="143"/>
      <c r="DC48" s="25">
        <f t="shared" si="28"/>
        <v>1</v>
      </c>
    </row>
    <row r="49" spans="1:107" ht="60" customHeight="1" x14ac:dyDescent="0.35">
      <c r="A49" s="146" t="s">
        <v>492</v>
      </c>
      <c r="B49" s="244"/>
      <c r="C49" s="148" t="s">
        <v>139</v>
      </c>
      <c r="D49" s="206"/>
      <c r="E49" s="209"/>
      <c r="F49" s="206"/>
      <c r="G49" s="221"/>
      <c r="H49" s="184"/>
      <c r="I49" s="216"/>
      <c r="J49" s="190"/>
      <c r="K49" s="190"/>
      <c r="L49" s="211"/>
      <c r="M49" s="197"/>
      <c r="N49" s="200"/>
      <c r="O49" s="213"/>
      <c r="P49" s="216"/>
      <c r="Q49" s="213"/>
      <c r="R49" s="216"/>
      <c r="S49" s="216"/>
      <c r="T49" s="216"/>
      <c r="U49" s="184"/>
      <c r="V49" s="186"/>
      <c r="W49" s="186"/>
      <c r="X49" s="187"/>
      <c r="Y49" s="190"/>
      <c r="Z49" s="190"/>
      <c r="AA49" s="190"/>
      <c r="AB49" s="193"/>
      <c r="AC49" s="193"/>
      <c r="AD49" s="256"/>
      <c r="AE49" s="184"/>
      <c r="AF49" s="188"/>
      <c r="AG49" s="184"/>
      <c r="AH49" s="184"/>
      <c r="AI49" s="188"/>
      <c r="AJ49" s="184"/>
      <c r="AK49" s="185"/>
      <c r="AL49" s="20" t="str">
        <f>CONCATENATE(J48," Control"," 2")</f>
        <v>COGGI 7 Control 2</v>
      </c>
      <c r="AM49" s="123" t="s">
        <v>1690</v>
      </c>
      <c r="AN49" s="22" t="s">
        <v>1097</v>
      </c>
      <c r="AO49" s="22" t="s">
        <v>1098</v>
      </c>
      <c r="AP49" s="22" t="str">
        <f t="shared" si="32"/>
        <v>La OFICINA DE INSPECTOR DE LA GESTIÓN DE TIERRAS Verifica en que casos procede una actuación administrativa, para interponer la denuncia penal, queja disciplinaria, fiscal o la que corresponde ante la autoridad competente y para ello,  a través de un memorando, cada vez que se analice un caso,  la OIGT emite las respectivas recomendaciones a las dependencias,  para que se adelanten las acciones que correspondan de acuerdo con sus competencias aportando la documentación recopilada y el contexto construido</v>
      </c>
      <c r="AQ49" s="20" t="s">
        <v>54</v>
      </c>
      <c r="AR49" s="20" t="s">
        <v>38</v>
      </c>
      <c r="AS49" s="20" t="s">
        <v>57</v>
      </c>
      <c r="AT49" s="20" t="s">
        <v>1102</v>
      </c>
      <c r="AU49" s="20" t="s">
        <v>1</v>
      </c>
      <c r="AV49" s="20" t="s">
        <v>2</v>
      </c>
      <c r="AW49" s="20" t="s">
        <v>3</v>
      </c>
      <c r="AX49" s="21">
        <f>+IF(AR49="Probabilidad",AX48-(AX48*AT49),AX48)</f>
        <v>0.33600000000000002</v>
      </c>
      <c r="AY49" s="20" t="str">
        <f t="shared" si="9"/>
        <v>Baja</v>
      </c>
      <c r="AZ49" s="21">
        <f>+IF(AR49="Impacto",AZ48-(AZ48*AT49),AZ48)</f>
        <v>1</v>
      </c>
      <c r="BA49" s="20" t="str">
        <f t="shared" si="10"/>
        <v>Catastrófico</v>
      </c>
      <c r="BB49" s="190"/>
      <c r="BC49" s="190"/>
      <c r="BD49" s="182"/>
      <c r="BE49" s="136" t="s">
        <v>1817</v>
      </c>
      <c r="BF49" s="136" t="s">
        <v>1817</v>
      </c>
      <c r="BG49" s="136" t="s">
        <v>1817</v>
      </c>
      <c r="BH49" s="164">
        <v>0</v>
      </c>
      <c r="BI49" s="164"/>
      <c r="BJ49" s="164"/>
      <c r="BK49" s="164">
        <f t="shared" si="35"/>
        <v>0</v>
      </c>
      <c r="BL49" s="165">
        <f t="shared" si="36"/>
        <v>0</v>
      </c>
      <c r="BM49" s="178"/>
      <c r="BN49" s="20" t="str">
        <f>CONCATENATE(J48," Acción preventiva"," 2")</f>
        <v>COGGI 7 Acción preventiva 2</v>
      </c>
      <c r="BO49" s="22" t="s">
        <v>1822</v>
      </c>
      <c r="BP49" s="22" t="s">
        <v>1107</v>
      </c>
      <c r="BQ49" s="22" t="s">
        <v>1108</v>
      </c>
      <c r="BR49" s="20">
        <f t="shared" si="27"/>
        <v>1</v>
      </c>
      <c r="BS49" s="20"/>
      <c r="BT49" s="20"/>
      <c r="BU49" s="20"/>
      <c r="BV49" s="20"/>
      <c r="BW49" s="20"/>
      <c r="BX49" s="20"/>
      <c r="BY49" s="20">
        <v>1</v>
      </c>
      <c r="BZ49" s="20"/>
      <c r="CA49" s="20"/>
      <c r="CB49" s="20"/>
      <c r="CC49" s="20"/>
      <c r="CD49" s="20"/>
      <c r="CE49" s="180"/>
      <c r="CF49" s="37">
        <f>VLOOKUP($BN49,'[1]Anexo 4 Seg Acciones Prev'!$C$7:$CY$306,90,FALSE)</f>
        <v>0</v>
      </c>
      <c r="CG49" s="37">
        <f>VLOOKUP($BN49,'[1]Anexo 4 Seg Acciones Prev'!$C$7:$CY$306,91,FALSE)</f>
        <v>0</v>
      </c>
      <c r="CH49" s="37">
        <f>VLOOKUP($BN49,'[1]Anexo 4 Seg Acciones Prev'!$C$7:$CY$306,92,FALSE)</f>
        <v>0</v>
      </c>
      <c r="CI49" s="37">
        <f>VLOOKUP($BN49,'[1]Anexo 4 Seg Acciones Prev'!$C$7:$CY$306,93,FALSE)</f>
        <v>0</v>
      </c>
      <c r="CJ49" s="37">
        <f>VLOOKUP($BN49,'[1]Anexo 4 Seg Acciones Prev'!$C$7:$CY$306,94,FALSE)</f>
        <v>0</v>
      </c>
      <c r="CK49" s="37">
        <f>VLOOKUP($BN49,'[1]Anexo 4 Seg Acciones Prev'!$C$7:$CY$306,95,FALSE)</f>
        <v>0</v>
      </c>
      <c r="CL49" s="37">
        <f>VLOOKUP($BN49,'[1]Anexo 4 Seg Acciones Prev'!$C$7:$CY$306,96,FALSE)</f>
        <v>0</v>
      </c>
      <c r="CM49" s="37">
        <f>VLOOKUP($BN49,'[1]Anexo 4 Seg Acciones Prev'!$C$7:$CY$306,97,FALSE)</f>
        <v>0</v>
      </c>
      <c r="CN49" s="37">
        <f>VLOOKUP($BN49,'[1]Anexo 4 Seg Acciones Prev'!$C$7:$CY$306,98,FALSE)</f>
        <v>0</v>
      </c>
      <c r="CO49" s="37">
        <f>VLOOKUP($BN49,'[1]Anexo 4 Seg Acciones Prev'!$C$7:$CY$306,99,FALSE)</f>
        <v>0</v>
      </c>
      <c r="CP49" s="37">
        <f>VLOOKUP($BN49,'[1]Anexo 4 Seg Acciones Prev'!$C$7:$CY$306,100,FALSE)</f>
        <v>0</v>
      </c>
      <c r="CQ49" s="37">
        <f>VLOOKUP($BN49,'[1]Anexo 4 Seg Acciones Prev'!$C$7:$CY$306,101,FALSE)</f>
        <v>0</v>
      </c>
      <c r="CR49" s="37">
        <f t="shared" si="1"/>
        <v>0</v>
      </c>
      <c r="CS49" s="38" t="s">
        <v>58</v>
      </c>
      <c r="CT49" s="23"/>
      <c r="CU49" s="24"/>
      <c r="CV49" s="241"/>
      <c r="CW49" s="25">
        <f>1-(CU49/CV48)</f>
        <v>1</v>
      </c>
      <c r="CX49" s="23" t="str" cm="1">
        <f t="array" ref="CX49">+_xlfn.IFS(CW49&lt;0.8,"Cambio",CW49&lt;0.9,"Revisión de control",CW49&gt;0.89,"Se mantiene")</f>
        <v>Se mantiene</v>
      </c>
      <c r="CY49" s="143"/>
      <c r="CZ49" s="143"/>
      <c r="DA49" s="143"/>
      <c r="DB49" s="143"/>
      <c r="DC49" s="25">
        <f t="shared" si="28"/>
        <v>1</v>
      </c>
    </row>
    <row r="50" spans="1:107" ht="60" customHeight="1" x14ac:dyDescent="0.35">
      <c r="A50" s="146" t="s">
        <v>492</v>
      </c>
      <c r="B50" s="244"/>
      <c r="C50" s="148" t="s">
        <v>139</v>
      </c>
      <c r="D50" s="206"/>
      <c r="E50" s="209"/>
      <c r="F50" s="206"/>
      <c r="G50" s="221"/>
      <c r="H50" s="184"/>
      <c r="I50" s="216"/>
      <c r="J50" s="190"/>
      <c r="K50" s="190"/>
      <c r="L50" s="211"/>
      <c r="M50" s="197"/>
      <c r="N50" s="200"/>
      <c r="O50" s="213"/>
      <c r="P50" s="216"/>
      <c r="Q50" s="213"/>
      <c r="R50" s="216"/>
      <c r="S50" s="216"/>
      <c r="T50" s="216"/>
      <c r="U50" s="184"/>
      <c r="V50" s="186"/>
      <c r="W50" s="186"/>
      <c r="X50" s="187"/>
      <c r="Y50" s="190"/>
      <c r="Z50" s="190"/>
      <c r="AA50" s="190"/>
      <c r="AB50" s="193"/>
      <c r="AC50" s="193"/>
      <c r="AD50" s="256"/>
      <c r="AE50" s="184"/>
      <c r="AF50" s="188"/>
      <c r="AG50" s="184"/>
      <c r="AH50" s="184"/>
      <c r="AI50" s="188"/>
      <c r="AJ50" s="184"/>
      <c r="AK50" s="185"/>
      <c r="AL50" s="20" t="str">
        <f>CONCATENATE(J48," Control"," 3")</f>
        <v>COGGI 7 Control 3</v>
      </c>
      <c r="AM50" s="123" t="s">
        <v>1690</v>
      </c>
      <c r="AN50" s="22" t="s">
        <v>1099</v>
      </c>
      <c r="AO50" s="22" t="s">
        <v>1100</v>
      </c>
      <c r="AP50" s="22" t="str">
        <f t="shared" si="32"/>
        <v>La OFICINA DE INSPECTOR DE LA GESTIÓN DE TIERRAS en caso de identificar que no se están dando respuestas a las PQRSD dentro de los tiempos establecidos, el supervisor emitirá una alerta al profesional encargado, quien deberá completar el trámite correspondiente en un plazo máximo de un (1) día, en caso de incumplirlo se enviará a través de una comunicación  interna, un llamado de atención citando la responsabilidad que le atañe en su relación contractual y/o laboral con la dependencia</v>
      </c>
      <c r="AQ50" s="20" t="s">
        <v>55</v>
      </c>
      <c r="AR50" s="20" t="s">
        <v>1103</v>
      </c>
      <c r="AS50" s="20" t="s">
        <v>56</v>
      </c>
      <c r="AT50" s="20" t="s">
        <v>1104</v>
      </c>
      <c r="AU50" s="20" t="s">
        <v>5</v>
      </c>
      <c r="AV50" s="20" t="s">
        <v>2</v>
      </c>
      <c r="AW50" s="20" t="s">
        <v>3</v>
      </c>
      <c r="AX50" s="21">
        <f>+IF(AR50="Probabilidad",AX49-(AX49*AT50),AX49)</f>
        <v>0.33600000000000002</v>
      </c>
      <c r="AY50" s="20" t="str">
        <f t="shared" si="9"/>
        <v>Baja</v>
      </c>
      <c r="AZ50" s="21">
        <f>+IF(AR50="Impacto",AZ49-(AZ49*AT50),AZ49)</f>
        <v>0.75</v>
      </c>
      <c r="BA50" s="20" t="str">
        <f t="shared" si="10"/>
        <v>Mayor</v>
      </c>
      <c r="BB50" s="190"/>
      <c r="BC50" s="190"/>
      <c r="BD50" s="182"/>
      <c r="BE50" s="136" t="s">
        <v>1817</v>
      </c>
      <c r="BF50" s="136" t="s">
        <v>1817</v>
      </c>
      <c r="BG50" s="136" t="s">
        <v>1817</v>
      </c>
      <c r="BH50" s="164"/>
      <c r="BI50" s="164"/>
      <c r="BJ50" s="164"/>
      <c r="BK50" s="164"/>
      <c r="BL50" s="165"/>
      <c r="BM50" s="178"/>
      <c r="BN50" s="20" t="str">
        <f>CONCATENATE(J48," Acción preventiva"," 3")</f>
        <v>COGGI 7 Acción preventiva 3</v>
      </c>
      <c r="BO50" s="22"/>
      <c r="BP50" s="22"/>
      <c r="BQ50" s="22"/>
      <c r="BR50" s="20"/>
      <c r="BS50" s="20"/>
      <c r="BT50" s="20"/>
      <c r="BU50" s="20"/>
      <c r="BV50" s="20"/>
      <c r="BW50" s="20"/>
      <c r="BX50" s="20"/>
      <c r="BY50" s="20"/>
      <c r="BZ50" s="20"/>
      <c r="CA50" s="20"/>
      <c r="CB50" s="20"/>
      <c r="CC50" s="20"/>
      <c r="CD50" s="20"/>
      <c r="CE50" s="180"/>
      <c r="CF50" s="37"/>
      <c r="CG50" s="37"/>
      <c r="CH50" s="37"/>
      <c r="CI50" s="37"/>
      <c r="CJ50" s="37"/>
      <c r="CK50" s="37"/>
      <c r="CL50" s="37"/>
      <c r="CM50" s="37"/>
      <c r="CN50" s="37"/>
      <c r="CO50" s="37"/>
      <c r="CP50" s="37"/>
      <c r="CQ50" s="37"/>
      <c r="CR50" s="37"/>
      <c r="CS50" s="38"/>
      <c r="CT50" s="23"/>
      <c r="CU50" s="24"/>
      <c r="CV50" s="241"/>
      <c r="CW50" s="25">
        <f>1-(CU50/CV48)</f>
        <v>1</v>
      </c>
      <c r="CX50" s="23" t="str" cm="1">
        <f t="array" ref="CX50">+_xlfn.IFS(CW50&lt;0.8,"Cambio",CW50&lt;0.9,"Revisión de control",CW50&gt;0.89,"Se mantiene")</f>
        <v>Se mantiene</v>
      </c>
      <c r="CY50" s="143"/>
      <c r="CZ50" s="143"/>
      <c r="DA50" s="143"/>
      <c r="DB50" s="143"/>
      <c r="DC50" s="25">
        <f t="shared" si="28"/>
        <v>1</v>
      </c>
    </row>
    <row r="51" spans="1:107" ht="60" customHeight="1" x14ac:dyDescent="0.35">
      <c r="A51" s="146" t="s">
        <v>492</v>
      </c>
      <c r="B51" s="245"/>
      <c r="C51" s="148" t="s">
        <v>139</v>
      </c>
      <c r="D51" s="207"/>
      <c r="E51" s="210"/>
      <c r="F51" s="207"/>
      <c r="G51" s="221"/>
      <c r="H51" s="184"/>
      <c r="I51" s="217"/>
      <c r="J51" s="191"/>
      <c r="K51" s="191"/>
      <c r="L51" s="211"/>
      <c r="M51" s="198"/>
      <c r="N51" s="201"/>
      <c r="O51" s="214"/>
      <c r="P51" s="217"/>
      <c r="Q51" s="214"/>
      <c r="R51" s="217"/>
      <c r="S51" s="217"/>
      <c r="T51" s="217"/>
      <c r="U51" s="184"/>
      <c r="V51" s="186"/>
      <c r="W51" s="186"/>
      <c r="X51" s="187"/>
      <c r="Y51" s="191"/>
      <c r="Z51" s="191"/>
      <c r="AA51" s="191"/>
      <c r="AB51" s="194"/>
      <c r="AC51" s="194"/>
      <c r="AD51" s="257"/>
      <c r="AE51" s="184"/>
      <c r="AF51" s="188"/>
      <c r="AG51" s="184"/>
      <c r="AH51" s="184"/>
      <c r="AI51" s="188"/>
      <c r="AJ51" s="184"/>
      <c r="AK51" s="185"/>
      <c r="AL51" s="20" t="str">
        <f>CONCATENATE(J48," Control"," 4")</f>
        <v>COGGI 7 Control 4</v>
      </c>
      <c r="AM51" s="22"/>
      <c r="AN51" s="22"/>
      <c r="AO51" s="22"/>
      <c r="AP51" s="22" t="str">
        <f t="shared" si="32"/>
        <v xml:space="preserve">  a través de </v>
      </c>
      <c r="AQ51" s="20"/>
      <c r="AR51" s="20" t="str">
        <f t="shared" si="33"/>
        <v/>
      </c>
      <c r="AS51" s="20"/>
      <c r="AT51" s="20" t="str">
        <f t="shared" si="34"/>
        <v/>
      </c>
      <c r="AU51" s="20"/>
      <c r="AV51" s="20"/>
      <c r="AW51" s="20"/>
      <c r="AX51" s="21">
        <f>+IF(AR51="Probabilidad",AX50-(AX50*AT51),AX50)</f>
        <v>0.33600000000000002</v>
      </c>
      <c r="AY51" s="20" t="str">
        <f t="shared" si="9"/>
        <v>Baja</v>
      </c>
      <c r="AZ51" s="21">
        <f>+IF(AR51="Impacto",AZ50-(AZ50*AT51),AZ50)</f>
        <v>0.75</v>
      </c>
      <c r="BA51" s="20" t="str">
        <f t="shared" si="10"/>
        <v>Mayor</v>
      </c>
      <c r="BB51" s="191"/>
      <c r="BC51" s="191"/>
      <c r="BD51" s="183"/>
      <c r="BE51" s="20"/>
      <c r="BF51" s="20"/>
      <c r="BG51" s="20"/>
      <c r="BH51" s="164"/>
      <c r="BI51" s="164"/>
      <c r="BJ51" s="164"/>
      <c r="BK51" s="164"/>
      <c r="BL51" s="165"/>
      <c r="BM51" s="178"/>
      <c r="BN51" s="20" t="str">
        <f>CONCATENATE(J48," Acción preventiva"," 4")</f>
        <v>COGGI 7 Acción preventiva 4</v>
      </c>
      <c r="BO51" s="22"/>
      <c r="BP51" s="22"/>
      <c r="BQ51" s="22"/>
      <c r="BR51" s="20"/>
      <c r="BS51" s="20"/>
      <c r="BT51" s="20"/>
      <c r="BU51" s="20"/>
      <c r="BV51" s="20"/>
      <c r="BW51" s="20"/>
      <c r="BX51" s="20"/>
      <c r="BY51" s="20"/>
      <c r="BZ51" s="20"/>
      <c r="CA51" s="20"/>
      <c r="CB51" s="20"/>
      <c r="CC51" s="20"/>
      <c r="CD51" s="20"/>
      <c r="CE51" s="180"/>
      <c r="CF51" s="37"/>
      <c r="CG51" s="37"/>
      <c r="CH51" s="37"/>
      <c r="CI51" s="37"/>
      <c r="CJ51" s="37"/>
      <c r="CK51" s="37"/>
      <c r="CL51" s="37"/>
      <c r="CM51" s="37"/>
      <c r="CN51" s="37"/>
      <c r="CO51" s="37"/>
      <c r="CP51" s="37"/>
      <c r="CQ51" s="37"/>
      <c r="CR51" s="37"/>
      <c r="CS51" s="38"/>
      <c r="CT51" s="23"/>
      <c r="CU51" s="24"/>
      <c r="CV51" s="242"/>
      <c r="CW51" s="25">
        <f>1-(CU51/CV48)</f>
        <v>1</v>
      </c>
      <c r="CX51" s="23" t="str" cm="1">
        <f t="array" ref="CX51">+_xlfn.IFS(CW51&lt;0.8,"Cambio",CW51&lt;0.9,"Revisión de control",CW51&gt;0.89,"Se mantiene")</f>
        <v>Se mantiene</v>
      </c>
      <c r="CY51" s="143"/>
      <c r="CZ51" s="143"/>
      <c r="DA51" s="143"/>
      <c r="DB51" s="143"/>
      <c r="DC51" s="25">
        <f t="shared" si="28"/>
        <v>1</v>
      </c>
    </row>
    <row r="52" spans="1:107" ht="60" hidden="1" customHeight="1" x14ac:dyDescent="0.35">
      <c r="A52" s="146"/>
      <c r="B52" s="218" t="s">
        <v>201</v>
      </c>
      <c r="C52" s="147" t="s">
        <v>139</v>
      </c>
      <c r="D52" s="205" t="str">
        <f>VLOOKUP(B52,Datos!$B$65:$F$80,3,FALSE)</f>
        <v>Establecer lineamientos para la comunicación y coordinación intra e interinstitucional, que proporcione a los grupos de interés información veraz, objetiva y oportuna de la misión, objetivos y gestión de la Agencia Nacional de Tierras.</v>
      </c>
      <c r="E52" s="208" t="str">
        <f>VLOOKUP(B52,Datos!$B$65:$F$80,5,FALSE)</f>
        <v>La posibilidad de incumplir con los lineamientos para la comunicación interna y externa enfocada hacia los grupos de interés de la entidad</v>
      </c>
      <c r="F52" s="205" t="str">
        <f>VLOOKUP(B52,Datos!$B$65:$F$80,4,FALSE)</f>
        <v>Desde la formulación de lineamientos de comunicación interna y externa, hasta la articulación con los grupos de interés y organismos de control.</v>
      </c>
      <c r="G52" s="221" t="s">
        <v>310</v>
      </c>
      <c r="H52" s="184"/>
      <c r="I52" s="215">
        <f>IF(K52="",0,1)</f>
        <v>0</v>
      </c>
      <c r="J52" s="189" t="str">
        <f>CONCATENATE(C52," ",K52)</f>
        <v xml:space="preserve">COGGI </v>
      </c>
      <c r="K52" s="189"/>
      <c r="L52" s="211"/>
      <c r="M52" s="196">
        <f ca="1">+TODAY()-L52</f>
        <v>46189</v>
      </c>
      <c r="N52" s="199"/>
      <c r="O52" s="212"/>
      <c r="P52" s="215" t="e">
        <f>VLOOKUP(O52,Datos!$B$20:$D$25,3,FALSE)</f>
        <v>#N/A</v>
      </c>
      <c r="Q52" s="212"/>
      <c r="R52" s="215" t="e">
        <f>VLOOKUP(Q52,Datos!$C$20:$D$25,2,FALSE)</f>
        <v>#N/A</v>
      </c>
      <c r="S52" s="215" t="e">
        <f>+IF(P52="",R52,IF(R52="",P52,IF(P52&gt;R52,P52,R52)))</f>
        <v>#N/A</v>
      </c>
      <c r="T52" s="215" t="e" cm="1">
        <f t="array" ref="T52">_xlfn.IFS(S52=P52,O52,S52=R52,Q52)</f>
        <v>#N/A</v>
      </c>
      <c r="U52" s="184"/>
      <c r="V52" s="186"/>
      <c r="W52" s="186"/>
      <c r="X52" s="187" t="str">
        <f>CONCATENATE("Posibilidad de"," ",U52," ",V52," debido ",W52)</f>
        <v xml:space="preserve">Posibilidad de   debido </v>
      </c>
      <c r="Y52" s="189"/>
      <c r="Z52" s="189"/>
      <c r="AA52" s="192"/>
      <c r="AB52" s="192"/>
      <c r="AC52" s="192"/>
      <c r="AD52" s="195"/>
      <c r="AE52" s="184" t="str">
        <f>IF(AD52&lt;=0,"",IF(AD52&lt;=2,"Muy Baja",IF(AD52&lt;=24,"Baja",IF(AD52&lt;=500,"Media",IF(AD52&lt;=5000,"Alta","Muy Alta")))))</f>
        <v/>
      </c>
      <c r="AF52" s="188" t="str">
        <f>IF(AE52="","",IF(AE52="Muy Baja",0.2,IF(AE52="Baja",0.4,IF(AE52="Media",0.6,IF(AE52="Alta",0.8,IF(AE52="Muy Alta",1,))))))</f>
        <v/>
      </c>
      <c r="AG52" s="188" t="e">
        <f>+T52</f>
        <v>#N/A</v>
      </c>
      <c r="AH52" s="184" t="e" cm="1">
        <f t="array" ref="AH52">_xlfn.IFS(AG52=Datos!$C$6,"Leve",AG52=Datos!$D$6,"Leve",AG52=Datos!$C$7,"Menor",AG52=Datos!$D$7,"Menor",AG52=Datos!$C$8,"Moderado",AG52=Datos!$D$8,"Moderado",AG52=Datos!$C$9,"Mayor",AG52=Datos!$D$9,"Mayor",AG52=Datos!$C$10,"Catastrófico",AG52=Datos!$D$10,"Catastrófico")</f>
        <v>#N/A</v>
      </c>
      <c r="AI52" s="188" t="e">
        <f>IF(AH52="","",IF(AH52="Leve",0.2,IF(AH52="Menor",0.4,IF(AH52="Moderado",0.6,IF(AH52="Mayor",0.8,IF(AH52="Catastrófico",1,))))))</f>
        <v>#N/A</v>
      </c>
      <c r="AJ52" s="184" t="e">
        <f>IF(OR(AND(AE52="Muy Baja",AH52="Leve"),AND(AE52="Muy Baja",AH52="Menor"),AND(AE52="Baja",AH52="Leve")),"Bajo",IF(OR(AND(AE52="Muy baja",AH52="Moderado"),AND(AE52="Baja",AH52="Menor"),AND(AE52="Baja",AH52="Moderado"),AND(AE52="Media",AH52="Leve"),AND(AE52="Media",AH52="Menor"),AND(AE52="Media",AH52="Moderado"),AND(AE52="Alta",AH52="Leve"),AND(AE52="Alta",AH52="Menor")),"Moderado",IF(OR(AND(AE52="Muy Baja",AH52="Mayor"),AND(AE52="Baja",AH52="Mayor"),AND(AE52="Media",AH52="Mayor"),AND(AE52="Alta",AH52="Moderado"),AND(AE52="Alta",AH52="Mayor"),AND(AE52="Muy Alta",AH52="Leve"),AND(AE52="Muy Alta",AH52="Menor"),AND(AE52="Muy Alta",AH52="Moderado"),AND(AE52="Muy Alta",AH52="Mayor")),"Alto",IF(OR(AND(AE52="Muy Baja",AH52="Catastrófico"),AND(AE52="Baja",AH52="Catastrófico"),AND(AE52="Media",AH52="Catastrófico"),AND(AE52="Alta",AH52="Catastrófico"),AND(AE52="Muy Alta",AH52="Catastrófico")),"Extremo",""))))</f>
        <v>#N/A</v>
      </c>
      <c r="AK52" s="185" t="e" cm="1">
        <f t="array" ref="AK52">_xlfn.IFS(AJ52="Bajo","Aceptar",AJ52="Moderado","Reducir",AJ52="Alto","Reducir",AJ52="Extremo","Reducir")</f>
        <v>#N/A</v>
      </c>
      <c r="AL52" s="20" t="str">
        <f>CONCATENATE(J52," Control"," 1")</f>
        <v>COGGI  Control 1</v>
      </c>
      <c r="AM52" s="22"/>
      <c r="AN52" s="22"/>
      <c r="AO52" s="22"/>
      <c r="AP52" s="22" t="str">
        <f t="shared" si="32"/>
        <v xml:space="preserve">  a través de </v>
      </c>
      <c r="AQ52" s="20"/>
      <c r="AR52" s="20" t="str">
        <f t="shared" si="2"/>
        <v/>
      </c>
      <c r="AS52" s="20"/>
      <c r="AT52" s="20" t="str">
        <f t="shared" si="3"/>
        <v/>
      </c>
      <c r="AU52" s="20"/>
      <c r="AV52" s="20"/>
      <c r="AW52" s="20"/>
      <c r="AX52" s="21" t="str">
        <f>+IF(AR52="Probabilidad",AF52-(AF52*AT52),AF52)</f>
        <v/>
      </c>
      <c r="AY52" s="20" t="str">
        <f t="shared" si="9"/>
        <v/>
      </c>
      <c r="AZ52" s="21" t="e">
        <f>+IF(AR52="Impacto",AI52-(AI52*AT52),AI52)</f>
        <v>#N/A</v>
      </c>
      <c r="BA52" s="20" t="str">
        <f t="shared" si="10"/>
        <v/>
      </c>
      <c r="BB52" s="189" t="str">
        <f>IF(OR(AND(AY55="Muy Baja",BA55="Leve"),AND(AY55="Muy Baja",BA55="Menor"),AND(AY55="Baja",BA55="Leve")),"Bajo",IF(OR(AND(AY55="Muy baja",BA55="Moderado"),AND(AY55="Baja",BA55="Menor"),AND(AY55="Baja",BA55="Moderado"),AND(AY55="Media",BA55="Leve"),AND(AY55="Media",BA55="Menor"),AND(AY55="Media",BA55="Moderado"),AND(AY55="Alta",BA55="Leve"),AND(AY55="Alta",BA55="Menor")),"Moderado",IF(OR(AND(AY55="Muy Baja",BA55="Mayor"),AND(AY55="Baja",BA55="Mayor"),AND(AY55="Media",BA55="Mayor"),AND(AY55="Alta",BA55="Moderado"),AND(AY55="Alta",BA55="Mayor"),AND(AY55="Muy Alta",BA55="Leve"),AND(AY55="Muy Alta",BA55="Menor"),AND(AY55="Muy Alta",BA55="Moderado"),AND(AY55="Muy Alta",BA55="Mayor")),"Alto",IF(OR(AND(AY55="Muy Baja",BA55="Catastrófico"),AND(AY55="Baja",BA55="Catastrófico"),AND(AY55="Media",BA55="Catastrófico"),AND(AY55="Alta",BA55="Catastrófico"),AND(AY55="Muy Alta",BA55="Catastrófico")),"Extremo",""))))</f>
        <v/>
      </c>
      <c r="BC52" s="189" t="e" cm="1">
        <f t="array" ref="BC52">_xlfn.IFS(BB52="Bajo","Aceptar",BB52="Moderado","Reducir",BB52="Alto","Reducir",BB52="Extremo","Reducir")</f>
        <v>#N/A</v>
      </c>
      <c r="BD52" s="181" t="e" cm="1">
        <f t="array" ref="BD52">_xlfn.IFS(BC52="Aceptar","No",BC52="Reducir","Si")</f>
        <v>#N/A</v>
      </c>
      <c r="BE52" s="161"/>
      <c r="BF52" s="161"/>
      <c r="BG52" s="161"/>
      <c r="BH52" s="161"/>
      <c r="BI52" s="161"/>
      <c r="BJ52" s="161"/>
      <c r="BK52" s="161"/>
      <c r="BL52" s="161"/>
      <c r="BM52" s="178"/>
      <c r="BN52" s="20" t="str">
        <f>CONCATENATE(J52," Acción preventiva"," 1")</f>
        <v>COGGI  Acción preventiva 1</v>
      </c>
      <c r="BO52" s="22"/>
      <c r="BP52" s="22"/>
      <c r="BQ52" s="22"/>
      <c r="BR52" s="20"/>
      <c r="BS52" s="20"/>
      <c r="BT52" s="20"/>
      <c r="BU52" s="20"/>
      <c r="BV52" s="20"/>
      <c r="BW52" s="20"/>
      <c r="BX52" s="20"/>
      <c r="BY52" s="20"/>
      <c r="BZ52" s="20"/>
      <c r="CA52" s="20"/>
      <c r="CB52" s="20"/>
      <c r="CC52" s="20"/>
      <c r="CD52" s="20"/>
      <c r="CE52" s="180"/>
      <c r="CF52" s="37"/>
      <c r="CG52" s="37"/>
      <c r="CH52" s="37"/>
      <c r="CI52" s="37"/>
      <c r="CJ52" s="37"/>
      <c r="CK52" s="37"/>
      <c r="CL52" s="37"/>
      <c r="CM52" s="37"/>
      <c r="CN52" s="37"/>
      <c r="CO52" s="37"/>
      <c r="CP52" s="37"/>
      <c r="CQ52" s="37"/>
      <c r="CR52" s="37">
        <f t="shared" si="1"/>
        <v>0</v>
      </c>
      <c r="CS52" s="38"/>
      <c r="CT52" s="23"/>
      <c r="CU52" s="24"/>
      <c r="CV52" s="240">
        <f>+AD52</f>
        <v>0</v>
      </c>
      <c r="CW52" s="25" t="e">
        <f>1-(CU52/CV52)</f>
        <v>#DIV/0!</v>
      </c>
      <c r="CX52" s="23" t="e" cm="1">
        <f t="array" ref="CX52">+_xlfn.IFS(CW52&lt;0.8,"Cambio",CW52&lt;0.9,"Revisión de control",CW52&gt;0.89,"Se mantiene")</f>
        <v>#DIV/0!</v>
      </c>
      <c r="CY52" s="143"/>
      <c r="CZ52" s="143"/>
      <c r="DA52" s="143"/>
      <c r="DB52" s="143"/>
      <c r="DC52" s="25"/>
    </row>
    <row r="53" spans="1:107" ht="60" hidden="1" customHeight="1" x14ac:dyDescent="0.35">
      <c r="A53" s="146"/>
      <c r="B53" s="219"/>
      <c r="C53" s="147" t="s">
        <v>139</v>
      </c>
      <c r="D53" s="206"/>
      <c r="E53" s="209"/>
      <c r="F53" s="206"/>
      <c r="G53" s="221"/>
      <c r="H53" s="184"/>
      <c r="I53" s="216"/>
      <c r="J53" s="190"/>
      <c r="K53" s="190"/>
      <c r="L53" s="211"/>
      <c r="M53" s="197"/>
      <c r="N53" s="200"/>
      <c r="O53" s="213"/>
      <c r="P53" s="216"/>
      <c r="Q53" s="213"/>
      <c r="R53" s="216"/>
      <c r="S53" s="216"/>
      <c r="T53" s="216"/>
      <c r="U53" s="184"/>
      <c r="V53" s="186"/>
      <c r="W53" s="186"/>
      <c r="X53" s="187"/>
      <c r="Y53" s="190"/>
      <c r="Z53" s="190"/>
      <c r="AA53" s="193"/>
      <c r="AB53" s="193"/>
      <c r="AC53" s="193"/>
      <c r="AD53" s="195"/>
      <c r="AE53" s="184"/>
      <c r="AF53" s="188"/>
      <c r="AG53" s="184"/>
      <c r="AH53" s="184"/>
      <c r="AI53" s="188"/>
      <c r="AJ53" s="184"/>
      <c r="AK53" s="185"/>
      <c r="AL53" s="20" t="str">
        <f>CONCATENATE(J52," Control"," 2")</f>
        <v>COGGI  Control 2</v>
      </c>
      <c r="AM53" s="22"/>
      <c r="AN53" s="22"/>
      <c r="AO53" s="22"/>
      <c r="AP53" s="22" t="str">
        <f t="shared" si="32"/>
        <v xml:space="preserve">  a través de </v>
      </c>
      <c r="AQ53" s="20"/>
      <c r="AR53" s="20" t="str">
        <f t="shared" si="2"/>
        <v/>
      </c>
      <c r="AS53" s="20"/>
      <c r="AT53" s="20" t="str">
        <f t="shared" si="3"/>
        <v/>
      </c>
      <c r="AU53" s="20"/>
      <c r="AV53" s="20"/>
      <c r="AW53" s="20"/>
      <c r="AX53" s="21" t="str">
        <f>+IF(AR53="Probabilidad",AX52-(AX52*AT53),AX52)</f>
        <v/>
      </c>
      <c r="AY53" s="20" t="str">
        <f t="shared" si="9"/>
        <v/>
      </c>
      <c r="AZ53" s="21" t="e">
        <f>+IF(AR53="Impacto",AZ52-(AZ52*AT53),AZ52)</f>
        <v>#N/A</v>
      </c>
      <c r="BA53" s="20" t="str">
        <f t="shared" si="10"/>
        <v/>
      </c>
      <c r="BB53" s="190"/>
      <c r="BC53" s="190"/>
      <c r="BD53" s="182"/>
      <c r="BE53" s="162"/>
      <c r="BF53" s="162"/>
      <c r="BG53" s="162"/>
      <c r="BH53" s="162"/>
      <c r="BI53" s="162"/>
      <c r="BJ53" s="162"/>
      <c r="BK53" s="162"/>
      <c r="BL53" s="162"/>
      <c r="BM53" s="178"/>
      <c r="BN53" s="20" t="str">
        <f>CONCATENATE(J52," Acción preventiva"," 2")</f>
        <v>COGGI  Acción preventiva 2</v>
      </c>
      <c r="BO53" s="22"/>
      <c r="BP53" s="22"/>
      <c r="BQ53" s="22"/>
      <c r="BR53" s="20"/>
      <c r="BS53" s="20"/>
      <c r="BT53" s="20"/>
      <c r="BU53" s="20"/>
      <c r="BV53" s="20"/>
      <c r="BW53" s="20"/>
      <c r="BX53" s="20"/>
      <c r="BY53" s="20"/>
      <c r="BZ53" s="20"/>
      <c r="CA53" s="20"/>
      <c r="CB53" s="20"/>
      <c r="CC53" s="20"/>
      <c r="CD53" s="20"/>
      <c r="CE53" s="180"/>
      <c r="CF53" s="37"/>
      <c r="CG53" s="37"/>
      <c r="CH53" s="37"/>
      <c r="CI53" s="37"/>
      <c r="CJ53" s="37"/>
      <c r="CK53" s="37"/>
      <c r="CL53" s="37"/>
      <c r="CM53" s="37"/>
      <c r="CN53" s="37"/>
      <c r="CO53" s="37"/>
      <c r="CP53" s="37"/>
      <c r="CQ53" s="37"/>
      <c r="CR53" s="37">
        <f t="shared" si="1"/>
        <v>0</v>
      </c>
      <c r="CS53" s="38"/>
      <c r="CT53" s="23"/>
      <c r="CU53" s="24"/>
      <c r="CV53" s="241"/>
      <c r="CW53" s="25" t="e">
        <f>1-(CU53/CV52)</f>
        <v>#DIV/0!</v>
      </c>
      <c r="CX53" s="23" t="e" cm="1">
        <f t="array" ref="CX53">+_xlfn.IFS(CW53&lt;0.8,"Cambio",CW53&lt;0.9,"Revisión de control",CW53&gt;0.89,"Se mantiene")</f>
        <v>#DIV/0!</v>
      </c>
      <c r="CY53" s="143"/>
      <c r="CZ53" s="143"/>
      <c r="DA53" s="143"/>
      <c r="DB53" s="143"/>
      <c r="DC53" s="25"/>
    </row>
    <row r="54" spans="1:107" ht="60" hidden="1" customHeight="1" x14ac:dyDescent="0.35">
      <c r="A54" s="146"/>
      <c r="B54" s="219"/>
      <c r="C54" s="147" t="s">
        <v>139</v>
      </c>
      <c r="D54" s="206"/>
      <c r="E54" s="209"/>
      <c r="F54" s="206"/>
      <c r="G54" s="221"/>
      <c r="H54" s="184"/>
      <c r="I54" s="216"/>
      <c r="J54" s="190"/>
      <c r="K54" s="190"/>
      <c r="L54" s="211"/>
      <c r="M54" s="197"/>
      <c r="N54" s="200"/>
      <c r="O54" s="213"/>
      <c r="P54" s="216"/>
      <c r="Q54" s="213"/>
      <c r="R54" s="216"/>
      <c r="S54" s="216"/>
      <c r="T54" s="216"/>
      <c r="U54" s="184"/>
      <c r="V54" s="186"/>
      <c r="W54" s="186"/>
      <c r="X54" s="187"/>
      <c r="Y54" s="190"/>
      <c r="Z54" s="190"/>
      <c r="AA54" s="193"/>
      <c r="AB54" s="193"/>
      <c r="AC54" s="193"/>
      <c r="AD54" s="195"/>
      <c r="AE54" s="184"/>
      <c r="AF54" s="188"/>
      <c r="AG54" s="184"/>
      <c r="AH54" s="184"/>
      <c r="AI54" s="188"/>
      <c r="AJ54" s="184"/>
      <c r="AK54" s="185"/>
      <c r="AL54" s="20" t="str">
        <f>CONCATENATE(J52," Control"," 3")</f>
        <v>COGGI  Control 3</v>
      </c>
      <c r="AM54" s="22"/>
      <c r="AN54" s="22"/>
      <c r="AO54" s="22"/>
      <c r="AP54" s="22" t="str">
        <f t="shared" si="32"/>
        <v xml:space="preserve">  a través de </v>
      </c>
      <c r="AQ54" s="20"/>
      <c r="AR54" s="20" t="str">
        <f t="shared" si="2"/>
        <v/>
      </c>
      <c r="AS54" s="20"/>
      <c r="AT54" s="20" t="str">
        <f t="shared" si="3"/>
        <v/>
      </c>
      <c r="AU54" s="20"/>
      <c r="AV54" s="20"/>
      <c r="AW54" s="20"/>
      <c r="AX54" s="21" t="str">
        <f>+IF(AR54="Probabilidad",AX53-(AX53*AT54),AX53)</f>
        <v/>
      </c>
      <c r="AY54" s="20" t="str">
        <f t="shared" si="9"/>
        <v/>
      </c>
      <c r="AZ54" s="21" t="e">
        <f>+IF(AR54="Impacto",AZ53-(AZ53*AT54),AZ53)</f>
        <v>#N/A</v>
      </c>
      <c r="BA54" s="20" t="str">
        <f t="shared" si="10"/>
        <v/>
      </c>
      <c r="BB54" s="190"/>
      <c r="BC54" s="190"/>
      <c r="BD54" s="182"/>
      <c r="BE54" s="162"/>
      <c r="BF54" s="162"/>
      <c r="BG54" s="162"/>
      <c r="BH54" s="162"/>
      <c r="BI54" s="162"/>
      <c r="BJ54" s="162"/>
      <c r="BK54" s="162"/>
      <c r="BL54" s="162"/>
      <c r="BM54" s="178"/>
      <c r="BN54" s="20" t="str">
        <f>CONCATENATE(J52," Acción preventiva"," 3")</f>
        <v>COGGI  Acción preventiva 3</v>
      </c>
      <c r="BO54" s="22"/>
      <c r="BP54" s="22"/>
      <c r="BQ54" s="22"/>
      <c r="BR54" s="20"/>
      <c r="BS54" s="20"/>
      <c r="BT54" s="20"/>
      <c r="BU54" s="20"/>
      <c r="BV54" s="20"/>
      <c r="BW54" s="20"/>
      <c r="BX54" s="20"/>
      <c r="BY54" s="20"/>
      <c r="BZ54" s="20"/>
      <c r="CA54" s="20"/>
      <c r="CB54" s="20"/>
      <c r="CC54" s="20"/>
      <c r="CD54" s="20"/>
      <c r="CE54" s="180"/>
      <c r="CF54" s="37"/>
      <c r="CG54" s="37"/>
      <c r="CH54" s="37"/>
      <c r="CI54" s="37"/>
      <c r="CJ54" s="37"/>
      <c r="CK54" s="37"/>
      <c r="CL54" s="37"/>
      <c r="CM54" s="37"/>
      <c r="CN54" s="37"/>
      <c r="CO54" s="37"/>
      <c r="CP54" s="37"/>
      <c r="CQ54" s="37"/>
      <c r="CR54" s="37">
        <f t="shared" si="1"/>
        <v>0</v>
      </c>
      <c r="CS54" s="38"/>
      <c r="CT54" s="23"/>
      <c r="CU54" s="24"/>
      <c r="CV54" s="241"/>
      <c r="CW54" s="25" t="e">
        <f>1-(CU54/CV52)</f>
        <v>#DIV/0!</v>
      </c>
      <c r="CX54" s="23" t="e" cm="1">
        <f t="array" ref="CX54">+_xlfn.IFS(CW54&lt;0.8,"Cambio",CW54&lt;0.9,"Revisión de control",CW54&gt;0.89,"Se mantiene")</f>
        <v>#DIV/0!</v>
      </c>
      <c r="CY54" s="143"/>
      <c r="CZ54" s="143"/>
      <c r="DA54" s="143"/>
      <c r="DB54" s="143"/>
      <c r="DC54" s="25"/>
    </row>
    <row r="55" spans="1:107" ht="60" hidden="1" customHeight="1" x14ac:dyDescent="0.35">
      <c r="A55" s="146"/>
      <c r="B55" s="220"/>
      <c r="C55" s="147" t="s">
        <v>139</v>
      </c>
      <c r="D55" s="207"/>
      <c r="E55" s="210"/>
      <c r="F55" s="207"/>
      <c r="G55" s="221"/>
      <c r="H55" s="184"/>
      <c r="I55" s="217"/>
      <c r="J55" s="191"/>
      <c r="K55" s="191"/>
      <c r="L55" s="211"/>
      <c r="M55" s="198"/>
      <c r="N55" s="201"/>
      <c r="O55" s="214"/>
      <c r="P55" s="217"/>
      <c r="Q55" s="214"/>
      <c r="R55" s="217"/>
      <c r="S55" s="217"/>
      <c r="T55" s="217"/>
      <c r="U55" s="184"/>
      <c r="V55" s="186"/>
      <c r="W55" s="186"/>
      <c r="X55" s="187"/>
      <c r="Y55" s="191"/>
      <c r="Z55" s="191"/>
      <c r="AA55" s="194"/>
      <c r="AB55" s="194"/>
      <c r="AC55" s="194"/>
      <c r="AD55" s="195"/>
      <c r="AE55" s="184"/>
      <c r="AF55" s="188"/>
      <c r="AG55" s="184"/>
      <c r="AH55" s="184"/>
      <c r="AI55" s="188"/>
      <c r="AJ55" s="184"/>
      <c r="AK55" s="185"/>
      <c r="AL55" s="20" t="str">
        <f>CONCATENATE(J52," Control"," 4")</f>
        <v>COGGI  Control 4</v>
      </c>
      <c r="AM55" s="22"/>
      <c r="AN55" s="22"/>
      <c r="AO55" s="22"/>
      <c r="AP55" s="22" t="str">
        <f t="shared" si="32"/>
        <v xml:space="preserve">  a través de </v>
      </c>
      <c r="AQ55" s="20"/>
      <c r="AR55" s="20" t="str">
        <f t="shared" si="2"/>
        <v/>
      </c>
      <c r="AS55" s="20"/>
      <c r="AT55" s="20" t="str">
        <f t="shared" si="3"/>
        <v/>
      </c>
      <c r="AU55" s="20"/>
      <c r="AV55" s="20"/>
      <c r="AW55" s="20"/>
      <c r="AX55" s="21" t="str">
        <f>+IF(AR55="Probabilidad",AX54-(AX54*AT55),AX54)</f>
        <v/>
      </c>
      <c r="AY55" s="20" t="str">
        <f t="shared" si="9"/>
        <v/>
      </c>
      <c r="AZ55" s="21" t="e">
        <f>+IF(AR55="Impacto",AZ54-(AZ54*AT55),AZ54)</f>
        <v>#N/A</v>
      </c>
      <c r="BA55" s="20" t="str">
        <f t="shared" si="10"/>
        <v/>
      </c>
      <c r="BB55" s="191"/>
      <c r="BC55" s="191"/>
      <c r="BD55" s="183"/>
      <c r="BE55" s="163"/>
      <c r="BF55" s="163"/>
      <c r="BG55" s="163"/>
      <c r="BH55" s="163"/>
      <c r="BI55" s="163"/>
      <c r="BJ55" s="163"/>
      <c r="BK55" s="163"/>
      <c r="BL55" s="163"/>
      <c r="BM55" s="178"/>
      <c r="BN55" s="20" t="str">
        <f>CONCATENATE(J52," Acción preventiva"," 4")</f>
        <v>COGGI  Acción preventiva 4</v>
      </c>
      <c r="BO55" s="22"/>
      <c r="BP55" s="22"/>
      <c r="BQ55" s="22"/>
      <c r="BR55" s="20"/>
      <c r="BS55" s="20"/>
      <c r="BT55" s="20"/>
      <c r="BU55" s="20"/>
      <c r="BV55" s="20"/>
      <c r="BW55" s="20"/>
      <c r="BX55" s="20"/>
      <c r="BY55" s="20"/>
      <c r="BZ55" s="20"/>
      <c r="CA55" s="20"/>
      <c r="CB55" s="20"/>
      <c r="CC55" s="20"/>
      <c r="CD55" s="20"/>
      <c r="CE55" s="180"/>
      <c r="CF55" s="37"/>
      <c r="CG55" s="37"/>
      <c r="CH55" s="37"/>
      <c r="CI55" s="37"/>
      <c r="CJ55" s="37"/>
      <c r="CK55" s="37"/>
      <c r="CL55" s="37"/>
      <c r="CM55" s="37"/>
      <c r="CN55" s="37"/>
      <c r="CO55" s="37"/>
      <c r="CP55" s="37"/>
      <c r="CQ55" s="37"/>
      <c r="CR55" s="37">
        <f t="shared" si="1"/>
        <v>0</v>
      </c>
      <c r="CS55" s="38"/>
      <c r="CT55" s="23"/>
      <c r="CU55" s="24"/>
      <c r="CV55" s="242"/>
      <c r="CW55" s="25" t="e">
        <f>1-(CU55/CV52)</f>
        <v>#DIV/0!</v>
      </c>
      <c r="CX55" s="23" t="e" cm="1">
        <f t="array" ref="CX55">+_xlfn.IFS(CW55&lt;0.8,"Cambio",CW55&lt;0.9,"Revisión de control",CW55&gt;0.89,"Se mantiene")</f>
        <v>#DIV/0!</v>
      </c>
      <c r="CY55" s="143"/>
      <c r="CZ55" s="143"/>
      <c r="DA55" s="143"/>
      <c r="DB55" s="143"/>
      <c r="DC55" s="25"/>
    </row>
    <row r="56" spans="1:107" ht="90" customHeight="1" x14ac:dyDescent="0.35">
      <c r="A56" s="146" t="s">
        <v>410</v>
      </c>
      <c r="B56" s="243" t="s">
        <v>201</v>
      </c>
      <c r="C56" s="147" t="s">
        <v>139</v>
      </c>
      <c r="D56" s="205" t="str">
        <f>VLOOKUP(B56,Datos!$B$65:$F$80,3,FALSE)</f>
        <v>Establecer lineamientos para la comunicación y coordinación intra e interinstitucional, que proporcione a los grupos de interés información veraz, objetiva y oportuna de la misión, objetivos y gestión de la Agencia Nacional de Tierras.</v>
      </c>
      <c r="E56" s="208" t="str">
        <f>VLOOKUP(B56,Datos!$B$65:$F$80,5,FALSE)</f>
        <v>La posibilidad de incumplir con los lineamientos para la comunicación interna y externa enfocada hacia los grupos de interés de la entidad</v>
      </c>
      <c r="F56" s="205" t="str">
        <f>VLOOKUP(B56,Datos!$B$65:$F$80,4,FALSE)</f>
        <v>Desde la formulación de lineamientos de comunicación interna y externa, hasta la articulación con los grupos de interés y organismos de control.</v>
      </c>
      <c r="G56" s="221" t="s">
        <v>411</v>
      </c>
      <c r="H56" s="184" t="s">
        <v>1582</v>
      </c>
      <c r="I56" s="215">
        <f>IF(K56="",0,1)</f>
        <v>1</v>
      </c>
      <c r="J56" s="189" t="str">
        <f>CONCATENATE(C56," ",K56)</f>
        <v>COGGI 8</v>
      </c>
      <c r="K56" s="189">
        <v>8</v>
      </c>
      <c r="L56" s="211">
        <v>46150</v>
      </c>
      <c r="M56" s="196">
        <f ca="1">+TODAY()-L56</f>
        <v>39</v>
      </c>
      <c r="N56" s="199" t="s">
        <v>1545</v>
      </c>
      <c r="O56" s="212" t="s">
        <v>19</v>
      </c>
      <c r="P56" s="215">
        <f>VLOOKUP(O56,Datos!$B$20:$D$25,3,FALSE)</f>
        <v>0.2</v>
      </c>
      <c r="Q56" s="212" t="s">
        <v>32</v>
      </c>
      <c r="R56" s="215">
        <f>VLOOKUP(Q56,Datos!$C$20:$D$25,2,FALSE)</f>
        <v>0.8</v>
      </c>
      <c r="S56" s="215">
        <f>+IF(P56="",R56,IF(R56="",P56,IF(P56&gt;R56,P56,R56)))</f>
        <v>0.8</v>
      </c>
      <c r="T56" s="215" t="str" cm="1">
        <f t="array" ref="T56">_xlfn.IFS(S56=P56,O56,S56=R56,Q56)</f>
        <v>El riesgo afecta la imagen de  la entidad con efecto publicitario sostenido a nivel de sector administrativo, nivel departamental o municipal</v>
      </c>
      <c r="U56" s="184" t="s">
        <v>4</v>
      </c>
      <c r="V56" s="186" t="s">
        <v>1546</v>
      </c>
      <c r="W56" s="186" t="s">
        <v>1547</v>
      </c>
      <c r="X56" s="187" t="str">
        <f>CONCATENATE("Posibilidad de"," ",U56," ",V56," debido ",W56)</f>
        <v>Posibilidad de pérdida reputacional en la imagen institucional, por el envío de información inconsistente, incompleta o extemporánea a los entes de Control debido a la falta de lineamientos estandarizados para la entrega y validación de datos, la baja priorización operativa de los requerimientos, la validación temática insuficiente y la ausencia de un enlace idóneo en el área temática</v>
      </c>
      <c r="Y56" s="189" t="s">
        <v>211</v>
      </c>
      <c r="Z56" s="189" t="s">
        <v>214</v>
      </c>
      <c r="AA56" s="192" t="s">
        <v>257</v>
      </c>
      <c r="AB56" s="192" t="s">
        <v>1201</v>
      </c>
      <c r="AC56" s="192" t="s">
        <v>1078</v>
      </c>
      <c r="AD56" s="195">
        <v>4</v>
      </c>
      <c r="AE56" s="184" t="str">
        <f>IF(AD56&lt;=0,"",IF(AD56&lt;=2,"Muy Baja",IF(AD56&lt;=24,"Baja",IF(AD56&lt;=500,"Media",IF(AD56&lt;=5000,"Alta","Muy Alta")))))</f>
        <v>Baja</v>
      </c>
      <c r="AF56" s="188">
        <f>IF(AE56="","",IF(AE56="Muy Baja",0.2,IF(AE56="Baja",0.4,IF(AE56="Media",0.6,IF(AE56="Alta",0.8,IF(AE56="Muy Alta",1,))))))</f>
        <v>0.4</v>
      </c>
      <c r="AG56" s="188" t="str">
        <f>+T56</f>
        <v>El riesgo afecta la imagen de  la entidad con efecto publicitario sostenido a nivel de sector administrativo, nivel departamental o municipal</v>
      </c>
      <c r="AH56" s="184" t="str" cm="1">
        <f t="array" ref="AH56">_xlfn.IFS(AG56=Datos!$C$6,"Leve",AG56=Datos!$D$6,"Leve",AG56=Datos!$C$7,"Menor",AG56=Datos!$D$7,"Menor",AG56=Datos!$C$8,"Moderado",AG56=Datos!$D$8,"Moderado",AG56=Datos!$C$9,"Mayor",AG56=Datos!$D$9,"Mayor",AG56=Datos!$C$10,"Catastrófico",AG56=Datos!$D$10,"Catastrófico")</f>
        <v>Mayor</v>
      </c>
      <c r="AI56" s="188">
        <f>IF(AH56="","",IF(AH56="Leve",0.2,IF(AH56="Menor",0.4,IF(AH56="Moderado",0.6,IF(AH56="Mayor",0.8,IF(AH56="Catastrófico",1,))))))</f>
        <v>0.8</v>
      </c>
      <c r="AJ56" s="184" t="str">
        <f>IF(OR(AND(AE56="Muy Baja",AH56="Leve"),AND(AE56="Muy Baja",AH56="Menor"),AND(AE56="Baja",AH56="Leve")),"Bajo",IF(OR(AND(AE56="Muy baja",AH56="Moderado"),AND(AE56="Baja",AH56="Menor"),AND(AE56="Baja",AH56="Moderado"),AND(AE56="Media",AH56="Leve"),AND(AE56="Media",AH56="Menor"),AND(AE56="Media",AH56="Moderado"),AND(AE56="Alta",AH56="Leve"),AND(AE56="Alta",AH56="Menor")),"Moderado",IF(OR(AND(AE56="Muy Baja",AH56="Mayor"),AND(AE56="Baja",AH56="Mayor"),AND(AE56="Media",AH56="Mayor"),AND(AE56="Alta",AH56="Moderado"),AND(AE56="Alta",AH56="Mayor"),AND(AE56="Muy Alta",AH56="Leve"),AND(AE56="Muy Alta",AH56="Menor"),AND(AE56="Muy Alta",AH56="Moderado"),AND(AE56="Muy Alta",AH56="Mayor")),"Alto",IF(OR(AND(AE56="Muy Baja",AH56="Catastrófico"),AND(AE56="Baja",AH56="Catastrófico"),AND(AE56="Media",AH56="Catastrófico"),AND(AE56="Alta",AH56="Catastrófico"),AND(AE56="Muy Alta",AH56="Catastrófico")),"Extremo",""))))</f>
        <v>Alto</v>
      </c>
      <c r="AK56" s="185" t="str" cm="1">
        <f t="array" ref="AK56">_xlfn.IFS(AJ56="Bajo","Aceptar",AJ56="Moderado","Reducir",AJ56="Alto","Reducir",AJ56="Extremo","Reducir")</f>
        <v>Reducir</v>
      </c>
      <c r="AL56" s="20" t="str">
        <f>CONCATENATE(J56," Control"," 1")</f>
        <v>COGGI 8 Control 1</v>
      </c>
      <c r="AM56" s="22" t="s">
        <v>1548</v>
      </c>
      <c r="AN56" s="22" t="s">
        <v>1549</v>
      </c>
      <c r="AO56" s="22" t="s">
        <v>1550</v>
      </c>
      <c r="AP56" s="22" t="str">
        <f t="shared" si="32"/>
        <v>El GERENTE PÚBLICO responsable de la temática auditada verifica que la solicitud este clasificada con alta prioridad a través de 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v>
      </c>
      <c r="AQ56" s="20" t="s">
        <v>53</v>
      </c>
      <c r="AR56" s="20" t="str">
        <f t="shared" si="2"/>
        <v>Probabilidad</v>
      </c>
      <c r="AS56" s="20" t="s">
        <v>56</v>
      </c>
      <c r="AT56" s="20" t="str">
        <f t="shared" si="3"/>
        <v>40%</v>
      </c>
      <c r="AU56" s="20" t="s">
        <v>1</v>
      </c>
      <c r="AV56" s="20" t="s">
        <v>2</v>
      </c>
      <c r="AW56" s="20" t="s">
        <v>7</v>
      </c>
      <c r="AX56" s="21">
        <f>+IF(AR56="Probabilidad",AF56-(AF56*AT56),AF56)</f>
        <v>0.24</v>
      </c>
      <c r="AY56" s="20" t="str">
        <f t="shared" si="9"/>
        <v>Baja</v>
      </c>
      <c r="AZ56" s="21">
        <f>+IF(AR56="Impacto",AI56-(AI56*AT56),AI56)</f>
        <v>0.8</v>
      </c>
      <c r="BA56" s="20" t="str">
        <f t="shared" si="10"/>
        <v>Mayor</v>
      </c>
      <c r="BB56" s="189" t="str">
        <f>IF(OR(AND(AY59="Muy Baja",BA59="Leve"),AND(AY59="Muy Baja",BA59="Menor"),AND(AY59="Baja",BA59="Leve")),"Bajo",IF(OR(AND(AY59="Muy baja",BA59="Moderado"),AND(AY59="Baja",BA59="Menor"),AND(AY59="Baja",BA59="Moderado"),AND(AY59="Media",BA59="Leve"),AND(AY59="Media",BA59="Menor"),AND(AY59="Media",BA59="Moderado"),AND(AY59="Alta",BA59="Leve"),AND(AY59="Alta",BA59="Menor")),"Moderado",IF(OR(AND(AY59="Muy Baja",BA59="Mayor"),AND(AY59="Baja",BA59="Mayor"),AND(AY59="Media",BA59="Mayor"),AND(AY59="Alta",BA59="Moderado"),AND(AY59="Alta",BA59="Mayor"),AND(AY59="Muy Alta",BA59="Leve"),AND(AY59="Muy Alta",BA59="Menor"),AND(AY59="Muy Alta",BA59="Moderado"),AND(AY59="Muy Alta",BA59="Mayor")),"Alto",IF(OR(AND(AY59="Muy Baja",BA59="Catastrófico"),AND(AY59="Baja",BA59="Catastrófico"),AND(AY59="Media",BA59="Catastrófico"),AND(AY59="Alta",BA59="Catastrófico"),AND(AY59="Muy Alta",BA59="Catastrófico")),"Extremo",""))))</f>
        <v>Moderado</v>
      </c>
      <c r="BC56" s="189" t="str" cm="1">
        <f t="array" ref="BC56">_xlfn.IFS(BB56="Bajo","Aceptar",BB56="Moderado","Reducir",BB56="Alto","Reducir",BB56="Extremo","Reducir")</f>
        <v>Reducir</v>
      </c>
      <c r="BD56" s="181" t="str" cm="1">
        <f t="array" ref="BD56">_xlfn.IFS(BC56="Aceptar","No",BC56="Reducir","Si")</f>
        <v>Si</v>
      </c>
      <c r="BE56" s="136" t="s">
        <v>1817</v>
      </c>
      <c r="BF56" s="136" t="s">
        <v>1817</v>
      </c>
      <c r="BG56" s="136" t="s">
        <v>1817</v>
      </c>
      <c r="BH56" s="164">
        <v>0</v>
      </c>
      <c r="BI56" s="164"/>
      <c r="BJ56" s="164"/>
      <c r="BK56" s="164">
        <f t="shared" ref="BK56:BK57" si="38">+SUM(BH56:BJ56)</f>
        <v>0</v>
      </c>
      <c r="BL56" s="165">
        <f t="shared" ref="BL56:BL57" si="39">+BK56/3</f>
        <v>0</v>
      </c>
      <c r="BM56" s="178">
        <f t="shared" ref="BM56" si="40">+AVERAGE(BL56:BL59)</f>
        <v>0</v>
      </c>
      <c r="BN56" s="20" t="str">
        <f>CONCATENATE(J56," Acción preventiva"," 1")</f>
        <v>COGGI 8 Acción preventiva 1</v>
      </c>
      <c r="BO56" s="22" t="s">
        <v>412</v>
      </c>
      <c r="BP56" s="22" t="s">
        <v>1556</v>
      </c>
      <c r="BQ56" s="22" t="s">
        <v>1557</v>
      </c>
      <c r="BR56" s="20">
        <f t="shared" si="27"/>
        <v>4</v>
      </c>
      <c r="BS56" s="20"/>
      <c r="BT56" s="20"/>
      <c r="BU56" s="20"/>
      <c r="BV56" s="20"/>
      <c r="BW56" s="20"/>
      <c r="BX56" s="20"/>
      <c r="BY56" s="20">
        <v>4</v>
      </c>
      <c r="BZ56" s="20"/>
      <c r="CA56" s="20"/>
      <c r="CB56" s="20"/>
      <c r="CC56" s="20"/>
      <c r="CD56" s="20"/>
      <c r="CE56" s="180">
        <f>+AVERAGE(CR56:CR59)/AVERAGE(BR56:BR59)</f>
        <v>0</v>
      </c>
      <c r="CF56" s="37">
        <f>VLOOKUP($BN56,'[1]Anexo 4 Seg Acciones Prev'!$C$7:$CY$306,90,FALSE)</f>
        <v>0</v>
      </c>
      <c r="CG56" s="37">
        <f>VLOOKUP($BN56,'[1]Anexo 4 Seg Acciones Prev'!$C$7:$CY$306,91,FALSE)</f>
        <v>0</v>
      </c>
      <c r="CH56" s="37">
        <f>VLOOKUP($BN56,'[1]Anexo 4 Seg Acciones Prev'!$C$7:$CY$306,92,FALSE)</f>
        <v>0</v>
      </c>
      <c r="CI56" s="37">
        <f>VLOOKUP($BN56,'[1]Anexo 4 Seg Acciones Prev'!$C$7:$CY$306,93,FALSE)</f>
        <v>0</v>
      </c>
      <c r="CJ56" s="37">
        <f>VLOOKUP($BN56,'[1]Anexo 4 Seg Acciones Prev'!$C$7:$CY$306,94,FALSE)</f>
        <v>0</v>
      </c>
      <c r="CK56" s="37">
        <f>VLOOKUP($BN56,'[1]Anexo 4 Seg Acciones Prev'!$C$7:$CY$306,95,FALSE)</f>
        <v>0</v>
      </c>
      <c r="CL56" s="37">
        <f>VLOOKUP($BN56,'[1]Anexo 4 Seg Acciones Prev'!$C$7:$CY$306,96,FALSE)</f>
        <v>0</v>
      </c>
      <c r="CM56" s="37">
        <f>VLOOKUP($BN56,'[1]Anexo 4 Seg Acciones Prev'!$C$7:$CY$306,97,FALSE)</f>
        <v>0</v>
      </c>
      <c r="CN56" s="37">
        <f>VLOOKUP($BN56,'[1]Anexo 4 Seg Acciones Prev'!$C$7:$CY$306,98,FALSE)</f>
        <v>0</v>
      </c>
      <c r="CO56" s="37">
        <f>VLOOKUP($BN56,'[1]Anexo 4 Seg Acciones Prev'!$C$7:$CY$306,99,FALSE)</f>
        <v>0</v>
      </c>
      <c r="CP56" s="37">
        <f>VLOOKUP($BN56,'[1]Anexo 4 Seg Acciones Prev'!$C$7:$CY$306,100,FALSE)</f>
        <v>0</v>
      </c>
      <c r="CQ56" s="37">
        <f>VLOOKUP($BN56,'[1]Anexo 4 Seg Acciones Prev'!$C$7:$CY$306,101,FALSE)</f>
        <v>0</v>
      </c>
      <c r="CR56" s="37">
        <f t="shared" si="1"/>
        <v>0</v>
      </c>
      <c r="CS56" s="38" t="s">
        <v>58</v>
      </c>
      <c r="CT56" s="23"/>
      <c r="CU56" s="24"/>
      <c r="CV56" s="240">
        <f>+AD56</f>
        <v>4</v>
      </c>
      <c r="CW56" s="25">
        <f>1-(CU56/CV56)</f>
        <v>1</v>
      </c>
      <c r="CX56" s="23" t="str" cm="1">
        <f t="array" ref="CX56">+_xlfn.IFS(CW56&lt;0.8,"Cambio",CW56&lt;0.9,"Revisión de control",CW56&gt;0.89,"Se mantiene")</f>
        <v>Se mantiene</v>
      </c>
      <c r="CY56" s="143"/>
      <c r="CZ56" s="143"/>
      <c r="DA56" s="143"/>
      <c r="DB56" s="143"/>
      <c r="DC56" s="25">
        <f t="shared" ref="DC56:DC59" si="41">(_xlfn.IFS(CT56="",1,CT56="SI",0)+_xlfn.IFS(CY56="",1,CY56="SI",1,CY56="NO",0)+_xlfn.IFS(CZ56="",1,CZ56="SI",1,CZ56="NO",0)+_xlfn.IFS(DA56="",1,DA56="SI",1,DA56="NO",0)+_xlfn.IFS(DB56="",1,DB56="SI",1,DB56="NO",0))/5</f>
        <v>1</v>
      </c>
    </row>
    <row r="57" spans="1:107" ht="90" customHeight="1" x14ac:dyDescent="0.35">
      <c r="A57" s="146" t="s">
        <v>410</v>
      </c>
      <c r="B57" s="244"/>
      <c r="C57" s="147" t="s">
        <v>139</v>
      </c>
      <c r="D57" s="206"/>
      <c r="E57" s="209"/>
      <c r="F57" s="206"/>
      <c r="G57" s="221"/>
      <c r="H57" s="184"/>
      <c r="I57" s="216"/>
      <c r="J57" s="190"/>
      <c r="K57" s="190"/>
      <c r="L57" s="211"/>
      <c r="M57" s="197"/>
      <c r="N57" s="200"/>
      <c r="O57" s="213"/>
      <c r="P57" s="216"/>
      <c r="Q57" s="213"/>
      <c r="R57" s="216"/>
      <c r="S57" s="216"/>
      <c r="T57" s="216"/>
      <c r="U57" s="184"/>
      <c r="V57" s="186"/>
      <c r="W57" s="186"/>
      <c r="X57" s="187"/>
      <c r="Y57" s="190"/>
      <c r="Z57" s="190"/>
      <c r="AA57" s="193"/>
      <c r="AB57" s="193"/>
      <c r="AC57" s="193"/>
      <c r="AD57" s="195"/>
      <c r="AE57" s="184"/>
      <c r="AF57" s="188"/>
      <c r="AG57" s="184"/>
      <c r="AH57" s="184"/>
      <c r="AI57" s="188"/>
      <c r="AJ57" s="184"/>
      <c r="AK57" s="185"/>
      <c r="AL57" s="20" t="str">
        <f>CONCATENATE(J56," Control"," 2")</f>
        <v>COGGI 8 Control 2</v>
      </c>
      <c r="AM57" s="22" t="s">
        <v>1548</v>
      </c>
      <c r="AN57" s="22" t="s">
        <v>1551</v>
      </c>
      <c r="AO57" s="22" t="s">
        <v>1552</v>
      </c>
      <c r="AP57" s="22" t="str">
        <f t="shared" si="32"/>
        <v>El GERENTE PÚBLICO responsable de la temática auditada verifica la oportunidad, integridad y pertinencia de la información, asegurando que cada dato esté debidamente asociado con su respectivo soporte documental a través de 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v>
      </c>
      <c r="AQ57" s="20" t="s">
        <v>54</v>
      </c>
      <c r="AR57" s="20" t="str">
        <f t="shared" si="2"/>
        <v>Probabilidad</v>
      </c>
      <c r="AS57" s="20" t="s">
        <v>56</v>
      </c>
      <c r="AT57" s="20" t="str">
        <f t="shared" si="3"/>
        <v>30%</v>
      </c>
      <c r="AU57" s="20" t="s">
        <v>1</v>
      </c>
      <c r="AV57" s="20" t="s">
        <v>2</v>
      </c>
      <c r="AW57" s="20" t="s">
        <v>7</v>
      </c>
      <c r="AX57" s="21">
        <f>+IF(AR57="Probabilidad",AX56-(AX56*AT57),AX56)</f>
        <v>0.16799999999999998</v>
      </c>
      <c r="AY57" s="20" t="str">
        <f t="shared" si="9"/>
        <v>Muy Baja</v>
      </c>
      <c r="AZ57" s="21">
        <f>+IF(AR57="Impacto",AZ56-(AZ56*AT57),AZ56)</f>
        <v>0.8</v>
      </c>
      <c r="BA57" s="20" t="str">
        <f t="shared" si="10"/>
        <v>Mayor</v>
      </c>
      <c r="BB57" s="190"/>
      <c r="BC57" s="190"/>
      <c r="BD57" s="182"/>
      <c r="BE57" s="136" t="s">
        <v>1817</v>
      </c>
      <c r="BF57" s="136" t="s">
        <v>1817</v>
      </c>
      <c r="BG57" s="136" t="s">
        <v>1817</v>
      </c>
      <c r="BH57" s="166">
        <v>0</v>
      </c>
      <c r="BI57" s="166"/>
      <c r="BJ57" s="167"/>
      <c r="BK57" s="164">
        <f t="shared" si="38"/>
        <v>0</v>
      </c>
      <c r="BL57" s="165">
        <f t="shared" si="39"/>
        <v>0</v>
      </c>
      <c r="BM57" s="178"/>
      <c r="BN57" s="20" t="str">
        <f>CONCATENATE(J56," Acción preventiva"," 2")</f>
        <v>COGGI 8 Acción preventiva 2</v>
      </c>
      <c r="BO57" s="22"/>
      <c r="BP57" s="22"/>
      <c r="BQ57" s="22"/>
      <c r="BR57" s="20"/>
      <c r="BS57" s="20"/>
      <c r="BT57" s="20"/>
      <c r="BU57" s="20"/>
      <c r="BV57" s="20"/>
      <c r="BW57" s="20"/>
      <c r="BX57" s="20"/>
      <c r="BY57" s="20"/>
      <c r="BZ57" s="20"/>
      <c r="CA57" s="20"/>
      <c r="CB57" s="20"/>
      <c r="CC57" s="20"/>
      <c r="CD57" s="20"/>
      <c r="CE57" s="180"/>
      <c r="CF57" s="37"/>
      <c r="CG57" s="37"/>
      <c r="CH57" s="37"/>
      <c r="CI57" s="37"/>
      <c r="CJ57" s="37"/>
      <c r="CK57" s="37"/>
      <c r="CL57" s="37"/>
      <c r="CM57" s="37"/>
      <c r="CN57" s="37"/>
      <c r="CO57" s="37"/>
      <c r="CP57" s="37"/>
      <c r="CQ57" s="37"/>
      <c r="CR57" s="37"/>
      <c r="CS57" s="38"/>
      <c r="CT57" s="23"/>
      <c r="CU57" s="24"/>
      <c r="CV57" s="241"/>
      <c r="CW57" s="25">
        <f>1-(CU57/CV56)</f>
        <v>1</v>
      </c>
      <c r="CX57" s="23" t="str" cm="1">
        <f t="array" ref="CX57">+_xlfn.IFS(CW57&lt;0.8,"Cambio",CW57&lt;0.9,"Revisión de control",CW57&gt;0.89,"Se mantiene")</f>
        <v>Se mantiene</v>
      </c>
      <c r="CY57" s="143"/>
      <c r="CZ57" s="143"/>
      <c r="DA57" s="143"/>
      <c r="DB57" s="143"/>
      <c r="DC57" s="25">
        <f t="shared" si="41"/>
        <v>1</v>
      </c>
    </row>
    <row r="58" spans="1:107" ht="60" customHeight="1" x14ac:dyDescent="0.35">
      <c r="A58" s="146" t="s">
        <v>410</v>
      </c>
      <c r="B58" s="244"/>
      <c r="C58" s="147" t="s">
        <v>139</v>
      </c>
      <c r="D58" s="206"/>
      <c r="E58" s="209"/>
      <c r="F58" s="206"/>
      <c r="G58" s="221"/>
      <c r="H58" s="184"/>
      <c r="I58" s="216"/>
      <c r="J58" s="190"/>
      <c r="K58" s="190"/>
      <c r="L58" s="211"/>
      <c r="M58" s="197"/>
      <c r="N58" s="200"/>
      <c r="O58" s="213"/>
      <c r="P58" s="216"/>
      <c r="Q58" s="213"/>
      <c r="R58" s="216"/>
      <c r="S58" s="216"/>
      <c r="T58" s="216"/>
      <c r="U58" s="184"/>
      <c r="V58" s="186"/>
      <c r="W58" s="186"/>
      <c r="X58" s="187"/>
      <c r="Y58" s="190"/>
      <c r="Z58" s="190"/>
      <c r="AA58" s="193"/>
      <c r="AB58" s="193"/>
      <c r="AC58" s="193"/>
      <c r="AD58" s="195"/>
      <c r="AE58" s="184"/>
      <c r="AF58" s="188"/>
      <c r="AG58" s="184"/>
      <c r="AH58" s="184"/>
      <c r="AI58" s="188"/>
      <c r="AJ58" s="184"/>
      <c r="AK58" s="185"/>
      <c r="AL58" s="20" t="str">
        <f>CONCATENATE(J56," Control"," 3")</f>
        <v>COGGI 8 Control 3</v>
      </c>
      <c r="AM58" s="22" t="s">
        <v>1553</v>
      </c>
      <c r="AN58" s="22" t="s">
        <v>1554</v>
      </c>
      <c r="AO58" s="22" t="s">
        <v>1555</v>
      </c>
      <c r="AP58" s="22" t="str">
        <f t="shared" si="32"/>
        <v>El JEFE DE OFICINA DE CONTROL informa cada vez que el Ente de control externo informe sobre la inoportunidad, falta de integridad o falta de pertinencia en la información entregada de manera inmediata a la Dirección General y al Gerente público responsable de la temática auditada a través de un correo electronico las medidas administrativas correspondientes y se atienda oportunamente el requerimiento con el fin de que se adopten</v>
      </c>
      <c r="AQ58" s="20" t="s">
        <v>55</v>
      </c>
      <c r="AR58" s="20" t="str">
        <f t="shared" si="2"/>
        <v>Impacto</v>
      </c>
      <c r="AS58" s="20" t="s">
        <v>56</v>
      </c>
      <c r="AT58" s="20" t="str">
        <f t="shared" si="3"/>
        <v>25%</v>
      </c>
      <c r="AU58" s="20" t="s">
        <v>1</v>
      </c>
      <c r="AV58" s="20" t="s">
        <v>2</v>
      </c>
      <c r="AW58" s="20" t="s">
        <v>7</v>
      </c>
      <c r="AX58" s="21">
        <f>+IF(AR58="Probabilidad",AX57-(AX57*AT58),AX57)</f>
        <v>0.16799999999999998</v>
      </c>
      <c r="AY58" s="20" t="str">
        <f t="shared" si="9"/>
        <v>Muy Baja</v>
      </c>
      <c r="AZ58" s="21">
        <f>+IF(AR58="Impacto",AZ57-(AZ57*AT58),AZ57)</f>
        <v>0.60000000000000009</v>
      </c>
      <c r="BA58" s="20" t="str">
        <f t="shared" si="10"/>
        <v>Moderado</v>
      </c>
      <c r="BB58" s="190"/>
      <c r="BC58" s="190"/>
      <c r="BD58" s="182"/>
      <c r="BE58" s="136" t="s">
        <v>1817</v>
      </c>
      <c r="BF58" s="136" t="s">
        <v>1817</v>
      </c>
      <c r="BG58" s="136" t="s">
        <v>1817</v>
      </c>
      <c r="BH58" s="166"/>
      <c r="BI58" s="166"/>
      <c r="BJ58" s="167"/>
      <c r="BK58" s="164"/>
      <c r="BL58" s="165"/>
      <c r="BM58" s="178"/>
      <c r="BN58" s="20" t="str">
        <f>CONCATENATE(J56," Acción preventiva"," 3")</f>
        <v>COGGI 8 Acción preventiva 3</v>
      </c>
      <c r="BO58" s="22"/>
      <c r="BP58" s="22"/>
      <c r="BQ58" s="22"/>
      <c r="BR58" s="20"/>
      <c r="BS58" s="20"/>
      <c r="BT58" s="20"/>
      <c r="BU58" s="20"/>
      <c r="BV58" s="20"/>
      <c r="BW58" s="20"/>
      <c r="BX58" s="20"/>
      <c r="BY58" s="20"/>
      <c r="BZ58" s="20"/>
      <c r="CA58" s="20"/>
      <c r="CB58" s="20"/>
      <c r="CC58" s="20"/>
      <c r="CD58" s="20"/>
      <c r="CE58" s="180"/>
      <c r="CF58" s="37"/>
      <c r="CG58" s="37"/>
      <c r="CH58" s="37"/>
      <c r="CI58" s="37"/>
      <c r="CJ58" s="37"/>
      <c r="CK58" s="37"/>
      <c r="CL58" s="37"/>
      <c r="CM58" s="37"/>
      <c r="CN58" s="37"/>
      <c r="CO58" s="37"/>
      <c r="CP58" s="37"/>
      <c r="CQ58" s="37"/>
      <c r="CR58" s="37"/>
      <c r="CS58" s="38"/>
      <c r="CT58" s="23"/>
      <c r="CU58" s="24"/>
      <c r="CV58" s="241"/>
      <c r="CW58" s="25">
        <f>1-(CU58/CV56)</f>
        <v>1</v>
      </c>
      <c r="CX58" s="23" t="str" cm="1">
        <f t="array" ref="CX58">+_xlfn.IFS(CW58&lt;0.8,"Cambio",CW58&lt;0.9,"Revisión de control",CW58&gt;0.89,"Se mantiene")</f>
        <v>Se mantiene</v>
      </c>
      <c r="CY58" s="143"/>
      <c r="CZ58" s="143"/>
      <c r="DA58" s="143"/>
      <c r="DB58" s="143"/>
      <c r="DC58" s="25">
        <f t="shared" si="41"/>
        <v>1</v>
      </c>
    </row>
    <row r="59" spans="1:107" ht="60" customHeight="1" x14ac:dyDescent="0.35">
      <c r="A59" s="146" t="s">
        <v>410</v>
      </c>
      <c r="B59" s="245"/>
      <c r="C59" s="147" t="s">
        <v>139</v>
      </c>
      <c r="D59" s="206"/>
      <c r="E59" s="209"/>
      <c r="F59" s="206"/>
      <c r="G59" s="221"/>
      <c r="H59" s="184"/>
      <c r="I59" s="217"/>
      <c r="J59" s="191"/>
      <c r="K59" s="191"/>
      <c r="L59" s="211"/>
      <c r="M59" s="197"/>
      <c r="N59" s="200"/>
      <c r="O59" s="214"/>
      <c r="P59" s="217"/>
      <c r="Q59" s="214"/>
      <c r="R59" s="217"/>
      <c r="S59" s="216"/>
      <c r="T59" s="216"/>
      <c r="U59" s="184"/>
      <c r="V59" s="186"/>
      <c r="W59" s="186"/>
      <c r="X59" s="187"/>
      <c r="Y59" s="190"/>
      <c r="Z59" s="190"/>
      <c r="AA59" s="193"/>
      <c r="AB59" s="194"/>
      <c r="AC59" s="194"/>
      <c r="AD59" s="195"/>
      <c r="AE59" s="184"/>
      <c r="AF59" s="188"/>
      <c r="AG59" s="184"/>
      <c r="AH59" s="184"/>
      <c r="AI59" s="188"/>
      <c r="AJ59" s="184"/>
      <c r="AK59" s="185"/>
      <c r="AL59" s="20" t="str">
        <f>CONCATENATE(J56," Control"," 4")</f>
        <v>COGGI 8 Control 4</v>
      </c>
      <c r="AM59" s="22"/>
      <c r="AN59" s="22"/>
      <c r="AO59" s="22"/>
      <c r="AP59" s="22" t="str">
        <f t="shared" si="32"/>
        <v xml:space="preserve">  a través de </v>
      </c>
      <c r="AQ59" s="20"/>
      <c r="AR59" s="20" t="str">
        <f t="shared" si="2"/>
        <v/>
      </c>
      <c r="AS59" s="20"/>
      <c r="AT59" s="20" t="str">
        <f t="shared" si="3"/>
        <v/>
      </c>
      <c r="AU59" s="20"/>
      <c r="AV59" s="20"/>
      <c r="AW59" s="20"/>
      <c r="AX59" s="21">
        <f>+IF(AR59="Probabilidad",AX58-(AX58*AT59),AX58)</f>
        <v>0.16799999999999998</v>
      </c>
      <c r="AY59" s="20" t="str">
        <f t="shared" si="9"/>
        <v>Muy Baja</v>
      </c>
      <c r="AZ59" s="21">
        <f>+IF(AR59="Impacto",AZ58-(AZ58*AT59),AZ58)</f>
        <v>0.60000000000000009</v>
      </c>
      <c r="BA59" s="20" t="str">
        <f t="shared" si="10"/>
        <v>Moderado</v>
      </c>
      <c r="BB59" s="191"/>
      <c r="BC59" s="191"/>
      <c r="BD59" s="183"/>
      <c r="BE59" s="20"/>
      <c r="BF59" s="20"/>
      <c r="BG59" s="20"/>
      <c r="BH59" s="166"/>
      <c r="BI59" s="166"/>
      <c r="BJ59" s="167"/>
      <c r="BK59" s="164"/>
      <c r="BL59" s="165"/>
      <c r="BM59" s="178"/>
      <c r="BN59" s="20" t="str">
        <f>CONCATENATE(J56," Acción preventiva"," 4")</f>
        <v>COGGI 8 Acción preventiva 4</v>
      </c>
      <c r="BO59" s="22"/>
      <c r="BP59" s="22"/>
      <c r="BQ59" s="22"/>
      <c r="BR59" s="20"/>
      <c r="BS59" s="20"/>
      <c r="BT59" s="20"/>
      <c r="BU59" s="20"/>
      <c r="BV59" s="20"/>
      <c r="BW59" s="20"/>
      <c r="BX59" s="20"/>
      <c r="BY59" s="20"/>
      <c r="BZ59" s="20"/>
      <c r="CA59" s="20"/>
      <c r="CB59" s="20"/>
      <c r="CC59" s="20"/>
      <c r="CD59" s="20"/>
      <c r="CE59" s="180"/>
      <c r="CF59" s="37"/>
      <c r="CG59" s="37"/>
      <c r="CH59" s="37"/>
      <c r="CI59" s="37"/>
      <c r="CJ59" s="37"/>
      <c r="CK59" s="37"/>
      <c r="CL59" s="37"/>
      <c r="CM59" s="37"/>
      <c r="CN59" s="37"/>
      <c r="CO59" s="37"/>
      <c r="CP59" s="37"/>
      <c r="CQ59" s="37"/>
      <c r="CR59" s="37"/>
      <c r="CS59" s="38"/>
      <c r="CT59" s="23"/>
      <c r="CU59" s="24"/>
      <c r="CV59" s="241"/>
      <c r="CW59" s="25"/>
      <c r="CX59" s="23"/>
      <c r="CY59" s="143"/>
      <c r="CZ59" s="143"/>
      <c r="DA59" s="143"/>
      <c r="DB59" s="143"/>
      <c r="DC59" s="25">
        <f t="shared" si="41"/>
        <v>1</v>
      </c>
    </row>
    <row r="60" spans="1:107" ht="60" customHeight="1" x14ac:dyDescent="0.35">
      <c r="A60" s="146" t="s">
        <v>1459</v>
      </c>
      <c r="B60" s="243" t="s">
        <v>140</v>
      </c>
      <c r="C60" s="148" t="s">
        <v>141</v>
      </c>
      <c r="D60" s="205" t="str">
        <f>VLOOKUP(B60,Datos!$B$65:$F$80,3,FALSE)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0" s="208" t="str">
        <f>VLOOKUP(B60,Datos!$B$65:$F$80,5,FALSE)</f>
        <v>La posibilidad de incumplir con la gestión estratégica de la información, la definición de políticas, lineamientos y estándares de TIC que fortalezcan el gobierno de datos, la interoperabilidad y la arquitectura empresarial.</v>
      </c>
      <c r="F60" s="205" t="str">
        <f>VLOOKUP(B60,Datos!$B$65:$F$80,4,FALSE)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0" s="221" t="s">
        <v>1020</v>
      </c>
      <c r="H60" s="184" t="s">
        <v>1460</v>
      </c>
      <c r="I60" s="215">
        <f>IF(K60="",0,1)</f>
        <v>1</v>
      </c>
      <c r="J60" s="189" t="str">
        <f>CONCATENATE(C60," ",K60)</f>
        <v>INTI 9</v>
      </c>
      <c r="K60" s="189">
        <v>9</v>
      </c>
      <c r="L60" s="211">
        <v>46150</v>
      </c>
      <c r="M60" s="196">
        <f ca="1">+TODAY()-L60</f>
        <v>39</v>
      </c>
      <c r="N60" s="199" t="s">
        <v>1506</v>
      </c>
      <c r="O60" s="212" t="s">
        <v>23</v>
      </c>
      <c r="P60" s="215">
        <f>VLOOKUP(O60,Datos!$B$20:$D$25,3,FALSE)</f>
        <v>0.4</v>
      </c>
      <c r="Q60" s="212" t="s">
        <v>28</v>
      </c>
      <c r="R60" s="215">
        <f>VLOOKUP(Q60,Datos!$C$20:$D$25,2,FALSE)</f>
        <v>0.6</v>
      </c>
      <c r="S60" s="215">
        <f>+IF(P60="",R60,IF(R60="",P60,IF(P60&gt;R60,P60,R60)))</f>
        <v>0.6</v>
      </c>
      <c r="T60" s="215" t="str" cm="1">
        <f t="array" ref="T60">_xlfn.IFS(S60=P60,O60,S60=R60,Q60)</f>
        <v>El riesgo afecta la imagen de la entidad con algunos usuarios de relevancia frente al logro de los objetivos</v>
      </c>
      <c r="U60" s="184" t="s">
        <v>4</v>
      </c>
      <c r="V60" s="186" t="s">
        <v>1495</v>
      </c>
      <c r="W60" s="186" t="s">
        <v>1496</v>
      </c>
      <c r="X60" s="187" t="str">
        <f>CONCATENATE("Posibilidad de"," ",U60," ",V60," debido ",W60)</f>
        <v>Posibilidad de pérdida reputacional en la imagen institucional en los grupos de interes por errores en la gestión de los  proyectos del PETI, debido a un insuficiente análisis de necesidades y requerimientos tecnologicos</v>
      </c>
      <c r="Y60" s="189" t="s">
        <v>208</v>
      </c>
      <c r="Z60" s="189" t="s">
        <v>214</v>
      </c>
      <c r="AA60" s="192" t="s">
        <v>257</v>
      </c>
      <c r="AB60" s="192" t="s">
        <v>226</v>
      </c>
      <c r="AC60" s="192" t="s">
        <v>1466</v>
      </c>
      <c r="AD60" s="195">
        <v>1</v>
      </c>
      <c r="AE60" s="184" t="str">
        <f>IF(AD60&lt;=0,"",IF(AD60&lt;=2,"Muy Baja",IF(AD60&lt;=24,"Baja",IF(AD60&lt;=500,"Media",IF(AD60&lt;=5000,"Alta","Muy Alta")))))</f>
        <v>Muy Baja</v>
      </c>
      <c r="AF60" s="188">
        <f>IF(AE60="","",IF(AE60="Muy Baja",0.2,IF(AE60="Baja",0.4,IF(AE60="Media",0.6,IF(AE60="Alta",0.8,IF(AE60="Muy Alta",1,))))))</f>
        <v>0.2</v>
      </c>
      <c r="AG60" s="188" t="str">
        <f>+T60</f>
        <v>El riesgo afecta la imagen de la entidad con algunos usuarios de relevancia frente al logro de los objetivos</v>
      </c>
      <c r="AH60" s="184" t="str" cm="1">
        <f t="array" ref="AH60">_xlfn.IFS(AG60=Datos!$C$6,"Leve",AG60=Datos!$D$6,"Leve",AG60=Datos!$C$7,"Menor",AG60=Datos!$D$7,"Menor",AG60=Datos!$C$8,"Moderado",AG60=Datos!$D$8,"Moderado",AG60=Datos!$C$9,"Mayor",AG60=Datos!$D$9,"Mayor",AG60=Datos!$C$10,"Catastrófico",AG60=Datos!$D$10,"Catastrófico")</f>
        <v>Moderado</v>
      </c>
      <c r="AI60" s="188">
        <f>IF(AH60="","",IF(AH60="Leve",0.2,IF(AH60="Menor",0.4,IF(AH60="Moderado",0.6,IF(AH60="Mayor",0.8,IF(AH60="Catastrófico",1,))))))</f>
        <v>0.6</v>
      </c>
      <c r="AJ60" s="184" t="str">
        <f>IF(OR(AND(AE60="Muy Baja",AH60="Leve"),AND(AE60="Muy Baja",AH60="Menor"),AND(AE60="Baja",AH60="Leve")),"Bajo",IF(OR(AND(AE60="Muy baja",AH60="Moderado"),AND(AE60="Baja",AH60="Menor"),AND(AE60="Baja",AH60="Moderado"),AND(AE60="Media",AH60="Leve"),AND(AE60="Media",AH60="Menor"),AND(AE60="Media",AH60="Moderado"),AND(AE60="Alta",AH60="Leve"),AND(AE60="Alta",AH60="Menor")),"Moderado",IF(OR(AND(AE60="Muy Baja",AH60="Mayor"),AND(AE60="Baja",AH60="Mayor"),AND(AE60="Media",AH60="Mayor"),AND(AE60="Alta",AH60="Moderado"),AND(AE60="Alta",AH60="Mayor"),AND(AE60="Muy Alta",AH60="Leve"),AND(AE60="Muy Alta",AH60="Menor"),AND(AE60="Muy Alta",AH60="Moderado"),AND(AE60="Muy Alta",AH60="Mayor")),"Alto",IF(OR(AND(AE60="Muy Baja",AH60="Catastrófico"),AND(AE60="Baja",AH60="Catastrófico"),AND(AE60="Media",AH60="Catastrófico"),AND(AE60="Alta",AH60="Catastrófico"),AND(AE60="Muy Alta",AH60="Catastrófico")),"Extremo",""))))</f>
        <v>Moderado</v>
      </c>
      <c r="AK60" s="185" t="str" cm="1">
        <f t="array" ref="AK60">_xlfn.IFS(AJ60="Bajo","Aceptar",AJ60="Moderado","Reducir",AJ60="Alto","Reducir",AJ60="Extremo","Reducir")</f>
        <v>Reducir</v>
      </c>
      <c r="AL60" s="20" t="str">
        <f>CONCATENATE(J60," Control"," 1")</f>
        <v>INTI 9 Control 1</v>
      </c>
      <c r="AM60" s="22" t="s">
        <v>1694</v>
      </c>
      <c r="AN60" s="22" t="s">
        <v>1808</v>
      </c>
      <c r="AO60" s="22" t="s">
        <v>1508</v>
      </c>
      <c r="AP60" s="22" t="str">
        <f>CONCATENATE(AM60," ",AN60," a través del ",AO60)</f>
        <v>La SUBDIRECCIÓN DE SISTEMAS DE INFORMACIÓN DE TIERRAS – SSIT verifica anualmente la viabilidad financiera de los proyectos definidos en el PETI, a través del la revisión técnica y financiera de los costos, beneficios y fuentes de financiación, de manera previa a la aprobación del presupuesto, dejando evidencia en de Informe de Seguimiento Presupuestal</v>
      </c>
      <c r="AQ60" s="20" t="s">
        <v>53</v>
      </c>
      <c r="AR60" s="20" t="str">
        <f t="shared" ref="AR60:AR71" si="42">IF(OR(AQ60="Preventivo",AQ60="Detectivo"),"Probabilidad",IF(AQ60="Correctivo","Impacto",""))</f>
        <v>Probabilidad</v>
      </c>
      <c r="AS60" s="20" t="s">
        <v>56</v>
      </c>
      <c r="AT60" s="20" t="str">
        <f t="shared" ref="AT60:AT71" si="43">IF(AND(AQ60="Preventivo",AS60="Automático"),"50%",IF(AND(AQ60="Preventivo",AS60="Manual"),"40%",IF(AND(AQ60="Detectivo",AS60="Automático"),"40%",IF(AND(AQ60="Detectivo",AS60="Manual"),"30%",IF(AND(AQ60="Correctivo",AS60="Automático"),"35%",IF(AND(AQ60="Correctivo",AS60="Manual"),"25%",""))))))</f>
        <v>40%</v>
      </c>
      <c r="AU60" s="20" t="s">
        <v>1</v>
      </c>
      <c r="AV60" s="20" t="s">
        <v>2</v>
      </c>
      <c r="AW60" s="20" t="s">
        <v>3</v>
      </c>
      <c r="AX60" s="21">
        <f>+IF(AR60="Probabilidad",AF60-(AF60*AT60),AF60)</f>
        <v>0.12</v>
      </c>
      <c r="AY60" s="20" t="str">
        <f t="shared" si="9"/>
        <v>Muy Baja</v>
      </c>
      <c r="AZ60" s="21">
        <f>+IF(AR60="Impacto",AI60-(AI60*AT60),AI60)</f>
        <v>0.6</v>
      </c>
      <c r="BA60" s="20" t="str">
        <f t="shared" si="10"/>
        <v>Moderado</v>
      </c>
      <c r="BB60" s="189" t="str">
        <f>IF(OR(AND(AY63="Muy Baja",BA63="Leve"),AND(AY63="Muy Baja",BA63="Menor"),AND(AY63="Baja",BA63="Leve")),"Bajo",IF(OR(AND(AY63="Muy baja",BA63="Moderado"),AND(AY63="Baja",BA63="Menor"),AND(AY63="Baja",BA63="Moderado"),AND(AY63="Media",BA63="Leve"),AND(AY63="Media",BA63="Menor"),AND(AY63="Media",BA63="Moderado"),AND(AY63="Alta",BA63="Leve"),AND(AY63="Alta",BA63="Menor")),"Moderado",IF(OR(AND(AY63="Muy Baja",BA63="Mayor"),AND(AY63="Baja",BA63="Mayor"),AND(AY63="Media",BA63="Mayor"),AND(AY63="Alta",BA63="Moderado"),AND(AY63="Alta",BA63="Mayor"),AND(AY63="Muy Alta",BA63="Leve"),AND(AY63="Muy Alta",BA63="Menor"),AND(AY63="Muy Alta",BA63="Moderado"),AND(AY63="Muy Alta",BA63="Mayor")),"Alto",IF(OR(AND(AY63="Muy Baja",BA63="Catastrófico"),AND(AY63="Baja",BA63="Catastrófico"),AND(AY63="Media",BA63="Catastrófico"),AND(AY63="Alta",BA63="Catastrófico"),AND(AY63="Muy Alta",BA63="Catastrófico")),"Extremo",""))))</f>
        <v>Moderado</v>
      </c>
      <c r="BC60" s="189" t="str" cm="1">
        <f t="array" ref="BC60">_xlfn.IFS(BB60="Bajo","Aceptar",BB60="Moderado","Reducir",BB60="Alto","Reducir",BB60="Extremo","Reducir")</f>
        <v>Reducir</v>
      </c>
      <c r="BD60" s="181" t="str" cm="1">
        <f t="array" ref="BD60">_xlfn.IFS(BC60="Aceptar","No",BC60="Reducir","Si")</f>
        <v>Si</v>
      </c>
      <c r="BE60" s="136" t="s">
        <v>1817</v>
      </c>
      <c r="BF60" s="136" t="s">
        <v>1817</v>
      </c>
      <c r="BG60" s="136" t="s">
        <v>1817</v>
      </c>
      <c r="BH60" s="166">
        <v>0</v>
      </c>
      <c r="BI60" s="166"/>
      <c r="BJ60" s="167"/>
      <c r="BK60" s="164">
        <f t="shared" ref="BK60" si="44">+SUM(BH60:BJ60)</f>
        <v>0</v>
      </c>
      <c r="BL60" s="165">
        <f t="shared" ref="BL60" si="45">+BK60/3</f>
        <v>0</v>
      </c>
      <c r="BM60" s="178">
        <f t="shared" ref="BM60" si="46">+AVERAGE(BL60:BL63)</f>
        <v>0</v>
      </c>
      <c r="BN60" s="20" t="str">
        <f>CONCATENATE(J60," Acción preventiva"," 1")</f>
        <v>INTI 9 Acción preventiva 1</v>
      </c>
      <c r="BO60" s="22" t="s">
        <v>500</v>
      </c>
      <c r="BP60" s="22" t="s">
        <v>1531</v>
      </c>
      <c r="BQ60" s="22" t="s">
        <v>1532</v>
      </c>
      <c r="BR60" s="20">
        <f t="shared" ref="BR60:BR68" si="47">+SUM(BS60:CD60)</f>
        <v>2</v>
      </c>
      <c r="BS60" s="20"/>
      <c r="BT60" s="20"/>
      <c r="BU60" s="20"/>
      <c r="BV60" s="20"/>
      <c r="BW60" s="20"/>
      <c r="BX60" s="20"/>
      <c r="BY60" s="20"/>
      <c r="BZ60" s="20"/>
      <c r="CA60" s="20">
        <v>1</v>
      </c>
      <c r="CB60" s="20"/>
      <c r="CC60" s="20"/>
      <c r="CD60" s="20">
        <v>1</v>
      </c>
      <c r="CE60" s="180">
        <f>+AVERAGE(CR60:CR63)/AVERAGE(BR60:BR63)</f>
        <v>0</v>
      </c>
      <c r="CF60" s="37">
        <f>VLOOKUP($BN60,'[1]Anexo 4 Seg Acciones Prev'!$C$7:$CY$306,90,FALSE)</f>
        <v>0</v>
      </c>
      <c r="CG60" s="37">
        <f>VLOOKUP($BN60,'[1]Anexo 4 Seg Acciones Prev'!$C$7:$CY$306,91,FALSE)</f>
        <v>0</v>
      </c>
      <c r="CH60" s="37">
        <f>VLOOKUP($BN60,'[1]Anexo 4 Seg Acciones Prev'!$C$7:$CY$306,92,FALSE)</f>
        <v>0</v>
      </c>
      <c r="CI60" s="37">
        <f>VLOOKUP($BN60,'[1]Anexo 4 Seg Acciones Prev'!$C$7:$CY$306,93,FALSE)</f>
        <v>0</v>
      </c>
      <c r="CJ60" s="37">
        <f>VLOOKUP($BN60,'[1]Anexo 4 Seg Acciones Prev'!$C$7:$CY$306,94,FALSE)</f>
        <v>0</v>
      </c>
      <c r="CK60" s="37">
        <f>VLOOKUP($BN60,'[1]Anexo 4 Seg Acciones Prev'!$C$7:$CY$306,95,FALSE)</f>
        <v>0</v>
      </c>
      <c r="CL60" s="37">
        <f>VLOOKUP($BN60,'[1]Anexo 4 Seg Acciones Prev'!$C$7:$CY$306,96,FALSE)</f>
        <v>0</v>
      </c>
      <c r="CM60" s="37">
        <f>VLOOKUP($BN60,'[1]Anexo 4 Seg Acciones Prev'!$C$7:$CY$306,97,FALSE)</f>
        <v>0</v>
      </c>
      <c r="CN60" s="37">
        <f>VLOOKUP($BN60,'[1]Anexo 4 Seg Acciones Prev'!$C$7:$CY$306,98,FALSE)</f>
        <v>0</v>
      </c>
      <c r="CO60" s="37">
        <f>VLOOKUP($BN60,'[1]Anexo 4 Seg Acciones Prev'!$C$7:$CY$306,99,FALSE)</f>
        <v>0</v>
      </c>
      <c r="CP60" s="37">
        <f>VLOOKUP($BN60,'[1]Anexo 4 Seg Acciones Prev'!$C$7:$CY$306,100,FALSE)</f>
        <v>0</v>
      </c>
      <c r="CQ60" s="37">
        <f>VLOOKUP($BN60,'[1]Anexo 4 Seg Acciones Prev'!$C$7:$CY$306,101,FALSE)</f>
        <v>0</v>
      </c>
      <c r="CR60" s="37">
        <f t="shared" si="1"/>
        <v>0</v>
      </c>
      <c r="CS60" s="38" t="s">
        <v>58</v>
      </c>
      <c r="CT60" s="23"/>
      <c r="CU60" s="24"/>
      <c r="CV60" s="240">
        <f>+AD60</f>
        <v>1</v>
      </c>
      <c r="CW60" s="25">
        <f>1-(CU60/CV60)</f>
        <v>1</v>
      </c>
      <c r="CX60" s="23" t="str" cm="1">
        <f t="array" ref="CX60">+_xlfn.IFS(CW60&lt;0.8,"Cambio",CW60&lt;0.9,"Revisión de control",CW60&gt;0.89,"Se mantiene")</f>
        <v>Se mantiene</v>
      </c>
      <c r="CY60" s="143"/>
      <c r="CZ60" s="143"/>
      <c r="DA60" s="143"/>
      <c r="DB60" s="143"/>
      <c r="DC60" s="25">
        <f t="shared" ref="DC60:DC71" si="48">(_xlfn.IFS(CT60="",1,CT60="SI",0)+_xlfn.IFS(CY60="",1,CY60="SI",1,CY60="NO",0)+_xlfn.IFS(CZ60="",1,CZ60="SI",1,CZ60="NO",0)+_xlfn.IFS(DA60="",1,DA60="SI",1,DA60="NO",0)+_xlfn.IFS(DB60="",1,DB60="SI",1,DB60="NO",0))/5</f>
        <v>1</v>
      </c>
    </row>
    <row r="61" spans="1:107" ht="60" customHeight="1" x14ac:dyDescent="0.35">
      <c r="A61" s="146" t="s">
        <v>1459</v>
      </c>
      <c r="B61" s="244"/>
      <c r="C61" s="148" t="s">
        <v>141</v>
      </c>
      <c r="D61" s="206"/>
      <c r="E61" s="209"/>
      <c r="F61" s="206"/>
      <c r="G61" s="221"/>
      <c r="H61" s="184"/>
      <c r="I61" s="216"/>
      <c r="J61" s="190"/>
      <c r="K61" s="190"/>
      <c r="L61" s="211"/>
      <c r="M61" s="197"/>
      <c r="N61" s="200"/>
      <c r="O61" s="213"/>
      <c r="P61" s="216"/>
      <c r="Q61" s="213"/>
      <c r="R61" s="216"/>
      <c r="S61" s="216"/>
      <c r="T61" s="216"/>
      <c r="U61" s="184"/>
      <c r="V61" s="186"/>
      <c r="W61" s="186"/>
      <c r="X61" s="187"/>
      <c r="Y61" s="190"/>
      <c r="Z61" s="190"/>
      <c r="AA61" s="193"/>
      <c r="AB61" s="193"/>
      <c r="AC61" s="193"/>
      <c r="AD61" s="195"/>
      <c r="AE61" s="184"/>
      <c r="AF61" s="188"/>
      <c r="AG61" s="184"/>
      <c r="AH61" s="184"/>
      <c r="AI61" s="188"/>
      <c r="AJ61" s="184"/>
      <c r="AK61" s="185"/>
      <c r="AL61" s="20" t="str">
        <f>CONCATENATE(J60," Control"," 2")</f>
        <v>INTI 9 Control 2</v>
      </c>
      <c r="AM61" s="22" t="s">
        <v>1694</v>
      </c>
      <c r="AN61" s="22" t="s">
        <v>1526</v>
      </c>
      <c r="AO61" s="22" t="s">
        <v>1509</v>
      </c>
      <c r="AP61" s="22" t="str">
        <f>CONCATENATE(AM61," ",AN61," a través del ",AO61)</f>
        <v xml:space="preserve">La SUBDIRECCIÓN DE SISTEMAS DE INFORMACIÓN DE TIERRAS – SSIT ajusta o reprograma la ejecución de los proyectos del PETI cuando se identifiquen desviaciones frente a lo planificado, dejando evidencia a través del la actualización del PETI de la vigencia </v>
      </c>
      <c r="AQ61" s="20" t="s">
        <v>55</v>
      </c>
      <c r="AR61" s="20" t="str">
        <f t="shared" si="42"/>
        <v>Impacto</v>
      </c>
      <c r="AS61" s="20" t="s">
        <v>56</v>
      </c>
      <c r="AT61" s="20" t="str">
        <f t="shared" si="43"/>
        <v>25%</v>
      </c>
      <c r="AU61" s="20" t="s">
        <v>1</v>
      </c>
      <c r="AV61" s="20" t="s">
        <v>2</v>
      </c>
      <c r="AW61" s="20" t="s">
        <v>3</v>
      </c>
      <c r="AX61" s="21">
        <f>+IF(AR61="Probabilidad",AX60-(AX60*AT61),AX60)</f>
        <v>0.12</v>
      </c>
      <c r="AY61" s="20" t="str">
        <f t="shared" si="9"/>
        <v>Muy Baja</v>
      </c>
      <c r="AZ61" s="21">
        <f>+IF(AR61="Impacto",AZ60-(AZ60*AT61),AZ60)</f>
        <v>0.44999999999999996</v>
      </c>
      <c r="BA61" s="20" t="str">
        <f t="shared" si="10"/>
        <v>Moderado</v>
      </c>
      <c r="BB61" s="190"/>
      <c r="BC61" s="190"/>
      <c r="BD61" s="182"/>
      <c r="BE61" s="136" t="s">
        <v>1817</v>
      </c>
      <c r="BF61" s="136" t="s">
        <v>1817</v>
      </c>
      <c r="BG61" s="136" t="s">
        <v>1817</v>
      </c>
      <c r="BH61" s="166"/>
      <c r="BI61" s="166"/>
      <c r="BJ61" s="167"/>
      <c r="BK61" s="164"/>
      <c r="BL61" s="165"/>
      <c r="BM61" s="178"/>
      <c r="BN61" s="20" t="str">
        <f>CONCATENATE(J60," Acción preventiva"," 2")</f>
        <v>INTI 9 Acción preventiva 2</v>
      </c>
      <c r="BO61" s="22"/>
      <c r="BP61" s="22"/>
      <c r="BQ61" s="22"/>
      <c r="BR61" s="20"/>
      <c r="BS61" s="20"/>
      <c r="BT61" s="20"/>
      <c r="BU61" s="20"/>
      <c r="BV61" s="20"/>
      <c r="BW61" s="20"/>
      <c r="BX61" s="20"/>
      <c r="BY61" s="20"/>
      <c r="BZ61" s="20"/>
      <c r="CA61" s="20"/>
      <c r="CB61" s="20"/>
      <c r="CC61" s="20"/>
      <c r="CD61" s="20"/>
      <c r="CE61" s="180"/>
      <c r="CF61" s="37"/>
      <c r="CG61" s="37"/>
      <c r="CH61" s="37"/>
      <c r="CI61" s="37"/>
      <c r="CJ61" s="37"/>
      <c r="CK61" s="37"/>
      <c r="CL61" s="37"/>
      <c r="CM61" s="37"/>
      <c r="CN61" s="37"/>
      <c r="CO61" s="37"/>
      <c r="CP61" s="37"/>
      <c r="CQ61" s="37"/>
      <c r="CR61" s="37"/>
      <c r="CS61" s="38"/>
      <c r="CT61" s="23"/>
      <c r="CU61" s="24"/>
      <c r="CV61" s="241"/>
      <c r="CW61" s="25">
        <f>1-(CU61/CV60)</f>
        <v>1</v>
      </c>
      <c r="CX61" s="23" t="str" cm="1">
        <f t="array" ref="CX61">+_xlfn.IFS(CW61&lt;0.8,"Cambio",CW61&lt;0.9,"Revisión de control",CW61&gt;0.89,"Se mantiene")</f>
        <v>Se mantiene</v>
      </c>
      <c r="CY61" s="143"/>
      <c r="CZ61" s="143"/>
      <c r="DA61" s="143"/>
      <c r="DB61" s="143"/>
      <c r="DC61" s="25">
        <f t="shared" si="48"/>
        <v>1</v>
      </c>
    </row>
    <row r="62" spans="1:107" ht="60" customHeight="1" x14ac:dyDescent="0.35">
      <c r="A62" s="146" t="s">
        <v>1459</v>
      </c>
      <c r="B62" s="244"/>
      <c r="C62" s="148" t="s">
        <v>141</v>
      </c>
      <c r="D62" s="206"/>
      <c r="E62" s="209"/>
      <c r="F62" s="206"/>
      <c r="G62" s="221"/>
      <c r="H62" s="184"/>
      <c r="I62" s="216"/>
      <c r="J62" s="190"/>
      <c r="K62" s="190"/>
      <c r="L62" s="211"/>
      <c r="M62" s="197"/>
      <c r="N62" s="200"/>
      <c r="O62" s="213"/>
      <c r="P62" s="216"/>
      <c r="Q62" s="213"/>
      <c r="R62" s="216"/>
      <c r="S62" s="216"/>
      <c r="T62" s="216"/>
      <c r="U62" s="184"/>
      <c r="V62" s="186"/>
      <c r="W62" s="186"/>
      <c r="X62" s="187"/>
      <c r="Y62" s="190"/>
      <c r="Z62" s="190"/>
      <c r="AA62" s="193"/>
      <c r="AB62" s="193"/>
      <c r="AC62" s="193"/>
      <c r="AD62" s="195"/>
      <c r="AE62" s="184"/>
      <c r="AF62" s="188"/>
      <c r="AG62" s="184"/>
      <c r="AH62" s="184"/>
      <c r="AI62" s="188"/>
      <c r="AJ62" s="184"/>
      <c r="AK62" s="185"/>
      <c r="AL62" s="20" t="str">
        <f>CONCATENATE(J60," Control"," 3")</f>
        <v>INTI 9 Control 3</v>
      </c>
      <c r="AM62" s="22"/>
      <c r="AN62" s="22"/>
      <c r="AO62" s="22"/>
      <c r="AP62" s="22" t="str">
        <f>CONCATENATE(AM62," ",AN62," a través de ",AO62)</f>
        <v xml:space="preserve">  a través de </v>
      </c>
      <c r="AQ62" s="20"/>
      <c r="AR62" s="20" t="str">
        <f t="shared" si="42"/>
        <v/>
      </c>
      <c r="AS62" s="20"/>
      <c r="AT62" s="20" t="str">
        <f t="shared" si="43"/>
        <v/>
      </c>
      <c r="AU62" s="20"/>
      <c r="AV62" s="20"/>
      <c r="AW62" s="20"/>
      <c r="AX62" s="21">
        <f>+IF(AR62="Probabilidad",AX61-(AX61*AT62),AX61)</f>
        <v>0.12</v>
      </c>
      <c r="AY62" s="20" t="str">
        <f t="shared" si="9"/>
        <v>Muy Baja</v>
      </c>
      <c r="AZ62" s="21">
        <f>+IF(AR62="Impacto",AZ61-(AZ61*AT62),AZ61)</f>
        <v>0.44999999999999996</v>
      </c>
      <c r="BA62" s="20" t="str">
        <f t="shared" si="10"/>
        <v>Moderado</v>
      </c>
      <c r="BB62" s="190"/>
      <c r="BC62" s="190"/>
      <c r="BD62" s="182"/>
      <c r="BE62" s="20"/>
      <c r="BF62" s="20"/>
      <c r="BG62" s="20"/>
      <c r="BH62" s="166"/>
      <c r="BI62" s="166"/>
      <c r="BJ62" s="167"/>
      <c r="BK62" s="164"/>
      <c r="BL62" s="165"/>
      <c r="BM62" s="178"/>
      <c r="BN62" s="20" t="str">
        <f>CONCATENATE(J60," Acción preventiva"," 3")</f>
        <v>INTI 9 Acción preventiva 3</v>
      </c>
      <c r="BO62" s="22"/>
      <c r="BP62" s="22"/>
      <c r="BQ62" s="22"/>
      <c r="BR62" s="20"/>
      <c r="BS62" s="20"/>
      <c r="BT62" s="20"/>
      <c r="BU62" s="20"/>
      <c r="BV62" s="20"/>
      <c r="BW62" s="20"/>
      <c r="BX62" s="20"/>
      <c r="BY62" s="20"/>
      <c r="BZ62" s="20"/>
      <c r="CA62" s="20"/>
      <c r="CB62" s="20"/>
      <c r="CC62" s="20"/>
      <c r="CD62" s="20"/>
      <c r="CE62" s="180"/>
      <c r="CF62" s="37"/>
      <c r="CG62" s="37"/>
      <c r="CH62" s="37"/>
      <c r="CI62" s="37"/>
      <c r="CJ62" s="37"/>
      <c r="CK62" s="37"/>
      <c r="CL62" s="37"/>
      <c r="CM62" s="37"/>
      <c r="CN62" s="37"/>
      <c r="CO62" s="37"/>
      <c r="CP62" s="37"/>
      <c r="CQ62" s="37"/>
      <c r="CR62" s="37"/>
      <c r="CS62" s="38"/>
      <c r="CT62" s="23"/>
      <c r="CU62" s="24"/>
      <c r="CV62" s="241"/>
      <c r="CW62" s="25">
        <f>1-(CU62/CV60)</f>
        <v>1</v>
      </c>
      <c r="CX62" s="23" t="str" cm="1">
        <f t="array" ref="CX62">+_xlfn.IFS(CW62&lt;0.8,"Cambio",CW62&lt;0.9,"Revisión de control",CW62&gt;0.89,"Se mantiene")</f>
        <v>Se mantiene</v>
      </c>
      <c r="CY62" s="143"/>
      <c r="CZ62" s="143"/>
      <c r="DA62" s="143"/>
      <c r="DB62" s="143"/>
      <c r="DC62" s="25">
        <f t="shared" si="48"/>
        <v>1</v>
      </c>
    </row>
    <row r="63" spans="1:107" ht="60" customHeight="1" x14ac:dyDescent="0.35">
      <c r="A63" s="146" t="s">
        <v>1459</v>
      </c>
      <c r="B63" s="245"/>
      <c r="C63" s="148" t="s">
        <v>141</v>
      </c>
      <c r="D63" s="207"/>
      <c r="E63" s="210"/>
      <c r="F63" s="207"/>
      <c r="G63" s="221"/>
      <c r="H63" s="184"/>
      <c r="I63" s="217"/>
      <c r="J63" s="191"/>
      <c r="K63" s="191"/>
      <c r="L63" s="211"/>
      <c r="M63" s="198"/>
      <c r="N63" s="201"/>
      <c r="O63" s="214"/>
      <c r="P63" s="217"/>
      <c r="Q63" s="214"/>
      <c r="R63" s="217"/>
      <c r="S63" s="217"/>
      <c r="T63" s="217"/>
      <c r="U63" s="184"/>
      <c r="V63" s="186"/>
      <c r="W63" s="186"/>
      <c r="X63" s="187"/>
      <c r="Y63" s="191"/>
      <c r="Z63" s="191"/>
      <c r="AA63" s="194"/>
      <c r="AB63" s="194"/>
      <c r="AC63" s="194"/>
      <c r="AD63" s="195"/>
      <c r="AE63" s="184"/>
      <c r="AF63" s="188"/>
      <c r="AG63" s="184"/>
      <c r="AH63" s="184"/>
      <c r="AI63" s="188"/>
      <c r="AJ63" s="184"/>
      <c r="AK63" s="185"/>
      <c r="AL63" s="20" t="str">
        <f>CONCATENATE(J60," Control"," 4")</f>
        <v>INTI 9 Control 4</v>
      </c>
      <c r="AM63" s="22"/>
      <c r="AN63" s="22"/>
      <c r="AO63" s="22"/>
      <c r="AP63" s="22" t="str">
        <f>CONCATENATE(AM63," ",AN63," a través de ",AO63)</f>
        <v xml:space="preserve">  a través de </v>
      </c>
      <c r="AQ63" s="20"/>
      <c r="AR63" s="20" t="str">
        <f t="shared" si="42"/>
        <v/>
      </c>
      <c r="AS63" s="20"/>
      <c r="AT63" s="20" t="str">
        <f t="shared" si="43"/>
        <v/>
      </c>
      <c r="AU63" s="20"/>
      <c r="AV63" s="20"/>
      <c r="AW63" s="20"/>
      <c r="AX63" s="21">
        <f>+IF(AR63="Probabilidad",AX62-(AX62*AT63),AX62)</f>
        <v>0.12</v>
      </c>
      <c r="AY63" s="20" t="str">
        <f t="shared" si="9"/>
        <v>Muy Baja</v>
      </c>
      <c r="AZ63" s="21">
        <f>+IF(AR63="Impacto",AZ62-(AZ62*AT63),AZ62)</f>
        <v>0.44999999999999996</v>
      </c>
      <c r="BA63" s="20" t="str">
        <f t="shared" si="10"/>
        <v>Moderado</v>
      </c>
      <c r="BB63" s="191"/>
      <c r="BC63" s="191"/>
      <c r="BD63" s="183"/>
      <c r="BE63" s="20"/>
      <c r="BF63" s="20"/>
      <c r="BG63" s="20"/>
      <c r="BH63" s="166"/>
      <c r="BI63" s="166"/>
      <c r="BJ63" s="167"/>
      <c r="BK63" s="164"/>
      <c r="BL63" s="165"/>
      <c r="BM63" s="178"/>
      <c r="BN63" s="20" t="str">
        <f>CONCATENATE(J60," Acción preventiva"," 4")</f>
        <v>INTI 9 Acción preventiva 4</v>
      </c>
      <c r="BO63" s="22"/>
      <c r="BP63" s="22"/>
      <c r="BQ63" s="22"/>
      <c r="BR63" s="20"/>
      <c r="BS63" s="20"/>
      <c r="BT63" s="20"/>
      <c r="BU63" s="20"/>
      <c r="BV63" s="20"/>
      <c r="BW63" s="20"/>
      <c r="BX63" s="20"/>
      <c r="BY63" s="20"/>
      <c r="BZ63" s="20"/>
      <c r="CA63" s="20"/>
      <c r="CB63" s="20"/>
      <c r="CC63" s="20"/>
      <c r="CD63" s="20"/>
      <c r="CE63" s="180"/>
      <c r="CF63" s="37"/>
      <c r="CG63" s="37"/>
      <c r="CH63" s="37"/>
      <c r="CI63" s="37"/>
      <c r="CJ63" s="37"/>
      <c r="CK63" s="37"/>
      <c r="CL63" s="37"/>
      <c r="CM63" s="37"/>
      <c r="CN63" s="37"/>
      <c r="CO63" s="37"/>
      <c r="CP63" s="37"/>
      <c r="CQ63" s="37"/>
      <c r="CR63" s="37"/>
      <c r="CS63" s="38"/>
      <c r="CT63" s="23"/>
      <c r="CU63" s="24"/>
      <c r="CV63" s="242"/>
      <c r="CW63" s="25">
        <f>1-(CU63/CV60)</f>
        <v>1</v>
      </c>
      <c r="CX63" s="23" t="str" cm="1">
        <f t="array" ref="CX63">+_xlfn.IFS(CW63&lt;0.8,"Cambio",CW63&lt;0.9,"Revisión de control",CW63&gt;0.89,"Se mantiene")</f>
        <v>Se mantiene</v>
      </c>
      <c r="CY63" s="143"/>
      <c r="CZ63" s="143"/>
      <c r="DA63" s="143"/>
      <c r="DB63" s="143"/>
      <c r="DC63" s="25">
        <f t="shared" si="48"/>
        <v>1</v>
      </c>
    </row>
    <row r="64" spans="1:107" ht="60" customHeight="1" x14ac:dyDescent="0.35">
      <c r="A64" s="146" t="s">
        <v>1459</v>
      </c>
      <c r="B64" s="243" t="s">
        <v>140</v>
      </c>
      <c r="C64" s="148" t="s">
        <v>141</v>
      </c>
      <c r="D64" s="221" t="s">
        <v>1020</v>
      </c>
      <c r="E64" s="184" t="s">
        <v>1489</v>
      </c>
      <c r="F64" s="205" t="str">
        <f>VLOOKUP(B64,Datos!$B$65:$F$80,4,FALSE)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4" s="221" t="s">
        <v>1020</v>
      </c>
      <c r="H64" s="184" t="s">
        <v>1460</v>
      </c>
      <c r="I64" s="215">
        <f>IF(K64="",0,1)</f>
        <v>1</v>
      </c>
      <c r="J64" s="189" t="str">
        <f>CONCATENATE(C64," ",K64)</f>
        <v>INTI 10</v>
      </c>
      <c r="K64" s="189">
        <v>10</v>
      </c>
      <c r="L64" s="211">
        <v>46150</v>
      </c>
      <c r="M64" s="184"/>
      <c r="N64" s="264" t="s">
        <v>1490</v>
      </c>
      <c r="O64" s="186" t="s">
        <v>19</v>
      </c>
      <c r="P64" s="215">
        <f>VLOOKUP(O64,Datos!$B$20:$D$25,3,FALSE)</f>
        <v>0.2</v>
      </c>
      <c r="Q64" s="212" t="s">
        <v>32</v>
      </c>
      <c r="R64" s="215">
        <f>VLOOKUP(Q64,Datos!$C$20:$D$25,2,FALSE)</f>
        <v>0.8</v>
      </c>
      <c r="S64" s="215">
        <f>+IF(P64="",R64,IF(R64="",P64,IF(P64&gt;R64,P64,R64)))</f>
        <v>0.8</v>
      </c>
      <c r="T64" s="215" t="str" cm="1">
        <f t="array" ref="T64">_xlfn.IFS(S64=P64,O64,S64=R64,Q64)</f>
        <v>El riesgo afecta la imagen de  la entidad con efecto publicitario sostenido a nivel de sector administrativo, nivel departamental o municipal</v>
      </c>
      <c r="U64" s="184" t="s">
        <v>4</v>
      </c>
      <c r="V64" s="186" t="s">
        <v>1497</v>
      </c>
      <c r="W64" s="186" t="s">
        <v>1498</v>
      </c>
      <c r="X64" s="187" t="str">
        <f>CONCATENATE("Posibilidad de"," ",U64," ",V64," debido ",W64)</f>
        <v>Posibilidad de pérdida reputacional en la imagen institucional en los grupos de interes que ocasiona problemas de calidad, integridad, disponibilidad y trazabilidad de la información debido a  la falta de lineamientos de Gobierno de Datos</v>
      </c>
      <c r="Y64" s="189" t="s">
        <v>206</v>
      </c>
      <c r="Z64" s="189" t="s">
        <v>214</v>
      </c>
      <c r="AA64" s="192" t="s">
        <v>257</v>
      </c>
      <c r="AB64" s="192" t="s">
        <v>226</v>
      </c>
      <c r="AC64" s="192" t="s">
        <v>1466</v>
      </c>
      <c r="AD64" s="195">
        <v>1</v>
      </c>
      <c r="AE64" s="184" t="str">
        <f>IF(AD64&lt;=0,"",IF(AD64&lt;=2,"Muy Baja",IF(AD64&lt;=24,"Baja",IF(AD64&lt;=500,"Media",IF(AD64&lt;=5000,"Alta","Muy Alta")))))</f>
        <v>Muy Baja</v>
      </c>
      <c r="AF64" s="188">
        <f>IF(AE64="","",IF(AE64="Muy Baja",0.2,IF(AE64="Baja",0.4,IF(AE64="Media",0.6,IF(AE64="Alta",0.8,IF(AE64="Muy Alta",1,))))))</f>
        <v>0.2</v>
      </c>
      <c r="AG64" s="188" t="str">
        <f>+T64</f>
        <v>El riesgo afecta la imagen de  la entidad con efecto publicitario sostenido a nivel de sector administrativo, nivel departamental o municipal</v>
      </c>
      <c r="AH64" s="184" t="str" cm="1">
        <f t="array" ref="AH64">_xlfn.IFS(AG64=Datos!$C$6,"Leve",AG64=Datos!$D$6,"Leve",AG64=Datos!$C$7,"Menor",AG64=Datos!$D$7,"Menor",AG64=Datos!$C$8,"Moderado",AG64=Datos!$D$8,"Moderado",AG64=Datos!$C$9,"Mayor",AG64=Datos!$D$9,"Mayor",AG64=Datos!$C$10,"Catastrófico",AG64=Datos!$D$10,"Catastrófico")</f>
        <v>Mayor</v>
      </c>
      <c r="AI64" s="188">
        <f>IF(AH64="","",IF(AH64="Leve",0.2,IF(AH64="Menor",0.4,IF(AH64="Moderado",0.6,IF(AH64="Mayor",0.8,IF(AH64="Catastrófico",1,))))))</f>
        <v>0.8</v>
      </c>
      <c r="AJ64" s="184" t="str">
        <f>IF(OR(AND(AE64="Muy Baja",AH64="Leve"),AND(AE64="Muy Baja",AH64="Menor"),AND(AE64="Baja",AH64="Leve")),"Bajo",IF(OR(AND(AE64="Muy baja",AH64="Moderado"),AND(AE64="Baja",AH64="Menor"),AND(AE64="Baja",AH64="Moderado"),AND(AE64="Media",AH64="Leve"),AND(AE64="Media",AH64="Menor"),AND(AE64="Media",AH64="Moderado"),AND(AE64="Alta",AH64="Leve"),AND(AE64="Alta",AH64="Menor")),"Moderado",IF(OR(AND(AE64="Muy Baja",AH64="Mayor"),AND(AE64="Baja",AH64="Mayor"),AND(AE64="Media",AH64="Mayor"),AND(AE64="Alta",AH64="Moderado"),AND(AE64="Alta",AH64="Mayor"),AND(AE64="Muy Alta",AH64="Leve"),AND(AE64="Muy Alta",AH64="Menor"),AND(AE64="Muy Alta",AH64="Moderado"),AND(AE64="Muy Alta",AH64="Mayor")),"Alto",IF(OR(AND(AE64="Muy Baja",AH64="Catastrófico"),AND(AE64="Baja",AH64="Catastrófico"),AND(AE64="Media",AH64="Catastrófico"),AND(AE64="Alta",AH64="Catastrófico"),AND(AE64="Muy Alta",AH64="Catastrófico")),"Extremo",""))))</f>
        <v>Alto</v>
      </c>
      <c r="AK64" s="185" t="str" cm="1">
        <f t="array" ref="AK64">_xlfn.IFS(AJ64="Bajo","Aceptar",AJ64="Moderado","Reducir",AJ64="Alto","Reducir",AJ64="Extremo","Reducir")</f>
        <v>Reducir</v>
      </c>
      <c r="AL64" s="20" t="str">
        <f>CONCATENATE(J64," Control"," 1")</f>
        <v>INTI 10 Control 1</v>
      </c>
      <c r="AM64" s="22" t="s">
        <v>1694</v>
      </c>
      <c r="AN64" s="22" t="s">
        <v>1809</v>
      </c>
      <c r="AO64" s="22" t="s">
        <v>1807</v>
      </c>
      <c r="AP64" s="22" t="str">
        <f>CONCATENATE(AM64," ",AN64," a través del ",AO64)</f>
        <v>La SUBDIRECCIÓN DE SISTEMAS DE INFORMACIÓN DE TIERRAS – SSIT en mesas tecnica revisa los lineamientos formulados dejando como evidencia  a través del un acta la validación de los componentes que requieren dichos documentos</v>
      </c>
      <c r="AQ64" s="20" t="s">
        <v>54</v>
      </c>
      <c r="AR64" s="20" t="str">
        <f>IF(OR(AQ64="Preventivo",AQ64="Detectivo"),"Probabilidad",IF(AQ64="Correctivo","Impacto",""))</f>
        <v>Probabilidad</v>
      </c>
      <c r="AS64" s="20" t="s">
        <v>56</v>
      </c>
      <c r="AT64" s="20" t="str">
        <f>IF(AND(AQ64="Preventivo",AS64="Automático"),"50%",IF(AND(AQ64="Preventivo",AS64="Manual"),"40%",IF(AND(AQ64="Detectivo",AS64="Automático"),"40%",IF(AND(AQ64="Detectivo",AS64="Manual"),"30%",IF(AND(AQ64="Correctivo",AS64="Automático"),"35%",IF(AND(AQ64="Correctivo",AS64="Manual"),"25%",""))))))</f>
        <v>30%</v>
      </c>
      <c r="AU64" s="20" t="s">
        <v>1</v>
      </c>
      <c r="AV64" s="20" t="s">
        <v>2</v>
      </c>
      <c r="AW64" s="20" t="s">
        <v>3</v>
      </c>
      <c r="AX64" s="21">
        <f>+IF(AR64="Probabilidad",AF64-(AF64*AT64),AF64)</f>
        <v>0.14000000000000001</v>
      </c>
      <c r="AY64" s="20" t="str">
        <f t="shared" si="9"/>
        <v>Muy Baja</v>
      </c>
      <c r="AZ64" s="21">
        <f>+IF(AR64="Impacto",AI64-(AI64*AT64),AI64)</f>
        <v>0.8</v>
      </c>
      <c r="BA64" s="20" t="str">
        <f t="shared" si="10"/>
        <v>Mayor</v>
      </c>
      <c r="BB64" s="189" t="str">
        <f>IF(OR(AND(AY67="Muy Baja",BA67="Leve"),AND(AY67="Muy Baja",BA67="Menor"),AND(AY67="Baja",BA67="Leve")),"Bajo",IF(OR(AND(AY67="Muy baja",BA67="Moderado"),AND(AY67="Baja",BA67="Menor"),AND(AY67="Baja",BA67="Moderado"),AND(AY67="Media",BA67="Leve"),AND(AY67="Media",BA67="Menor"),AND(AY67="Media",BA67="Moderado"),AND(AY67="Alta",BA67="Leve"),AND(AY67="Alta",BA67="Menor")),"Moderado",IF(OR(AND(AY67="Muy Baja",BA67="Mayor"),AND(AY67="Baja",BA67="Mayor"),AND(AY67="Media",BA67="Mayor"),AND(AY67="Alta",BA67="Moderado"),AND(AY67="Alta",BA67="Mayor"),AND(AY67="Muy Alta",BA67="Leve"),AND(AY67="Muy Alta",BA67="Menor"),AND(AY67="Muy Alta",BA67="Moderado"),AND(AY67="Muy Alta",BA67="Mayor")),"Alto",IF(OR(AND(AY67="Muy Baja",BA67="Catastrófico"),AND(AY67="Baja",BA67="Catastrófico"),AND(AY67="Media",BA67="Catastrófico"),AND(AY67="Alta",BA67="Catastrófico"),AND(AY67="Muy Alta",BA67="Catastrófico")),"Extremo",""))))</f>
        <v>Moderado</v>
      </c>
      <c r="BC64" s="189" t="str" cm="1">
        <f t="array" ref="BC64">_xlfn.IFS(BB64="Bajo","Aceptar",BB64="Moderado","Reducir",BB64="Alto","Reducir",BB64="Extremo","Reducir")</f>
        <v>Reducir</v>
      </c>
      <c r="BD64" s="181" t="str" cm="1">
        <f t="array" ref="BD64">_xlfn.IFS(BC64="Aceptar","No",BC64="Reducir","Si")</f>
        <v>Si</v>
      </c>
      <c r="BE64" s="136" t="s">
        <v>1817</v>
      </c>
      <c r="BF64" s="136" t="s">
        <v>1817</v>
      </c>
      <c r="BG64" s="136" t="s">
        <v>1817</v>
      </c>
      <c r="BH64" s="166">
        <v>0</v>
      </c>
      <c r="BI64" s="166"/>
      <c r="BJ64" s="167"/>
      <c r="BK64" s="164">
        <v>1</v>
      </c>
      <c r="BL64" s="165">
        <f t="shared" ref="BL64" si="49">+BK64/3</f>
        <v>0.33333333333333331</v>
      </c>
      <c r="BM64" s="178">
        <f t="shared" ref="BM64" si="50">+AVERAGE(BL64:BL67)</f>
        <v>0.33333333333333331</v>
      </c>
      <c r="BN64" s="20" t="str">
        <f>CONCATENATE(J64," Acción preventiva"," 1")</f>
        <v>INTI 10 Acción preventiva 1</v>
      </c>
      <c r="BO64" s="22" t="s">
        <v>500</v>
      </c>
      <c r="BP64" s="22" t="s">
        <v>1533</v>
      </c>
      <c r="BQ64" s="22" t="s">
        <v>1534</v>
      </c>
      <c r="BR64" s="20">
        <f>+SUM(BS64:CD64)</f>
        <v>2</v>
      </c>
      <c r="BS64" s="20"/>
      <c r="BT64" s="20"/>
      <c r="BU64" s="20"/>
      <c r="BV64" s="20"/>
      <c r="BW64" s="20"/>
      <c r="BX64" s="20"/>
      <c r="BY64" s="20"/>
      <c r="BZ64" s="20">
        <v>1</v>
      </c>
      <c r="CA64" s="20"/>
      <c r="CB64" s="20"/>
      <c r="CC64" s="20">
        <v>1</v>
      </c>
      <c r="CD64" s="20"/>
      <c r="CE64" s="180">
        <f>+AVERAGE(CR64:CR67)/AVERAGE(BR64:BR67)</f>
        <v>0</v>
      </c>
      <c r="CF64" s="37">
        <f>VLOOKUP($BN64,'[1]Anexo 4 Seg Acciones Prev'!$C$7:$CY$306,90,FALSE)</f>
        <v>0</v>
      </c>
      <c r="CG64" s="37">
        <f>VLOOKUP($BN64,'[1]Anexo 4 Seg Acciones Prev'!$C$7:$CY$306,91,FALSE)</f>
        <v>0</v>
      </c>
      <c r="CH64" s="37">
        <f>VLOOKUP($BN64,'[1]Anexo 4 Seg Acciones Prev'!$C$7:$CY$306,92,FALSE)</f>
        <v>0</v>
      </c>
      <c r="CI64" s="37">
        <f>VLOOKUP($BN64,'[1]Anexo 4 Seg Acciones Prev'!$C$7:$CY$306,93,FALSE)</f>
        <v>0</v>
      </c>
      <c r="CJ64" s="37">
        <f>VLOOKUP($BN64,'[1]Anexo 4 Seg Acciones Prev'!$C$7:$CY$306,94,FALSE)</f>
        <v>0</v>
      </c>
      <c r="CK64" s="37">
        <f>VLOOKUP($BN64,'[1]Anexo 4 Seg Acciones Prev'!$C$7:$CY$306,95,FALSE)</f>
        <v>0</v>
      </c>
      <c r="CL64" s="37">
        <f>VLOOKUP($BN64,'[1]Anexo 4 Seg Acciones Prev'!$C$7:$CY$306,96,FALSE)</f>
        <v>0</v>
      </c>
      <c r="CM64" s="37">
        <f>VLOOKUP($BN64,'[1]Anexo 4 Seg Acciones Prev'!$C$7:$CY$306,97,FALSE)</f>
        <v>0</v>
      </c>
      <c r="CN64" s="37">
        <f>VLOOKUP($BN64,'[1]Anexo 4 Seg Acciones Prev'!$C$7:$CY$306,98,FALSE)</f>
        <v>0</v>
      </c>
      <c r="CO64" s="37">
        <f>VLOOKUP($BN64,'[1]Anexo 4 Seg Acciones Prev'!$C$7:$CY$306,99,FALSE)</f>
        <v>0</v>
      </c>
      <c r="CP64" s="37">
        <f>VLOOKUP($BN64,'[1]Anexo 4 Seg Acciones Prev'!$C$7:$CY$306,100,FALSE)</f>
        <v>0</v>
      </c>
      <c r="CQ64" s="37">
        <f>VLOOKUP($BN64,'[1]Anexo 4 Seg Acciones Prev'!$C$7:$CY$306,101,FALSE)</f>
        <v>0</v>
      </c>
      <c r="CR64" s="37">
        <f t="shared" si="1"/>
        <v>0</v>
      </c>
      <c r="CS64" s="38" t="s">
        <v>58</v>
      </c>
      <c r="CT64" s="23"/>
      <c r="CU64" s="24"/>
      <c r="CV64" s="240">
        <f>+AD64</f>
        <v>1</v>
      </c>
      <c r="CW64" s="25">
        <f>1-(CU64/CV64)</f>
        <v>1</v>
      </c>
      <c r="CX64" s="23" t="str" cm="1">
        <f t="array" ref="CX64">+_xlfn.IFS(CW64&lt;0.8,"Cambio",CW64&lt;0.9,"Revisión de control",CW64&gt;0.89,"Se mantiene")</f>
        <v>Se mantiene</v>
      </c>
      <c r="CY64" s="143"/>
      <c r="CZ64" s="143"/>
      <c r="DA64" s="143"/>
      <c r="DB64" s="143"/>
      <c r="DC64" s="25">
        <f>(_xlfn.IFS(CT64="",1,CT64="SI",0)+_xlfn.IFS(CY64="",1,CY64="SI",1,CY64="NO",0)+_xlfn.IFS(CZ64="",1,CZ64="SI",1,CZ64="NO",0)+_xlfn.IFS(DA64="",1,DA64="SI",1,DA64="NO",0)+_xlfn.IFS(DB64="",1,DB64="SI",1,DB64="NO",0))/5</f>
        <v>1</v>
      </c>
    </row>
    <row r="65" spans="1:107" ht="60" customHeight="1" x14ac:dyDescent="0.35">
      <c r="A65" s="146" t="s">
        <v>1459</v>
      </c>
      <c r="B65" s="244"/>
      <c r="C65" s="148" t="s">
        <v>141</v>
      </c>
      <c r="D65" s="221"/>
      <c r="E65" s="184"/>
      <c r="F65" s="206"/>
      <c r="G65" s="221"/>
      <c r="H65" s="184"/>
      <c r="I65" s="216"/>
      <c r="J65" s="190"/>
      <c r="K65" s="190"/>
      <c r="L65" s="211"/>
      <c r="M65" s="184"/>
      <c r="N65" s="264"/>
      <c r="O65" s="186"/>
      <c r="P65" s="216"/>
      <c r="Q65" s="213"/>
      <c r="R65" s="216"/>
      <c r="S65" s="216"/>
      <c r="T65" s="216"/>
      <c r="U65" s="184"/>
      <c r="V65" s="186"/>
      <c r="W65" s="186"/>
      <c r="X65" s="187"/>
      <c r="Y65" s="190"/>
      <c r="Z65" s="190"/>
      <c r="AA65" s="193"/>
      <c r="AB65" s="193"/>
      <c r="AC65" s="193"/>
      <c r="AD65" s="195"/>
      <c r="AE65" s="184"/>
      <c r="AF65" s="188"/>
      <c r="AG65" s="184"/>
      <c r="AH65" s="184"/>
      <c r="AI65" s="188"/>
      <c r="AJ65" s="184"/>
      <c r="AK65" s="185"/>
      <c r="AL65" s="20" t="str">
        <f>CONCATENATE(J64," Control"," 2")</f>
        <v>INTI 10 Control 2</v>
      </c>
      <c r="AM65" s="22" t="s">
        <v>1694</v>
      </c>
      <c r="AN65" s="22" t="s">
        <v>1510</v>
      </c>
      <c r="AO65" s="22" t="s">
        <v>1527</v>
      </c>
      <c r="AP65" s="22" t="str">
        <f>CONCATENATE(AM65," ",AN65," a través del ",AO65)</f>
        <v>La SUBDIRECCIÓN DE SISTEMAS DE INFORMACIÓN DE TIERRAS – SSIT implementa acciones de mejora y ajuste   a través del la actualización de los lineamientos y políticas de Gobierno de Datos</v>
      </c>
      <c r="AQ65" s="20" t="s">
        <v>55</v>
      </c>
      <c r="AR65" s="20" t="str">
        <f>IF(OR(AQ65="Preventivo",AQ65="Detectivo"),"Probabilidad",IF(AQ65="Correctivo","Impacto",""))</f>
        <v>Impacto</v>
      </c>
      <c r="AS65" s="20" t="s">
        <v>56</v>
      </c>
      <c r="AT65" s="20" t="str">
        <f>IF(AND(AQ65="Preventivo",AS65="Automático"),"50%",IF(AND(AQ65="Preventivo",AS65="Manual"),"40%",IF(AND(AQ65="Detectivo",AS65="Automático"),"40%",IF(AND(AQ65="Detectivo",AS65="Manual"),"30%",IF(AND(AQ65="Correctivo",AS65="Automático"),"35%",IF(AND(AQ65="Correctivo",AS65="Manual"),"25%",""))))))</f>
        <v>25%</v>
      </c>
      <c r="AU65" s="20" t="s">
        <v>1</v>
      </c>
      <c r="AV65" s="20" t="s">
        <v>2</v>
      </c>
      <c r="AW65" s="20" t="s">
        <v>3</v>
      </c>
      <c r="AX65" s="21">
        <f>+IF(AR65="Probabilidad",AX64-(AX64*AT65),AX64)</f>
        <v>0.14000000000000001</v>
      </c>
      <c r="AY65" s="20" t="str">
        <f t="shared" si="9"/>
        <v>Muy Baja</v>
      </c>
      <c r="AZ65" s="21">
        <f>+IF(AR65="Impacto",AZ64-(AZ64*AT65),AZ64)</f>
        <v>0.60000000000000009</v>
      </c>
      <c r="BA65" s="20" t="str">
        <f t="shared" si="10"/>
        <v>Moderado</v>
      </c>
      <c r="BB65" s="190"/>
      <c r="BC65" s="190"/>
      <c r="BD65" s="182"/>
      <c r="BE65" s="136" t="s">
        <v>1817</v>
      </c>
      <c r="BF65" s="136" t="s">
        <v>1817</v>
      </c>
      <c r="BG65" s="136" t="s">
        <v>1817</v>
      </c>
      <c r="BH65" s="166"/>
      <c r="BI65" s="166"/>
      <c r="BJ65" s="167"/>
      <c r="BK65" s="164"/>
      <c r="BL65" s="165"/>
      <c r="BM65" s="178"/>
      <c r="BN65" s="20" t="str">
        <f>CONCATENATE(J64," Acción preventiva"," 2")</f>
        <v>INTI 10 Acción preventiva 2</v>
      </c>
      <c r="BO65" s="22"/>
      <c r="BP65" s="22"/>
      <c r="BQ65" s="22"/>
      <c r="BR65" s="20"/>
      <c r="BS65" s="20"/>
      <c r="BT65" s="20"/>
      <c r="BU65" s="20"/>
      <c r="BV65" s="20"/>
      <c r="BW65" s="20"/>
      <c r="BX65" s="20"/>
      <c r="BY65" s="20"/>
      <c r="BZ65" s="20"/>
      <c r="CA65" s="20"/>
      <c r="CB65" s="20"/>
      <c r="CC65" s="20"/>
      <c r="CD65" s="20"/>
      <c r="CE65" s="180"/>
      <c r="CF65" s="37"/>
      <c r="CG65" s="37"/>
      <c r="CH65" s="37"/>
      <c r="CI65" s="37"/>
      <c r="CJ65" s="37"/>
      <c r="CK65" s="37"/>
      <c r="CL65" s="37"/>
      <c r="CM65" s="37"/>
      <c r="CN65" s="37"/>
      <c r="CO65" s="37"/>
      <c r="CP65" s="37"/>
      <c r="CQ65" s="37"/>
      <c r="CR65" s="37"/>
      <c r="CS65" s="38"/>
      <c r="CT65" s="23"/>
      <c r="CU65" s="24"/>
      <c r="CV65" s="241"/>
      <c r="CW65" s="25">
        <f>1-(CU65/CV64)</f>
        <v>1</v>
      </c>
      <c r="CX65" s="23" t="str" cm="1">
        <f t="array" ref="CX65">+_xlfn.IFS(CW65&lt;0.8,"Cambio",CW65&lt;0.9,"Revisión de control",CW65&gt;0.89,"Se mantiene")</f>
        <v>Se mantiene</v>
      </c>
      <c r="CY65" s="143"/>
      <c r="CZ65" s="143"/>
      <c r="DA65" s="143"/>
      <c r="DB65" s="143"/>
      <c r="DC65" s="25">
        <f>(_xlfn.IFS(CT65="",1,CT65="SI",0)+_xlfn.IFS(CY65="",1,CY65="SI",1,CY65="NO",0)+_xlfn.IFS(CZ65="",1,CZ65="SI",1,CZ65="NO",0)+_xlfn.IFS(DA65="",1,DA65="SI",1,DA65="NO",0)+_xlfn.IFS(DB65="",1,DB65="SI",1,DB65="NO",0))/5</f>
        <v>1</v>
      </c>
    </row>
    <row r="66" spans="1:107" ht="60" customHeight="1" x14ac:dyDescent="0.35">
      <c r="A66" s="146" t="s">
        <v>1459</v>
      </c>
      <c r="B66" s="244"/>
      <c r="C66" s="148" t="s">
        <v>141</v>
      </c>
      <c r="D66" s="221"/>
      <c r="E66" s="184"/>
      <c r="F66" s="206"/>
      <c r="G66" s="221"/>
      <c r="H66" s="184"/>
      <c r="I66" s="216"/>
      <c r="J66" s="190"/>
      <c r="K66" s="190"/>
      <c r="L66" s="211"/>
      <c r="M66" s="184"/>
      <c r="N66" s="264"/>
      <c r="O66" s="186"/>
      <c r="P66" s="216"/>
      <c r="Q66" s="213"/>
      <c r="R66" s="216"/>
      <c r="S66" s="216"/>
      <c r="T66" s="216"/>
      <c r="U66" s="184"/>
      <c r="V66" s="186"/>
      <c r="W66" s="186"/>
      <c r="X66" s="187"/>
      <c r="Y66" s="190"/>
      <c r="Z66" s="190"/>
      <c r="AA66" s="193"/>
      <c r="AB66" s="193"/>
      <c r="AC66" s="193"/>
      <c r="AD66" s="195"/>
      <c r="AE66" s="184"/>
      <c r="AF66" s="188"/>
      <c r="AG66" s="184"/>
      <c r="AH66" s="184"/>
      <c r="AI66" s="188"/>
      <c r="AJ66" s="184"/>
      <c r="AK66" s="185"/>
      <c r="AL66" s="20" t="str">
        <f>CONCATENATE(J64," Control"," 3")</f>
        <v>INTI 10 Control 3</v>
      </c>
      <c r="AM66" s="22"/>
      <c r="AN66" s="22"/>
      <c r="AO66" s="22"/>
      <c r="AP66" s="22" t="str">
        <f>CONCATENATE(AM66," ",AN66," a través de ",AO66)</f>
        <v xml:space="preserve">  a través de </v>
      </c>
      <c r="AQ66" s="20"/>
      <c r="AR66" s="20" t="str">
        <f>IF(OR(AQ66="Preventivo",AQ66="Detectivo"),"Probabilidad",IF(AQ66="Correctivo","Impacto",""))</f>
        <v/>
      </c>
      <c r="AS66" s="20"/>
      <c r="AT66" s="20" t="str">
        <f>IF(AND(AQ66="Preventivo",AS66="Automático"),"50%",IF(AND(AQ66="Preventivo",AS66="Manual"),"40%",IF(AND(AQ66="Detectivo",AS66="Automático"),"40%",IF(AND(AQ66="Detectivo",AS66="Manual"),"30%",IF(AND(AQ66="Correctivo",AS66="Automático"),"35%",IF(AND(AQ66="Correctivo",AS66="Manual"),"25%",""))))))</f>
        <v/>
      </c>
      <c r="AU66" s="20"/>
      <c r="AV66" s="20"/>
      <c r="AW66" s="20"/>
      <c r="AX66" s="21">
        <f>+IF(AR66="Probabilidad",AX65-(AX65*AT66),AX65)</f>
        <v>0.14000000000000001</v>
      </c>
      <c r="AY66" s="20" t="str">
        <f t="shared" si="9"/>
        <v>Muy Baja</v>
      </c>
      <c r="AZ66" s="21">
        <f>+IF(AR66="Impacto",AZ65-(AZ65*AT66),AZ65)</f>
        <v>0.60000000000000009</v>
      </c>
      <c r="BA66" s="20" t="str">
        <f t="shared" si="10"/>
        <v>Moderado</v>
      </c>
      <c r="BB66" s="190"/>
      <c r="BC66" s="190"/>
      <c r="BD66" s="182"/>
      <c r="BE66" s="20"/>
      <c r="BF66" s="20"/>
      <c r="BG66" s="20"/>
      <c r="BH66" s="166"/>
      <c r="BI66" s="166"/>
      <c r="BJ66" s="167"/>
      <c r="BK66" s="164"/>
      <c r="BL66" s="165"/>
      <c r="BM66" s="178"/>
      <c r="BN66" s="20" t="str">
        <f>CONCATENATE(J64," Acción preventiva"," 3")</f>
        <v>INTI 10 Acción preventiva 3</v>
      </c>
      <c r="BO66" s="22"/>
      <c r="BP66" s="22"/>
      <c r="BQ66" s="22"/>
      <c r="BR66" s="20"/>
      <c r="BS66" s="20"/>
      <c r="BT66" s="20"/>
      <c r="BU66" s="20"/>
      <c r="BV66" s="20"/>
      <c r="BW66" s="20"/>
      <c r="BX66" s="20"/>
      <c r="BY66" s="20"/>
      <c r="BZ66" s="20"/>
      <c r="CA66" s="20"/>
      <c r="CB66" s="20"/>
      <c r="CC66" s="20"/>
      <c r="CD66" s="20"/>
      <c r="CE66" s="180"/>
      <c r="CF66" s="37"/>
      <c r="CG66" s="37"/>
      <c r="CH66" s="37"/>
      <c r="CI66" s="37"/>
      <c r="CJ66" s="37"/>
      <c r="CK66" s="37"/>
      <c r="CL66" s="37"/>
      <c r="CM66" s="37"/>
      <c r="CN66" s="37"/>
      <c r="CO66" s="37"/>
      <c r="CP66" s="37"/>
      <c r="CQ66" s="37"/>
      <c r="CR66" s="37"/>
      <c r="CS66" s="38"/>
      <c r="CT66" s="23"/>
      <c r="CU66" s="24"/>
      <c r="CV66" s="241"/>
      <c r="CW66" s="25">
        <f>1-(CU66/CV64)</f>
        <v>1</v>
      </c>
      <c r="CX66" s="23" t="str" cm="1">
        <f t="array" ref="CX66">+_xlfn.IFS(CW66&lt;0.8,"Cambio",CW66&lt;0.9,"Revisión de control",CW66&gt;0.89,"Se mantiene")</f>
        <v>Se mantiene</v>
      </c>
      <c r="CY66" s="143"/>
      <c r="CZ66" s="143"/>
      <c r="DA66" s="143"/>
      <c r="DB66" s="143"/>
      <c r="DC66" s="25">
        <f>(_xlfn.IFS(CT66="",1,CT66="SI",0)+_xlfn.IFS(CY66="",1,CY66="SI",1,CY66="NO",0)+_xlfn.IFS(CZ66="",1,CZ66="SI",1,CZ66="NO",0)+_xlfn.IFS(DA66="",1,DA66="SI",1,DA66="NO",0)+_xlfn.IFS(DB66="",1,DB66="SI",1,DB66="NO",0))/5</f>
        <v>1</v>
      </c>
    </row>
    <row r="67" spans="1:107" ht="60" customHeight="1" x14ac:dyDescent="0.35">
      <c r="A67" s="146" t="s">
        <v>1459</v>
      </c>
      <c r="B67" s="245"/>
      <c r="C67" s="148" t="s">
        <v>141</v>
      </c>
      <c r="D67" s="221"/>
      <c r="E67" s="184"/>
      <c r="F67" s="207"/>
      <c r="G67" s="221"/>
      <c r="H67" s="184"/>
      <c r="I67" s="217"/>
      <c r="J67" s="191"/>
      <c r="K67" s="191"/>
      <c r="L67" s="211"/>
      <c r="M67" s="184"/>
      <c r="N67" s="264"/>
      <c r="O67" s="186"/>
      <c r="P67" s="217"/>
      <c r="Q67" s="214"/>
      <c r="R67" s="217"/>
      <c r="S67" s="217"/>
      <c r="T67" s="217"/>
      <c r="U67" s="184"/>
      <c r="V67" s="186"/>
      <c r="W67" s="186"/>
      <c r="X67" s="187"/>
      <c r="Y67" s="191"/>
      <c r="Z67" s="191"/>
      <c r="AA67" s="194"/>
      <c r="AB67" s="194"/>
      <c r="AC67" s="194"/>
      <c r="AD67" s="195"/>
      <c r="AE67" s="184"/>
      <c r="AF67" s="188"/>
      <c r="AG67" s="184"/>
      <c r="AH67" s="184"/>
      <c r="AI67" s="188"/>
      <c r="AJ67" s="184"/>
      <c r="AK67" s="185"/>
      <c r="AL67" s="20" t="str">
        <f>CONCATENATE(J64," Control"," 4")</f>
        <v>INTI 10 Control 4</v>
      </c>
      <c r="AM67" s="22"/>
      <c r="AN67" s="22"/>
      <c r="AO67" s="22"/>
      <c r="AP67" s="22" t="str">
        <f>CONCATENATE(AM67," ",AN67," a través de ",AO67)</f>
        <v xml:space="preserve">  a través de </v>
      </c>
      <c r="AQ67" s="20"/>
      <c r="AR67" s="20" t="str">
        <f>IF(OR(AQ67="Preventivo",AQ67="Detectivo"),"Probabilidad",IF(AQ67="Correctivo","Impacto",""))</f>
        <v/>
      </c>
      <c r="AS67" s="20"/>
      <c r="AT67" s="20" t="str">
        <f>IF(AND(AQ67="Preventivo",AS67="Automático"),"50%",IF(AND(AQ67="Preventivo",AS67="Manual"),"40%",IF(AND(AQ67="Detectivo",AS67="Automático"),"40%",IF(AND(AQ67="Detectivo",AS67="Manual"),"30%",IF(AND(AQ67="Correctivo",AS67="Automático"),"35%",IF(AND(AQ67="Correctivo",AS67="Manual"),"25%",""))))))</f>
        <v/>
      </c>
      <c r="AU67" s="20"/>
      <c r="AV67" s="20"/>
      <c r="AW67" s="20"/>
      <c r="AX67" s="21">
        <f>+IF(AR67="Probabilidad",AX66-(AX66*AT67),AX66)</f>
        <v>0.14000000000000001</v>
      </c>
      <c r="AY67" s="20" t="str">
        <f t="shared" si="9"/>
        <v>Muy Baja</v>
      </c>
      <c r="AZ67" s="21">
        <f>+IF(AR67="Impacto",AZ66-(AZ66*AT67),AZ66)</f>
        <v>0.60000000000000009</v>
      </c>
      <c r="BA67" s="20" t="str">
        <f t="shared" si="10"/>
        <v>Moderado</v>
      </c>
      <c r="BB67" s="191"/>
      <c r="BC67" s="191"/>
      <c r="BD67" s="183"/>
      <c r="BE67" s="20"/>
      <c r="BF67" s="20"/>
      <c r="BG67" s="20"/>
      <c r="BH67" s="166"/>
      <c r="BI67" s="166"/>
      <c r="BJ67" s="167"/>
      <c r="BK67" s="164"/>
      <c r="BL67" s="165"/>
      <c r="BM67" s="178"/>
      <c r="BN67" s="20" t="str">
        <f>CONCATENATE(J64," Acción preventiva"," 4")</f>
        <v>INTI 10 Acción preventiva 4</v>
      </c>
      <c r="BO67" s="22"/>
      <c r="BP67" s="22"/>
      <c r="BQ67" s="22"/>
      <c r="BR67" s="20"/>
      <c r="BS67" s="20"/>
      <c r="BT67" s="20"/>
      <c r="BU67" s="20"/>
      <c r="BV67" s="20"/>
      <c r="BW67" s="20"/>
      <c r="BX67" s="20"/>
      <c r="BY67" s="20"/>
      <c r="BZ67" s="20"/>
      <c r="CA67" s="20"/>
      <c r="CB67" s="20"/>
      <c r="CC67" s="20"/>
      <c r="CD67" s="20"/>
      <c r="CE67" s="180"/>
      <c r="CF67" s="37"/>
      <c r="CG67" s="37"/>
      <c r="CH67" s="37"/>
      <c r="CI67" s="37"/>
      <c r="CJ67" s="37"/>
      <c r="CK67" s="37"/>
      <c r="CL67" s="37"/>
      <c r="CM67" s="37"/>
      <c r="CN67" s="37"/>
      <c r="CO67" s="37"/>
      <c r="CP67" s="37"/>
      <c r="CQ67" s="37"/>
      <c r="CR67" s="37"/>
      <c r="CS67" s="38"/>
      <c r="CT67" s="23"/>
      <c r="CU67" s="24"/>
      <c r="CV67" s="242"/>
      <c r="CW67" s="25">
        <f>1-(CU67/CV64)</f>
        <v>1</v>
      </c>
      <c r="CX67" s="23" t="str" cm="1">
        <f t="array" ref="CX67">+_xlfn.IFS(CW67&lt;0.8,"Cambio",CW67&lt;0.9,"Revisión de control",CW67&gt;0.89,"Se mantiene")</f>
        <v>Se mantiene</v>
      </c>
      <c r="CY67" s="143"/>
      <c r="CZ67" s="143"/>
      <c r="DA67" s="143"/>
      <c r="DB67" s="143"/>
      <c r="DC67" s="25">
        <f>(_xlfn.IFS(CT67="",1,CT67="SI",0)+_xlfn.IFS(CY67="",1,CY67="SI",1,CY67="NO",0)+_xlfn.IFS(CZ67="",1,CZ67="SI",1,CZ67="NO",0)+_xlfn.IFS(DA67="",1,DA67="SI",1,DA67="NO",0)+_xlfn.IFS(DB67="",1,DB67="SI",1,DB67="NO",0))/5</f>
        <v>1</v>
      </c>
    </row>
    <row r="68" spans="1:107" ht="60" customHeight="1" x14ac:dyDescent="0.35">
      <c r="A68" s="146" t="s">
        <v>1459</v>
      </c>
      <c r="B68" s="243" t="s">
        <v>140</v>
      </c>
      <c r="C68" s="148" t="s">
        <v>141</v>
      </c>
      <c r="D68" s="205" t="str">
        <f>VLOOKUP(B68,Datos!$B$65:$F$80,3,FALSE)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8" s="208" t="str">
        <f>VLOOKUP(B68,Datos!$B$65:$F$80,5,FALSE)</f>
        <v>La posibilidad de incumplir con la gestión estratégica de la información, la definición de políticas, lineamientos y estándares de TIC que fortalezcan el gobierno de datos, la interoperabilidad y la arquitectura empresarial.</v>
      </c>
      <c r="F68" s="205" t="str">
        <f>VLOOKUP(B68,Datos!$B$65:$F$80,4,FALSE)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8" s="221" t="s">
        <v>503</v>
      </c>
      <c r="H68" s="184" t="s">
        <v>1460</v>
      </c>
      <c r="I68" s="215">
        <f>IF(K68="",0,1)</f>
        <v>1</v>
      </c>
      <c r="J68" s="189" t="str">
        <f>CONCATENATE(C68," ",K68)</f>
        <v>INTI 11</v>
      </c>
      <c r="K68" s="189">
        <v>11</v>
      </c>
      <c r="L68" s="211">
        <v>46150</v>
      </c>
      <c r="M68" s="196">
        <f ca="1">+TODAY()-L68</f>
        <v>39</v>
      </c>
      <c r="N68" s="261" t="s">
        <v>1491</v>
      </c>
      <c r="O68" s="212" t="s">
        <v>19</v>
      </c>
      <c r="P68" s="215">
        <f>VLOOKUP(O68,Datos!$B$20:$D$25,3,FALSE)</f>
        <v>0.2</v>
      </c>
      <c r="Q68" s="212" t="s">
        <v>28</v>
      </c>
      <c r="R68" s="215">
        <f>VLOOKUP(Q68,Datos!$C$20:$D$25,2,FALSE)</f>
        <v>0.6</v>
      </c>
      <c r="S68" s="215">
        <f>+IF(P68="",R68,IF(R68="",P68,IF(P68&gt;R68,P68,R68)))</f>
        <v>0.6</v>
      </c>
      <c r="T68" s="215" t="str" cm="1">
        <f t="array" ref="T68">_xlfn.IFS(S68=P68,O68,S68=R68,Q68)</f>
        <v>El riesgo afecta la imagen de la entidad con algunos usuarios de relevancia frente al logro de los objetivos</v>
      </c>
      <c r="U68" s="184" t="s">
        <v>4</v>
      </c>
      <c r="V68" s="186" t="s">
        <v>1499</v>
      </c>
      <c r="W68" s="186" t="s">
        <v>1500</v>
      </c>
      <c r="X68" s="187" t="str">
        <f>CONCATENATE("Posibilidad de"," ",U68," ",V68," debido ",W68)</f>
        <v>Posibilidad de pérdida reputacional  en la imagen institucional, debido a la no implementación de la Hoja de ruta definida de la  Arquitectura Empresarial y la ausencia de mecanismos de adopción y gobierno  debido a decisiones, prioridades , falta presupuestal lo que puede generar  ineficiencias, reprocesos y limitando el cumplimiento de los Objetivos estratégicos de la Entidad</v>
      </c>
      <c r="Y68" s="189" t="s">
        <v>206</v>
      </c>
      <c r="Z68" s="189" t="s">
        <v>214</v>
      </c>
      <c r="AA68" s="192" t="s">
        <v>257</v>
      </c>
      <c r="AB68" s="192" t="s">
        <v>226</v>
      </c>
      <c r="AC68" s="192" t="s">
        <v>1466</v>
      </c>
      <c r="AD68" s="195">
        <v>1</v>
      </c>
      <c r="AE68" s="184" t="str">
        <f>IF(AD68&lt;=0,"",IF(AD68&lt;=2,"Muy Baja",IF(AD68&lt;=24,"Baja",IF(AD68&lt;=500,"Media",IF(AD68&lt;=5000,"Alta","Muy Alta")))))</f>
        <v>Muy Baja</v>
      </c>
      <c r="AF68" s="188">
        <f>IF(AE68="","",IF(AE68="Muy Baja",0.2,IF(AE68="Baja",0.4,IF(AE68="Media",0.6,IF(AE68="Alta",0.8,IF(AE68="Muy Alta",1,))))))</f>
        <v>0.2</v>
      </c>
      <c r="AG68" s="188" t="str">
        <f>+T68</f>
        <v>El riesgo afecta la imagen de la entidad con algunos usuarios de relevancia frente al logro de los objetivos</v>
      </c>
      <c r="AH68" s="184" t="str" cm="1">
        <f t="array" ref="AH68">_xlfn.IFS(AG68=Datos!$C$6,"Leve",AG68=Datos!$D$6,"Leve",AG68=Datos!$C$7,"Menor",AG68=Datos!$D$7,"Menor",AG68=Datos!$C$8,"Moderado",AG68=Datos!$D$8,"Moderado",AG68=Datos!$C$9,"Mayor",AG68=Datos!$D$9,"Mayor",AG68=Datos!$C$10,"Catastrófico",AG68=Datos!$D$10,"Catastrófico")</f>
        <v>Moderado</v>
      </c>
      <c r="AI68" s="188">
        <f>IF(AH68="","",IF(AH68="Leve",0.2,IF(AH68="Menor",0.4,IF(AH68="Moderado",0.6,IF(AH68="Mayor",0.8,IF(AH68="Catastrófico",1,))))))</f>
        <v>0.6</v>
      </c>
      <c r="AJ68" s="184" t="str">
        <f>IF(OR(AND(AE68="Muy Baja",AH68="Leve"),AND(AE68="Muy Baja",AH68="Menor"),AND(AE68="Baja",AH68="Leve")),"Bajo",IF(OR(AND(AE68="Muy baja",AH68="Moderado"),AND(AE68="Baja",AH68="Menor"),AND(AE68="Baja",AH68="Moderado"),AND(AE68="Media",AH68="Leve"),AND(AE68="Media",AH68="Menor"),AND(AE68="Media",AH68="Moderado"),AND(AE68="Alta",AH68="Leve"),AND(AE68="Alta",AH68="Menor")),"Moderado",IF(OR(AND(AE68="Muy Baja",AH68="Mayor"),AND(AE68="Baja",AH68="Mayor"),AND(AE68="Media",AH68="Mayor"),AND(AE68="Alta",AH68="Moderado"),AND(AE68="Alta",AH68="Mayor"),AND(AE68="Muy Alta",AH68="Leve"),AND(AE68="Muy Alta",AH68="Menor"),AND(AE68="Muy Alta",AH68="Moderado"),AND(AE68="Muy Alta",AH68="Mayor")),"Alto",IF(OR(AND(AE68="Muy Baja",AH68="Catastrófico"),AND(AE68="Baja",AH68="Catastrófico"),AND(AE68="Media",AH68="Catastrófico"),AND(AE68="Alta",AH68="Catastrófico"),AND(AE68="Muy Alta",AH68="Catastrófico")),"Extremo",""))))</f>
        <v>Moderado</v>
      </c>
      <c r="AK68" s="185" t="str" cm="1">
        <f t="array" ref="AK68">_xlfn.IFS(AJ68="Bajo","Aceptar",AJ68="Moderado","Reducir",AJ68="Alto","Reducir",AJ68="Extremo","Reducir")</f>
        <v>Reducir</v>
      </c>
      <c r="AL68" s="20" t="str">
        <f>CONCATENATE(J68," Control"," 1")</f>
        <v>INTI 11 Control 1</v>
      </c>
      <c r="AM68" s="22" t="s">
        <v>1694</v>
      </c>
      <c r="AN68" s="22" t="s">
        <v>1511</v>
      </c>
      <c r="AO68" s="22" t="s">
        <v>1512</v>
      </c>
      <c r="AP68" s="22" t="str">
        <f>CONCATENATE(AM68," ",AN68," a través del ",AO68)</f>
        <v>La SUBDIRECCIÓN DE SISTEMAS DE INFORMACIÓN DE TIERRAS – SSIT verifica la habilitación de las tecnologias de la información para el cumplimiento de los objetivos estratégicos de la Entidad,
 a través del resumen anual ejecutivo del estado de la Arquitectura Empresarial de la Entidad.</v>
      </c>
      <c r="AQ68" s="20" t="s">
        <v>53</v>
      </c>
      <c r="AR68" s="20" t="str">
        <f t="shared" si="42"/>
        <v>Probabilidad</v>
      </c>
      <c r="AS68" s="20" t="s">
        <v>56</v>
      </c>
      <c r="AT68" s="20" t="str">
        <f t="shared" si="43"/>
        <v>40%</v>
      </c>
      <c r="AU68" s="20" t="s">
        <v>1</v>
      </c>
      <c r="AV68" s="20" t="s">
        <v>2</v>
      </c>
      <c r="AW68" s="20" t="s">
        <v>3</v>
      </c>
      <c r="AX68" s="21">
        <f>+IF(AR68="Probabilidad",AF68-(AF68*AT68),AF68)</f>
        <v>0.12</v>
      </c>
      <c r="AY68" s="20" t="str">
        <f t="shared" si="9"/>
        <v>Muy Baja</v>
      </c>
      <c r="AZ68" s="21">
        <f>+IF(AR68="Impacto",AI68-(AI68*AT68),AI68)</f>
        <v>0.6</v>
      </c>
      <c r="BA68" s="20" t="str">
        <f t="shared" si="10"/>
        <v>Moderado</v>
      </c>
      <c r="BB68" s="189" t="str">
        <f>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Moderado</v>
      </c>
      <c r="BC68" s="189" t="str" cm="1">
        <f t="array" ref="BC68">_xlfn.IFS(BB68="Bajo","Aceptar",BB68="Moderado","Reducir",BB68="Alto","Reducir",BB68="Extremo","Reducir")</f>
        <v>Reducir</v>
      </c>
      <c r="BD68" s="181" t="str" cm="1">
        <f t="array" ref="BD68">_xlfn.IFS(BC68="Aceptar","No",BC68="Reducir","Si")</f>
        <v>Si</v>
      </c>
      <c r="BE68" s="136" t="s">
        <v>1817</v>
      </c>
      <c r="BF68" s="136" t="s">
        <v>1817</v>
      </c>
      <c r="BG68" s="136" t="s">
        <v>1817</v>
      </c>
      <c r="BH68" s="166">
        <v>0</v>
      </c>
      <c r="BI68" s="166"/>
      <c r="BJ68" s="167"/>
      <c r="BK68" s="164">
        <f t="shared" ref="BK68" si="51">+SUM(BH68:BJ68)</f>
        <v>0</v>
      </c>
      <c r="BL68" s="165">
        <f t="shared" ref="BL68" si="52">+BK68/3</f>
        <v>0</v>
      </c>
      <c r="BM68" s="178">
        <f t="shared" ref="BM68" si="53">+AVERAGE(BL68:BL71)</f>
        <v>0</v>
      </c>
      <c r="BN68" s="20" t="str">
        <f>CONCATENATE(J68," Acción preventiva"," 1")</f>
        <v>INTI 11 Acción preventiva 1</v>
      </c>
      <c r="BO68" s="22" t="s">
        <v>500</v>
      </c>
      <c r="BP68" s="22" t="s">
        <v>1535</v>
      </c>
      <c r="BQ68" s="22" t="s">
        <v>1536</v>
      </c>
      <c r="BR68" s="20">
        <f t="shared" si="47"/>
        <v>1</v>
      </c>
      <c r="BS68" s="20"/>
      <c r="BT68" s="20"/>
      <c r="BU68" s="20"/>
      <c r="BV68" s="20"/>
      <c r="BW68" s="20"/>
      <c r="BX68" s="20"/>
      <c r="BY68" s="20"/>
      <c r="BZ68" s="20"/>
      <c r="CA68" s="20"/>
      <c r="CB68" s="20">
        <v>1</v>
      </c>
      <c r="CC68" s="20"/>
      <c r="CD68" s="20"/>
      <c r="CE68" s="180">
        <f>+AVERAGE(CR68:CR71)/AVERAGE(BR68:BR71)</f>
        <v>0</v>
      </c>
      <c r="CF68" s="37">
        <f>VLOOKUP($BN68,'[1]Anexo 4 Seg Acciones Prev'!$C$7:$CY$306,90,FALSE)</f>
        <v>0</v>
      </c>
      <c r="CG68" s="37">
        <f>VLOOKUP($BN68,'[1]Anexo 4 Seg Acciones Prev'!$C$7:$CY$306,91,FALSE)</f>
        <v>0</v>
      </c>
      <c r="CH68" s="37">
        <f>VLOOKUP($BN68,'[1]Anexo 4 Seg Acciones Prev'!$C$7:$CY$306,92,FALSE)</f>
        <v>0</v>
      </c>
      <c r="CI68" s="37">
        <f>VLOOKUP($BN68,'[1]Anexo 4 Seg Acciones Prev'!$C$7:$CY$306,93,FALSE)</f>
        <v>0</v>
      </c>
      <c r="CJ68" s="37">
        <f>VLOOKUP($BN68,'[1]Anexo 4 Seg Acciones Prev'!$C$7:$CY$306,94,FALSE)</f>
        <v>0</v>
      </c>
      <c r="CK68" s="37">
        <f>VLOOKUP($BN68,'[1]Anexo 4 Seg Acciones Prev'!$C$7:$CY$306,95,FALSE)</f>
        <v>0</v>
      </c>
      <c r="CL68" s="37">
        <f>VLOOKUP($BN68,'[1]Anexo 4 Seg Acciones Prev'!$C$7:$CY$306,96,FALSE)</f>
        <v>0</v>
      </c>
      <c r="CM68" s="37">
        <f>VLOOKUP($BN68,'[1]Anexo 4 Seg Acciones Prev'!$C$7:$CY$306,97,FALSE)</f>
        <v>0</v>
      </c>
      <c r="CN68" s="37">
        <f>VLOOKUP($BN68,'[1]Anexo 4 Seg Acciones Prev'!$C$7:$CY$306,98,FALSE)</f>
        <v>0</v>
      </c>
      <c r="CO68" s="37">
        <f>VLOOKUP($BN68,'[1]Anexo 4 Seg Acciones Prev'!$C$7:$CY$306,99,FALSE)</f>
        <v>0</v>
      </c>
      <c r="CP68" s="37">
        <f>VLOOKUP($BN68,'[1]Anexo 4 Seg Acciones Prev'!$C$7:$CY$306,100,FALSE)</f>
        <v>0</v>
      </c>
      <c r="CQ68" s="37">
        <f>VLOOKUP($BN68,'[1]Anexo 4 Seg Acciones Prev'!$C$7:$CY$306,101,FALSE)</f>
        <v>0</v>
      </c>
      <c r="CR68" s="37">
        <f t="shared" si="1"/>
        <v>0</v>
      </c>
      <c r="CS68" s="38" t="s">
        <v>58</v>
      </c>
      <c r="CT68" s="23"/>
      <c r="CU68" s="24"/>
      <c r="CV68" s="240">
        <f>+AD68</f>
        <v>1</v>
      </c>
      <c r="CW68" s="25">
        <f>1-(CU68/CV68)</f>
        <v>1</v>
      </c>
      <c r="CX68" s="23" t="str" cm="1">
        <f t="array" ref="CX68">+_xlfn.IFS(CW68&lt;0.8,"Cambio",CW68&lt;0.9,"Revisión de control",CW68&gt;0.89,"Se mantiene")</f>
        <v>Se mantiene</v>
      </c>
      <c r="CY68" s="143"/>
      <c r="CZ68" s="143"/>
      <c r="DA68" s="143"/>
      <c r="DB68" s="143"/>
      <c r="DC68" s="25">
        <f t="shared" si="48"/>
        <v>1</v>
      </c>
    </row>
    <row r="69" spans="1:107" ht="60" customHeight="1" x14ac:dyDescent="0.35">
      <c r="A69" s="146" t="s">
        <v>1459</v>
      </c>
      <c r="B69" s="244"/>
      <c r="C69" s="148" t="s">
        <v>141</v>
      </c>
      <c r="D69" s="206"/>
      <c r="E69" s="209"/>
      <c r="F69" s="206"/>
      <c r="G69" s="221"/>
      <c r="H69" s="184"/>
      <c r="I69" s="216"/>
      <c r="J69" s="190"/>
      <c r="K69" s="190"/>
      <c r="L69" s="211"/>
      <c r="M69" s="197"/>
      <c r="N69" s="262"/>
      <c r="O69" s="213"/>
      <c r="P69" s="216"/>
      <c r="Q69" s="213"/>
      <c r="R69" s="216"/>
      <c r="S69" s="216"/>
      <c r="T69" s="216"/>
      <c r="U69" s="184"/>
      <c r="V69" s="186"/>
      <c r="W69" s="186"/>
      <c r="X69" s="187"/>
      <c r="Y69" s="190"/>
      <c r="Z69" s="190"/>
      <c r="AA69" s="193"/>
      <c r="AB69" s="193"/>
      <c r="AC69" s="193"/>
      <c r="AD69" s="195"/>
      <c r="AE69" s="184"/>
      <c r="AF69" s="188"/>
      <c r="AG69" s="184"/>
      <c r="AH69" s="184"/>
      <c r="AI69" s="188"/>
      <c r="AJ69" s="184"/>
      <c r="AK69" s="185"/>
      <c r="AL69" s="20" t="str">
        <f>CONCATENATE(J68," Control"," 2")</f>
        <v>INTI 11 Control 2</v>
      </c>
      <c r="AM69" s="22" t="s">
        <v>1694</v>
      </c>
      <c r="AN69" s="22" t="s">
        <v>1513</v>
      </c>
      <c r="AO69" s="22" t="s">
        <v>1514</v>
      </c>
      <c r="AP69" s="22" t="str">
        <f>CONCATENATE(AM69," ",AN69," a través de ",AO69)</f>
        <v>La SUBDIRECCIÓN DE SISTEMAS DE INFORMACIÓN DE TIERRAS – SSIT implementa acciones de ajuste y priorización a través de la ejecución en la hoja de ruta de la Arquitectura Empresarial cuando se identifiquen desviaciones, retrasos o incumplimientos en su implementación, gestionando la asignación de recursos y la reprogramación de actividades, dejando evidencia en el plan de acción y en la actualización de la hoja de ruta de la Arquitectura Empresarial.</v>
      </c>
      <c r="AQ69" s="20" t="s">
        <v>55</v>
      </c>
      <c r="AR69" s="20" t="str">
        <f t="shared" si="42"/>
        <v>Impacto</v>
      </c>
      <c r="AS69" s="20" t="s">
        <v>56</v>
      </c>
      <c r="AT69" s="20" t="str">
        <f t="shared" si="43"/>
        <v>25%</v>
      </c>
      <c r="AU69" s="20" t="s">
        <v>1</v>
      </c>
      <c r="AV69" s="20" t="s">
        <v>6</v>
      </c>
      <c r="AW69" s="20" t="s">
        <v>3</v>
      </c>
      <c r="AX69" s="21">
        <f>+IF(AR69="Probabilidad",AX68-(AX68*AT69),AX68)</f>
        <v>0.12</v>
      </c>
      <c r="AY69" s="20" t="str">
        <f t="shared" si="9"/>
        <v>Muy Baja</v>
      </c>
      <c r="AZ69" s="21">
        <f>+IF(AR69="Impacto",AZ68-(AZ68*AT69),AZ68)</f>
        <v>0.44999999999999996</v>
      </c>
      <c r="BA69" s="20" t="str">
        <f t="shared" si="10"/>
        <v>Moderado</v>
      </c>
      <c r="BB69" s="190"/>
      <c r="BC69" s="190"/>
      <c r="BD69" s="182"/>
      <c r="BE69" s="136" t="s">
        <v>1817</v>
      </c>
      <c r="BF69" s="136" t="s">
        <v>1817</v>
      </c>
      <c r="BG69" s="136" t="s">
        <v>1817</v>
      </c>
      <c r="BH69" s="166"/>
      <c r="BI69" s="166"/>
      <c r="BJ69" s="167"/>
      <c r="BK69" s="164"/>
      <c r="BL69" s="165"/>
      <c r="BM69" s="178"/>
      <c r="BN69" s="20" t="str">
        <f>CONCATENATE(J68," Acción preventiva"," 2")</f>
        <v>INTI 11 Acción preventiva 2</v>
      </c>
      <c r="BO69" s="22"/>
      <c r="BP69" s="22"/>
      <c r="BQ69" s="22"/>
      <c r="BR69" s="20"/>
      <c r="BS69" s="20"/>
      <c r="BT69" s="20"/>
      <c r="BU69" s="20"/>
      <c r="BV69" s="20"/>
      <c r="BW69" s="20"/>
      <c r="BX69" s="20"/>
      <c r="BY69" s="20"/>
      <c r="BZ69" s="20"/>
      <c r="CA69" s="20"/>
      <c r="CB69" s="20"/>
      <c r="CC69" s="20"/>
      <c r="CD69" s="20"/>
      <c r="CE69" s="180"/>
      <c r="CF69" s="37"/>
      <c r="CG69" s="37"/>
      <c r="CH69" s="37"/>
      <c r="CI69" s="37"/>
      <c r="CJ69" s="37"/>
      <c r="CK69" s="37"/>
      <c r="CL69" s="37"/>
      <c r="CM69" s="37"/>
      <c r="CN69" s="37"/>
      <c r="CO69" s="37"/>
      <c r="CP69" s="37"/>
      <c r="CQ69" s="37"/>
      <c r="CR69" s="37"/>
      <c r="CS69" s="38"/>
      <c r="CT69" s="23"/>
      <c r="CU69" s="24"/>
      <c r="CV69" s="241"/>
      <c r="CW69" s="25">
        <f>1-(CU69/CV68)</f>
        <v>1</v>
      </c>
      <c r="CX69" s="23" t="str" cm="1">
        <f t="array" ref="CX69">+_xlfn.IFS(CW69&lt;0.8,"Cambio",CW69&lt;0.9,"Revisión de control",CW69&gt;0.89,"Se mantiene")</f>
        <v>Se mantiene</v>
      </c>
      <c r="CY69" s="143"/>
      <c r="CZ69" s="143"/>
      <c r="DA69" s="143"/>
      <c r="DB69" s="143"/>
      <c r="DC69" s="25">
        <f t="shared" si="48"/>
        <v>1</v>
      </c>
    </row>
    <row r="70" spans="1:107" ht="60" customHeight="1" x14ac:dyDescent="0.35">
      <c r="A70" s="146" t="s">
        <v>1459</v>
      </c>
      <c r="B70" s="244"/>
      <c r="C70" s="148" t="s">
        <v>141</v>
      </c>
      <c r="D70" s="206"/>
      <c r="E70" s="209"/>
      <c r="F70" s="206"/>
      <c r="G70" s="221"/>
      <c r="H70" s="184"/>
      <c r="I70" s="216"/>
      <c r="J70" s="190"/>
      <c r="K70" s="190"/>
      <c r="L70" s="211"/>
      <c r="M70" s="197"/>
      <c r="N70" s="262"/>
      <c r="O70" s="213"/>
      <c r="P70" s="216"/>
      <c r="Q70" s="213"/>
      <c r="R70" s="216"/>
      <c r="S70" s="216"/>
      <c r="T70" s="216"/>
      <c r="U70" s="184"/>
      <c r="V70" s="186"/>
      <c r="W70" s="186"/>
      <c r="X70" s="187"/>
      <c r="Y70" s="190"/>
      <c r="Z70" s="190"/>
      <c r="AA70" s="193"/>
      <c r="AB70" s="193"/>
      <c r="AC70" s="193"/>
      <c r="AD70" s="195"/>
      <c r="AE70" s="184"/>
      <c r="AF70" s="188"/>
      <c r="AG70" s="184"/>
      <c r="AH70" s="184"/>
      <c r="AI70" s="188"/>
      <c r="AJ70" s="184"/>
      <c r="AK70" s="185"/>
      <c r="AL70" s="20" t="str">
        <f>CONCATENATE(J68," Control"," 3")</f>
        <v>INTI 11 Control 3</v>
      </c>
      <c r="AM70" s="22"/>
      <c r="AN70" s="22"/>
      <c r="AO70" s="22"/>
      <c r="AP70" s="22" t="str">
        <f>CONCATENATE(AM70," ",AN70," a través de ",AO70)</f>
        <v xml:space="preserve">  a través de </v>
      </c>
      <c r="AQ70" s="20"/>
      <c r="AR70" s="20" t="str">
        <f t="shared" si="42"/>
        <v/>
      </c>
      <c r="AS70" s="20"/>
      <c r="AT70" s="20" t="str">
        <f t="shared" si="43"/>
        <v/>
      </c>
      <c r="AU70" s="20"/>
      <c r="AV70" s="20"/>
      <c r="AW70" s="20"/>
      <c r="AX70" s="21">
        <f>+IF(AR70="Probabilidad",AX69-(AX69*AT70),AX69)</f>
        <v>0.12</v>
      </c>
      <c r="AY70" s="20" t="str">
        <f t="shared" si="9"/>
        <v>Muy Baja</v>
      </c>
      <c r="AZ70" s="21">
        <f>+IF(AR70="Impacto",AZ69-(AZ69*AT70),AZ69)</f>
        <v>0.44999999999999996</v>
      </c>
      <c r="BA70" s="20" t="str">
        <f t="shared" si="10"/>
        <v>Moderado</v>
      </c>
      <c r="BB70" s="190"/>
      <c r="BC70" s="190"/>
      <c r="BD70" s="182"/>
      <c r="BE70" s="20"/>
      <c r="BF70" s="20"/>
      <c r="BG70" s="20"/>
      <c r="BH70" s="166"/>
      <c r="BI70" s="166"/>
      <c r="BJ70" s="167"/>
      <c r="BK70" s="164"/>
      <c r="BL70" s="165"/>
      <c r="BM70" s="178"/>
      <c r="BN70" s="20" t="str">
        <f>CONCATENATE(J68," Acción preventiva"," 3")</f>
        <v>INTI 11 Acción preventiva 3</v>
      </c>
      <c r="BO70" s="22"/>
      <c r="BP70" s="22"/>
      <c r="BQ70" s="22"/>
      <c r="BR70" s="20"/>
      <c r="BS70" s="20"/>
      <c r="BT70" s="20"/>
      <c r="BU70" s="20"/>
      <c r="BV70" s="20"/>
      <c r="BW70" s="20"/>
      <c r="BX70" s="20"/>
      <c r="BY70" s="20"/>
      <c r="BZ70" s="20"/>
      <c r="CA70" s="20"/>
      <c r="CB70" s="20"/>
      <c r="CC70" s="20"/>
      <c r="CD70" s="20"/>
      <c r="CE70" s="180"/>
      <c r="CF70" s="37"/>
      <c r="CG70" s="37"/>
      <c r="CH70" s="37"/>
      <c r="CI70" s="37"/>
      <c r="CJ70" s="37"/>
      <c r="CK70" s="37"/>
      <c r="CL70" s="37"/>
      <c r="CM70" s="37"/>
      <c r="CN70" s="37"/>
      <c r="CO70" s="37"/>
      <c r="CP70" s="37"/>
      <c r="CQ70" s="37"/>
      <c r="CR70" s="37"/>
      <c r="CS70" s="38"/>
      <c r="CT70" s="23"/>
      <c r="CU70" s="24"/>
      <c r="CV70" s="241"/>
      <c r="CW70" s="25">
        <f>1-(CU70/CV68)</f>
        <v>1</v>
      </c>
      <c r="CX70" s="23" t="str" cm="1">
        <f t="array" ref="CX70">+_xlfn.IFS(CW70&lt;0.8,"Cambio",CW70&lt;0.9,"Revisión de control",CW70&gt;0.89,"Se mantiene")</f>
        <v>Se mantiene</v>
      </c>
      <c r="CY70" s="143"/>
      <c r="CZ70" s="143"/>
      <c r="DA70" s="143"/>
      <c r="DB70" s="143"/>
      <c r="DC70" s="25">
        <f t="shared" si="48"/>
        <v>1</v>
      </c>
    </row>
    <row r="71" spans="1:107" ht="60" customHeight="1" x14ac:dyDescent="0.35">
      <c r="A71" s="146" t="s">
        <v>1459</v>
      </c>
      <c r="B71" s="245"/>
      <c r="C71" s="148" t="s">
        <v>141</v>
      </c>
      <c r="D71" s="207"/>
      <c r="E71" s="210"/>
      <c r="F71" s="207"/>
      <c r="G71" s="221"/>
      <c r="H71" s="184"/>
      <c r="I71" s="217"/>
      <c r="J71" s="191"/>
      <c r="K71" s="191"/>
      <c r="L71" s="211"/>
      <c r="M71" s="198"/>
      <c r="N71" s="263"/>
      <c r="O71" s="214"/>
      <c r="P71" s="217"/>
      <c r="Q71" s="214"/>
      <c r="R71" s="217"/>
      <c r="S71" s="217"/>
      <c r="T71" s="217"/>
      <c r="U71" s="184"/>
      <c r="V71" s="186"/>
      <c r="W71" s="186"/>
      <c r="X71" s="187"/>
      <c r="Y71" s="191"/>
      <c r="Z71" s="191"/>
      <c r="AA71" s="194"/>
      <c r="AB71" s="194"/>
      <c r="AC71" s="194"/>
      <c r="AD71" s="195"/>
      <c r="AE71" s="184"/>
      <c r="AF71" s="188"/>
      <c r="AG71" s="184"/>
      <c r="AH71" s="184"/>
      <c r="AI71" s="188"/>
      <c r="AJ71" s="184"/>
      <c r="AK71" s="185"/>
      <c r="AL71" s="20" t="str">
        <f>CONCATENATE(J68," Control"," 4")</f>
        <v>INTI 11 Control 4</v>
      </c>
      <c r="AM71" s="22"/>
      <c r="AN71" s="22"/>
      <c r="AO71" s="22"/>
      <c r="AP71" s="22" t="str">
        <f>CONCATENATE(AM71," ",AN71," a través de ",AO71)</f>
        <v xml:space="preserve">  a través de </v>
      </c>
      <c r="AQ71" s="20"/>
      <c r="AR71" s="20" t="str">
        <f t="shared" si="42"/>
        <v/>
      </c>
      <c r="AS71" s="20"/>
      <c r="AT71" s="20" t="str">
        <f t="shared" si="43"/>
        <v/>
      </c>
      <c r="AU71" s="20"/>
      <c r="AV71" s="20"/>
      <c r="AW71" s="20"/>
      <c r="AX71" s="21">
        <f>+IF(AR71="Probabilidad",AX70-(AX70*AT71),AX70)</f>
        <v>0.12</v>
      </c>
      <c r="AY71" s="20" t="str">
        <f t="shared" si="9"/>
        <v>Muy Baja</v>
      </c>
      <c r="AZ71" s="21">
        <f>+IF(AR71="Impacto",AZ70-(AZ70*AT71),AZ70)</f>
        <v>0.44999999999999996</v>
      </c>
      <c r="BA71" s="20" t="str">
        <f t="shared" si="10"/>
        <v>Moderado</v>
      </c>
      <c r="BB71" s="191"/>
      <c r="BC71" s="191"/>
      <c r="BD71" s="183"/>
      <c r="BE71" s="20"/>
      <c r="BF71" s="20"/>
      <c r="BG71" s="20"/>
      <c r="BH71" s="166"/>
      <c r="BI71" s="166"/>
      <c r="BJ71" s="167"/>
      <c r="BK71" s="164"/>
      <c r="BL71" s="165"/>
      <c r="BM71" s="178"/>
      <c r="BN71" s="20" t="str">
        <f>CONCATENATE(J68," Acción preventiva"," 4")</f>
        <v>INTI 11 Acción preventiva 4</v>
      </c>
      <c r="BO71" s="22"/>
      <c r="BP71" s="22"/>
      <c r="BQ71" s="22"/>
      <c r="BR71" s="20"/>
      <c r="BS71" s="20"/>
      <c r="BT71" s="20"/>
      <c r="BU71" s="20"/>
      <c r="BV71" s="20"/>
      <c r="BW71" s="20"/>
      <c r="BX71" s="20"/>
      <c r="BY71" s="20"/>
      <c r="BZ71" s="20"/>
      <c r="CA71" s="20"/>
      <c r="CB71" s="20"/>
      <c r="CC71" s="20"/>
      <c r="CD71" s="20"/>
      <c r="CE71" s="180"/>
      <c r="CF71" s="37"/>
      <c r="CG71" s="37"/>
      <c r="CH71" s="37"/>
      <c r="CI71" s="37"/>
      <c r="CJ71" s="37"/>
      <c r="CK71" s="37"/>
      <c r="CL71" s="37"/>
      <c r="CM71" s="37"/>
      <c r="CN71" s="37"/>
      <c r="CO71" s="37"/>
      <c r="CP71" s="37"/>
      <c r="CQ71" s="37"/>
      <c r="CR71" s="37"/>
      <c r="CS71" s="38"/>
      <c r="CT71" s="23"/>
      <c r="CU71" s="24"/>
      <c r="CV71" s="242"/>
      <c r="CW71" s="25">
        <f>1-(CU71/CV68)</f>
        <v>1</v>
      </c>
      <c r="CX71" s="23" t="str" cm="1">
        <f t="array" ref="CX71">+_xlfn.IFS(CW71&lt;0.8,"Cambio",CW71&lt;0.9,"Revisión de control",CW71&gt;0.89,"Se mantiene")</f>
        <v>Se mantiene</v>
      </c>
      <c r="CY71" s="143"/>
      <c r="CZ71" s="143"/>
      <c r="DA71" s="143"/>
      <c r="DB71" s="143"/>
      <c r="DC71" s="25">
        <f t="shared" si="48"/>
        <v>1</v>
      </c>
    </row>
    <row r="72" spans="1:107" ht="60" customHeight="1" x14ac:dyDescent="0.35">
      <c r="A72" s="146" t="s">
        <v>1459</v>
      </c>
      <c r="B72" s="243" t="s">
        <v>140</v>
      </c>
      <c r="C72" s="147" t="s">
        <v>141</v>
      </c>
      <c r="D72" s="205" t="str">
        <f>VLOOKUP(B72,Datos!$B$65:$F$80,3,FALSE)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2" s="208" t="str">
        <f>VLOOKUP(B72,Datos!$B$65:$F$80,5,FALSE)</f>
        <v>La posibilidad de incumplir con la gestión estratégica de la información, la definición de políticas, lineamientos y estándares de TIC que fortalezcan el gobierno de datos, la interoperabilidad y la arquitectura empresarial.</v>
      </c>
      <c r="F72" s="205" t="str">
        <f>VLOOKUP(B72,Datos!$B$65:$F$80,4,FALSE)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2" s="221" t="s">
        <v>1021</v>
      </c>
      <c r="H72" s="184" t="s">
        <v>1460</v>
      </c>
      <c r="I72" s="215">
        <f>IF(K72="",0,1)</f>
        <v>1</v>
      </c>
      <c r="J72" s="189" t="str">
        <f>CONCATENATE(C72," ",K72)</f>
        <v>INTI 12</v>
      </c>
      <c r="K72" s="189">
        <v>12</v>
      </c>
      <c r="L72" s="211">
        <v>46150</v>
      </c>
      <c r="M72" s="196">
        <f ca="1">+TODAY()-L72</f>
        <v>39</v>
      </c>
      <c r="N72" s="261" t="s">
        <v>1492</v>
      </c>
      <c r="O72" s="212" t="s">
        <v>19</v>
      </c>
      <c r="P72" s="215">
        <f>VLOOKUP(O72,Datos!$B$20:$D$25,3,FALSE)</f>
        <v>0.2</v>
      </c>
      <c r="Q72" s="212" t="s">
        <v>32</v>
      </c>
      <c r="R72" s="215">
        <f>VLOOKUP(Q72,Datos!$C$20:$D$25,2,FALSE)</f>
        <v>0.8</v>
      </c>
      <c r="S72" s="215">
        <f>+IF(P72="",R72,IF(R72="",P72,IF(P72&gt;R72,P72,R72)))</f>
        <v>0.8</v>
      </c>
      <c r="T72" s="215" t="str" cm="1">
        <f t="array" ref="T72">_xlfn.IFS(S72=P72,O72,S72=R72,Q72)</f>
        <v>El riesgo afecta la imagen de  la entidad con efecto publicitario sostenido a nivel de sector administrativo, nivel departamental o municipal</v>
      </c>
      <c r="U72" s="184" t="s">
        <v>4</v>
      </c>
      <c r="V72" s="186" t="s">
        <v>1501</v>
      </c>
      <c r="W72" s="186" t="s">
        <v>1502</v>
      </c>
      <c r="X72" s="187" t="str">
        <f>CONCATENATE("Posibilidad de"," ",U72," ",V72," debido ",W72)</f>
        <v xml:space="preserve">Posibilidad de pérdida reputacional en la imagen institucional con los grupos de interes debido a la ausencia de protocolos de intercambio de información con entidades externas </v>
      </c>
      <c r="Y72" s="189" t="s">
        <v>206</v>
      </c>
      <c r="Z72" s="189" t="s">
        <v>214</v>
      </c>
      <c r="AA72" s="192" t="s">
        <v>257</v>
      </c>
      <c r="AB72" s="192" t="s">
        <v>226</v>
      </c>
      <c r="AC72" s="192" t="s">
        <v>1466</v>
      </c>
      <c r="AD72" s="195">
        <v>1</v>
      </c>
      <c r="AE72" s="184" t="str">
        <f>IF(AD72&lt;=0,"",IF(AD72&lt;=2,"Muy Baja",IF(AD72&lt;=24,"Baja",IF(AD72&lt;=500,"Media",IF(AD72&lt;=5000,"Alta","Muy Alta")))))</f>
        <v>Muy Baja</v>
      </c>
      <c r="AF72" s="188">
        <f>IF(AE72="","",IF(AE72="Muy Baja",0.2,IF(AE72="Baja",0.4,IF(AE72="Media",0.6,IF(AE72="Alta",0.8,IF(AE72="Muy Alta",1,))))))</f>
        <v>0.2</v>
      </c>
      <c r="AG72" s="188" t="str">
        <f>+T72</f>
        <v>El riesgo afecta la imagen de  la entidad con efecto publicitario sostenido a nivel de sector administrativo, nivel departamental o municipal</v>
      </c>
      <c r="AH72" s="184" t="str" cm="1">
        <f t="array" ref="AH72">_xlfn.IFS(AG72=Datos!$C$6,"Leve",AG72=Datos!$D$6,"Leve",AG72=Datos!$C$7,"Menor",AG72=Datos!$D$7,"Menor",AG72=Datos!$C$8,"Moderado",AG72=Datos!$D$8,"Moderado",AG72=Datos!$C$9,"Mayor",AG72=Datos!$D$9,"Mayor",AG72=Datos!$C$10,"Catastrófico",AG72=Datos!$D$10,"Catastrófico")</f>
        <v>Mayor</v>
      </c>
      <c r="AI72" s="188">
        <f>IF(AH72="","",IF(AH72="Leve",0.2,IF(AH72="Menor",0.4,IF(AH72="Moderado",0.6,IF(AH72="Mayor",0.8,IF(AH72="Catastrófico",1,))))))</f>
        <v>0.8</v>
      </c>
      <c r="AJ72" s="184" t="str">
        <f>IF(OR(AND(AE72="Muy Baja",AH72="Leve"),AND(AE72="Muy Baja",AH72="Menor"),AND(AE72="Baja",AH72="Leve")),"Bajo",IF(OR(AND(AE72="Muy baja",AH72="Moderado"),AND(AE72="Baja",AH72="Menor"),AND(AE72="Baja",AH72="Moderado"),AND(AE72="Media",AH72="Leve"),AND(AE72="Media",AH72="Menor"),AND(AE72="Media",AH72="Moderado"),AND(AE72="Alta",AH72="Leve"),AND(AE72="Alta",AH72="Menor")),"Moderado",IF(OR(AND(AE72="Muy Baja",AH72="Mayor"),AND(AE72="Baja",AH72="Mayor"),AND(AE72="Media",AH72="Mayor"),AND(AE72="Alta",AH72="Moderado"),AND(AE72="Alta",AH72="Mayor"),AND(AE72="Muy Alta",AH72="Leve"),AND(AE72="Muy Alta",AH72="Menor"),AND(AE72="Muy Alta",AH72="Moderado"),AND(AE72="Muy Alta",AH72="Mayor")),"Alto",IF(OR(AND(AE72="Muy Baja",AH72="Catastrófico"),AND(AE72="Baja",AH72="Catastrófico"),AND(AE72="Media",AH72="Catastrófico"),AND(AE72="Alta",AH72="Catastrófico"),AND(AE72="Muy Alta",AH72="Catastrófico")),"Extremo",""))))</f>
        <v>Alto</v>
      </c>
      <c r="AK72" s="185" t="str" cm="1">
        <f t="array" ref="AK72">_xlfn.IFS(AJ72="Bajo","Aceptar",AJ72="Moderado","Reducir",AJ72="Alto","Reducir",AJ72="Extremo","Reducir")</f>
        <v>Reducir</v>
      </c>
      <c r="AL72" s="20" t="str">
        <f>CONCATENATE(J72," Control"," 1")</f>
        <v>INTI 12 Control 1</v>
      </c>
      <c r="AM72" s="22" t="s">
        <v>1694</v>
      </c>
      <c r="AN72" s="22" t="s">
        <v>1515</v>
      </c>
      <c r="AO72" s="22" t="s">
        <v>1516</v>
      </c>
      <c r="AP72" s="22" t="str">
        <f>CONCATENATE(AM72," ",AN72," a través de ",AO72)</f>
        <v xml:space="preserve">La SUBDIRECCIÓN DE SISTEMAS DE INFORMACIÓN DE TIERRAS – SSIT verifica el cumplimiento de los convenios, protocolos y /o acuerdos  a través de actas, informes  o correos electronicos segun la entidad nacional o territorial de acuerdo con el cumplimiento de los lineamientos y especificaciones </v>
      </c>
      <c r="AQ72" s="20" t="s">
        <v>53</v>
      </c>
      <c r="AR72" s="20" t="str">
        <f t="shared" si="2"/>
        <v>Probabilidad</v>
      </c>
      <c r="AS72" s="20" t="s">
        <v>56</v>
      </c>
      <c r="AT72" s="20" t="str">
        <f t="shared" si="3"/>
        <v>40%</v>
      </c>
      <c r="AU72" s="20" t="s">
        <v>1</v>
      </c>
      <c r="AV72" s="20" t="s">
        <v>2</v>
      </c>
      <c r="AW72" s="20" t="s">
        <v>3</v>
      </c>
      <c r="AX72" s="21">
        <f>+IF(AR72="Probabilidad",AF72-(AF72*AT72),AF72)</f>
        <v>0.12</v>
      </c>
      <c r="AY72" s="20" t="str">
        <f t="shared" si="9"/>
        <v>Muy Baja</v>
      </c>
      <c r="AZ72" s="21">
        <f>+IF(AR72="Impacto",AI72-(AI72*AT72),AI72)</f>
        <v>0.8</v>
      </c>
      <c r="BA72" s="20" t="str">
        <f t="shared" si="10"/>
        <v>Mayor</v>
      </c>
      <c r="BB72" s="189" t="str">
        <f>IF(OR(AND(AY75="Muy Baja",BA75="Leve"),AND(AY75="Muy Baja",BA75="Menor"),AND(AY75="Baja",BA75="Leve")),"Bajo",IF(OR(AND(AY75="Muy baja",BA75="Moderado"),AND(AY75="Baja",BA75="Menor"),AND(AY75="Baja",BA75="Moderado"),AND(AY75="Media",BA75="Leve"),AND(AY75="Media",BA75="Menor"),AND(AY75="Media",BA75="Moderado"),AND(AY75="Alta",BA75="Leve"),AND(AY75="Alta",BA75="Menor")),"Moderado",IF(OR(AND(AY75="Muy Baja",BA75="Mayor"),AND(AY75="Baja",BA75="Mayor"),AND(AY75="Media",BA75="Mayor"),AND(AY75="Alta",BA75="Moderado"),AND(AY75="Alta",BA75="Mayor"),AND(AY75="Muy Alta",BA75="Leve"),AND(AY75="Muy Alta",BA75="Menor"),AND(AY75="Muy Alta",BA75="Moderado"),AND(AY75="Muy Alta",BA75="Mayor")),"Alto",IF(OR(AND(AY75="Muy Baja",BA75="Catastrófico"),AND(AY75="Baja",BA75="Catastrófico"),AND(AY75="Media",BA75="Catastrófico"),AND(AY75="Alta",BA75="Catastrófico"),AND(AY75="Muy Alta",BA75="Catastrófico")),"Extremo",""))))</f>
        <v>Moderado</v>
      </c>
      <c r="BC72" s="189" t="str" cm="1">
        <f t="array" ref="BC72">_xlfn.IFS(BB72="Bajo","Aceptar",BB72="Moderado","Reducir",BB72="Alto","Reducir",BB72="Extremo","Reducir")</f>
        <v>Reducir</v>
      </c>
      <c r="BD72" s="181" t="str" cm="1">
        <f t="array" ref="BD72">_xlfn.IFS(BC72="Aceptar","No",BC72="Reducir","Si")</f>
        <v>Si</v>
      </c>
      <c r="BE72" s="136" t="s">
        <v>1817</v>
      </c>
      <c r="BF72" s="136" t="s">
        <v>1817</v>
      </c>
      <c r="BG72" s="136" t="s">
        <v>1817</v>
      </c>
      <c r="BH72" s="166">
        <v>1</v>
      </c>
      <c r="BI72" s="166"/>
      <c r="BJ72" s="167"/>
      <c r="BK72" s="164">
        <f t="shared" ref="BK72" si="54">+SUM(BH72:BJ72)</f>
        <v>1</v>
      </c>
      <c r="BL72" s="165">
        <f t="shared" ref="BL72" si="55">+BK72/3</f>
        <v>0.33333333333333331</v>
      </c>
      <c r="BM72" s="178">
        <f t="shared" ref="BM72" si="56">+AVERAGE(BL72:BL75)</f>
        <v>0.33333333333333331</v>
      </c>
      <c r="BN72" s="20" t="str">
        <f>CONCATENATE(J72," Acción preventiva"," 1")</f>
        <v>INTI 12 Acción preventiva 1</v>
      </c>
      <c r="BO72" s="22" t="s">
        <v>500</v>
      </c>
      <c r="BP72" s="22" t="s">
        <v>1537</v>
      </c>
      <c r="BQ72" s="22" t="s">
        <v>1538</v>
      </c>
      <c r="BR72" s="20">
        <f t="shared" ref="BR72:BR88" si="57">+SUM(BS72:CD72)</f>
        <v>1</v>
      </c>
      <c r="BS72" s="20"/>
      <c r="BT72" s="20"/>
      <c r="BU72" s="20"/>
      <c r="BV72" s="20"/>
      <c r="BW72" s="20"/>
      <c r="BX72" s="20"/>
      <c r="BY72" s="20">
        <v>1</v>
      </c>
      <c r="BZ72" s="20"/>
      <c r="CA72" s="20"/>
      <c r="CB72" s="20"/>
      <c r="CC72" s="20"/>
      <c r="CD72" s="20"/>
      <c r="CE72" s="180">
        <f>+AVERAGE(CR72:CR75)/AVERAGE(BR72:BR75)</f>
        <v>0</v>
      </c>
      <c r="CF72" s="37">
        <f>VLOOKUP($BN72,'[1]Anexo 4 Seg Acciones Prev'!$C$7:$CY$306,90,FALSE)</f>
        <v>0</v>
      </c>
      <c r="CG72" s="37">
        <f>VLOOKUP($BN72,'[1]Anexo 4 Seg Acciones Prev'!$C$7:$CY$306,91,FALSE)</f>
        <v>0</v>
      </c>
      <c r="CH72" s="37">
        <f>VLOOKUP($BN72,'[1]Anexo 4 Seg Acciones Prev'!$C$7:$CY$306,92,FALSE)</f>
        <v>0</v>
      </c>
      <c r="CI72" s="37">
        <f>VLOOKUP($BN72,'[1]Anexo 4 Seg Acciones Prev'!$C$7:$CY$306,93,FALSE)</f>
        <v>0</v>
      </c>
      <c r="CJ72" s="37">
        <f>VLOOKUP($BN72,'[1]Anexo 4 Seg Acciones Prev'!$C$7:$CY$306,94,FALSE)</f>
        <v>0</v>
      </c>
      <c r="CK72" s="37">
        <f>VLOOKUP($BN72,'[1]Anexo 4 Seg Acciones Prev'!$C$7:$CY$306,95,FALSE)</f>
        <v>0</v>
      </c>
      <c r="CL72" s="37">
        <f>VLOOKUP($BN72,'[1]Anexo 4 Seg Acciones Prev'!$C$7:$CY$306,96,FALSE)</f>
        <v>0</v>
      </c>
      <c r="CM72" s="37">
        <f>VLOOKUP($BN72,'[1]Anexo 4 Seg Acciones Prev'!$C$7:$CY$306,97,FALSE)</f>
        <v>0</v>
      </c>
      <c r="CN72" s="37">
        <f>VLOOKUP($BN72,'[1]Anexo 4 Seg Acciones Prev'!$C$7:$CY$306,98,FALSE)</f>
        <v>0</v>
      </c>
      <c r="CO72" s="37">
        <f>VLOOKUP($BN72,'[1]Anexo 4 Seg Acciones Prev'!$C$7:$CY$306,99,FALSE)</f>
        <v>0</v>
      </c>
      <c r="CP72" s="37">
        <f>VLOOKUP($BN72,'[1]Anexo 4 Seg Acciones Prev'!$C$7:$CY$306,100,FALSE)</f>
        <v>0</v>
      </c>
      <c r="CQ72" s="37">
        <f>VLOOKUP($BN72,'[1]Anexo 4 Seg Acciones Prev'!$C$7:$CY$306,101,FALSE)</f>
        <v>0</v>
      </c>
      <c r="CR72" s="37">
        <f t="shared" ref="CR72:CR135" si="58">+SUM(CF72:CQ72)</f>
        <v>0</v>
      </c>
      <c r="CS72" s="38" t="s">
        <v>58</v>
      </c>
      <c r="CT72" s="23"/>
      <c r="CU72" s="24"/>
      <c r="CV72" s="240">
        <f>+AD72</f>
        <v>1</v>
      </c>
      <c r="CW72" s="25">
        <f>1-(CU72/CV72)</f>
        <v>1</v>
      </c>
      <c r="CX72" s="23" t="str" cm="1">
        <f t="array" ref="CX72">+_xlfn.IFS(CW72&lt;0.8,"Cambio",CW72&lt;0.9,"Revisión de control",CW72&gt;0.89,"Se mantiene")</f>
        <v>Se mantiene</v>
      </c>
      <c r="CY72" s="143"/>
      <c r="CZ72" s="143"/>
      <c r="DA72" s="143"/>
      <c r="DB72" s="143"/>
      <c r="DC72" s="25">
        <f t="shared" ref="DC72:DC103" si="59">(_xlfn.IFS(CT72="",1,CT72="SI",0)+_xlfn.IFS(CY72="",1,CY72="SI",1,CY72="NO",0)+_xlfn.IFS(CZ72="",1,CZ72="SI",1,CZ72="NO",0)+_xlfn.IFS(DA72="",1,DA72="SI",1,DA72="NO",0)+_xlfn.IFS(DB72="",1,DB72="SI",1,DB72="NO",0))/5</f>
        <v>1</v>
      </c>
    </row>
    <row r="73" spans="1:107" ht="60" customHeight="1" x14ac:dyDescent="0.35">
      <c r="A73" s="146" t="s">
        <v>1459</v>
      </c>
      <c r="B73" s="244"/>
      <c r="C73" s="147" t="s">
        <v>141</v>
      </c>
      <c r="D73" s="206"/>
      <c r="E73" s="209"/>
      <c r="F73" s="206"/>
      <c r="G73" s="221"/>
      <c r="H73" s="184"/>
      <c r="I73" s="216"/>
      <c r="J73" s="190"/>
      <c r="K73" s="190"/>
      <c r="L73" s="211"/>
      <c r="M73" s="197"/>
      <c r="N73" s="262"/>
      <c r="O73" s="213"/>
      <c r="P73" s="216"/>
      <c r="Q73" s="213"/>
      <c r="R73" s="216"/>
      <c r="S73" s="216"/>
      <c r="T73" s="216"/>
      <c r="U73" s="184"/>
      <c r="V73" s="186"/>
      <c r="W73" s="186"/>
      <c r="X73" s="187"/>
      <c r="Y73" s="190"/>
      <c r="Z73" s="190"/>
      <c r="AA73" s="193"/>
      <c r="AB73" s="193"/>
      <c r="AC73" s="193"/>
      <c r="AD73" s="195"/>
      <c r="AE73" s="184"/>
      <c r="AF73" s="188"/>
      <c r="AG73" s="184"/>
      <c r="AH73" s="184"/>
      <c r="AI73" s="188"/>
      <c r="AJ73" s="184"/>
      <c r="AK73" s="185"/>
      <c r="AL73" s="20" t="str">
        <f>CONCATENATE(J72," Control"," 2")</f>
        <v>INTI 12 Control 2</v>
      </c>
      <c r="AM73" s="22" t="s">
        <v>1694</v>
      </c>
      <c r="AN73" s="22" t="s">
        <v>1517</v>
      </c>
      <c r="AO73" s="22" t="s">
        <v>1518</v>
      </c>
      <c r="AP73" s="22" t="str">
        <f>CONCATENATE(AM73," ",AN73," a través del ",AO73)</f>
        <v>La SUBDIRECCIÓN DE SISTEMAS DE INFORMACIÓN DE TIERRAS – SSIT corrije los lineamientos y espcificaciones de convenio, protocolo y/o acuerdo que presenta incumplimiento o desviación a través del comunicación oficial argumentando los ajustes que hayan a lugar</v>
      </c>
      <c r="AQ73" s="20" t="s">
        <v>55</v>
      </c>
      <c r="AR73" s="20" t="str">
        <f t="shared" si="2"/>
        <v>Impacto</v>
      </c>
      <c r="AS73" s="20" t="s">
        <v>56</v>
      </c>
      <c r="AT73" s="20" t="str">
        <f t="shared" si="3"/>
        <v>25%</v>
      </c>
      <c r="AU73" s="20" t="s">
        <v>1</v>
      </c>
      <c r="AV73" s="20" t="s">
        <v>2</v>
      </c>
      <c r="AW73" s="20" t="s">
        <v>3</v>
      </c>
      <c r="AX73" s="21">
        <f>+IF(AR73="Probabilidad",AX72-(AX72*AT73),AX72)</f>
        <v>0.12</v>
      </c>
      <c r="AY73" s="20" t="str">
        <f t="shared" si="9"/>
        <v>Muy Baja</v>
      </c>
      <c r="AZ73" s="21">
        <f>+IF(AR73="Impacto",AZ72-(AZ72*AT73),AZ72)</f>
        <v>0.60000000000000009</v>
      </c>
      <c r="BA73" s="20" t="str">
        <f t="shared" si="10"/>
        <v>Moderado</v>
      </c>
      <c r="BB73" s="190"/>
      <c r="BC73" s="190"/>
      <c r="BD73" s="182"/>
      <c r="BE73" s="136" t="s">
        <v>1817</v>
      </c>
      <c r="BF73" s="136" t="s">
        <v>1817</v>
      </c>
      <c r="BG73" s="136" t="s">
        <v>1817</v>
      </c>
      <c r="BH73" s="166"/>
      <c r="BI73" s="166"/>
      <c r="BJ73" s="167"/>
      <c r="BK73" s="164"/>
      <c r="BL73" s="165"/>
      <c r="BM73" s="178"/>
      <c r="BN73" s="20" t="str">
        <f>CONCATENATE(J72," Acción preventiva"," 2")</f>
        <v>INTI 12 Acción preventiva 2</v>
      </c>
      <c r="BO73" s="22"/>
      <c r="BP73" s="22"/>
      <c r="BQ73" s="22"/>
      <c r="BR73" s="20"/>
      <c r="BS73" s="20"/>
      <c r="BT73" s="20"/>
      <c r="BU73" s="20"/>
      <c r="BV73" s="20"/>
      <c r="BW73" s="20"/>
      <c r="BX73" s="20"/>
      <c r="BY73" s="20"/>
      <c r="BZ73" s="20"/>
      <c r="CA73" s="20"/>
      <c r="CB73" s="20"/>
      <c r="CC73" s="20"/>
      <c r="CD73" s="20"/>
      <c r="CE73" s="180"/>
      <c r="CF73" s="37"/>
      <c r="CG73" s="37"/>
      <c r="CH73" s="37"/>
      <c r="CI73" s="37"/>
      <c r="CJ73" s="37"/>
      <c r="CK73" s="37"/>
      <c r="CL73" s="37"/>
      <c r="CM73" s="37"/>
      <c r="CN73" s="37"/>
      <c r="CO73" s="37"/>
      <c r="CP73" s="37"/>
      <c r="CQ73" s="37"/>
      <c r="CR73" s="37"/>
      <c r="CS73" s="38"/>
      <c r="CT73" s="23"/>
      <c r="CU73" s="24"/>
      <c r="CV73" s="241"/>
      <c r="CW73" s="25">
        <f>1-(CU73/CV72)</f>
        <v>1</v>
      </c>
      <c r="CX73" s="23" t="str" cm="1">
        <f t="array" ref="CX73">+_xlfn.IFS(CW73&lt;0.8,"Cambio",CW73&lt;0.9,"Revisión de control",CW73&gt;0.89,"Se mantiene")</f>
        <v>Se mantiene</v>
      </c>
      <c r="CY73" s="143"/>
      <c r="CZ73" s="143"/>
      <c r="DA73" s="143"/>
      <c r="DB73" s="143"/>
      <c r="DC73" s="25">
        <f t="shared" si="59"/>
        <v>1</v>
      </c>
    </row>
    <row r="74" spans="1:107" ht="60" customHeight="1" x14ac:dyDescent="0.35">
      <c r="A74" s="146" t="s">
        <v>1459</v>
      </c>
      <c r="B74" s="244"/>
      <c r="C74" s="147" t="s">
        <v>141</v>
      </c>
      <c r="D74" s="206"/>
      <c r="E74" s="209"/>
      <c r="F74" s="206"/>
      <c r="G74" s="221"/>
      <c r="H74" s="184"/>
      <c r="I74" s="216"/>
      <c r="J74" s="190"/>
      <c r="K74" s="190"/>
      <c r="L74" s="211"/>
      <c r="M74" s="197"/>
      <c r="N74" s="262"/>
      <c r="O74" s="213"/>
      <c r="P74" s="216"/>
      <c r="Q74" s="213"/>
      <c r="R74" s="216"/>
      <c r="S74" s="216"/>
      <c r="T74" s="216"/>
      <c r="U74" s="184"/>
      <c r="V74" s="186"/>
      <c r="W74" s="186"/>
      <c r="X74" s="187"/>
      <c r="Y74" s="190"/>
      <c r="Z74" s="190"/>
      <c r="AA74" s="193"/>
      <c r="AB74" s="193"/>
      <c r="AC74" s="193"/>
      <c r="AD74" s="195"/>
      <c r="AE74" s="184"/>
      <c r="AF74" s="188"/>
      <c r="AG74" s="184"/>
      <c r="AH74" s="184"/>
      <c r="AI74" s="188"/>
      <c r="AJ74" s="184"/>
      <c r="AK74" s="185"/>
      <c r="AL74" s="20" t="str">
        <f>CONCATENATE(J72," Control"," 3")</f>
        <v>INTI 12 Control 3</v>
      </c>
      <c r="AM74" s="22"/>
      <c r="AN74" s="22"/>
      <c r="AO74" s="22"/>
      <c r="AP74" s="22" t="str">
        <f t="shared" ref="AP74:AP79" si="60">CONCATENATE(AM74," ",AN74," a través de ",AO74)</f>
        <v xml:space="preserve">  a través de </v>
      </c>
      <c r="AQ74" s="20"/>
      <c r="AR74" s="20" t="str">
        <f t="shared" si="2"/>
        <v/>
      </c>
      <c r="AS74" s="20"/>
      <c r="AT74" s="20" t="str">
        <f t="shared" si="3"/>
        <v/>
      </c>
      <c r="AU74" s="20"/>
      <c r="AV74" s="20"/>
      <c r="AW74" s="20"/>
      <c r="AX74" s="21">
        <f>+IF(AR74="Probabilidad",AX73-(AX73*AT74),AX73)</f>
        <v>0.12</v>
      </c>
      <c r="AY74" s="20" t="str">
        <f t="shared" si="9"/>
        <v>Muy Baja</v>
      </c>
      <c r="AZ74" s="21">
        <f>+IF(AR74="Impacto",AZ73-(AZ73*AT74),AZ73)</f>
        <v>0.60000000000000009</v>
      </c>
      <c r="BA74" s="20" t="str">
        <f t="shared" si="10"/>
        <v>Moderado</v>
      </c>
      <c r="BB74" s="190"/>
      <c r="BC74" s="190"/>
      <c r="BD74" s="182"/>
      <c r="BE74" s="20"/>
      <c r="BF74" s="20"/>
      <c r="BG74" s="20"/>
      <c r="BH74" s="166"/>
      <c r="BI74" s="166"/>
      <c r="BJ74" s="167"/>
      <c r="BK74" s="164"/>
      <c r="BL74" s="165"/>
      <c r="BM74" s="178"/>
      <c r="BN74" s="20" t="str">
        <f>CONCATENATE(J72," Acción preventiva"," 3")</f>
        <v>INTI 12 Acción preventiva 3</v>
      </c>
      <c r="BO74" s="22"/>
      <c r="BP74" s="22"/>
      <c r="BQ74" s="22"/>
      <c r="BR74" s="20"/>
      <c r="BS74" s="20"/>
      <c r="BT74" s="20"/>
      <c r="BU74" s="20"/>
      <c r="BV74" s="20"/>
      <c r="BW74" s="20"/>
      <c r="BX74" s="20"/>
      <c r="BY74" s="20"/>
      <c r="BZ74" s="20"/>
      <c r="CA74" s="20"/>
      <c r="CB74" s="20"/>
      <c r="CC74" s="20"/>
      <c r="CD74" s="20"/>
      <c r="CE74" s="180"/>
      <c r="CF74" s="37"/>
      <c r="CG74" s="37"/>
      <c r="CH74" s="37"/>
      <c r="CI74" s="37"/>
      <c r="CJ74" s="37"/>
      <c r="CK74" s="37"/>
      <c r="CL74" s="37"/>
      <c r="CM74" s="37"/>
      <c r="CN74" s="37"/>
      <c r="CO74" s="37"/>
      <c r="CP74" s="37"/>
      <c r="CQ74" s="37"/>
      <c r="CR74" s="37"/>
      <c r="CS74" s="38"/>
      <c r="CT74" s="23"/>
      <c r="CU74" s="24"/>
      <c r="CV74" s="241"/>
      <c r="CW74" s="25">
        <f>1-(CU74/CV72)</f>
        <v>1</v>
      </c>
      <c r="CX74" s="23" t="str" cm="1">
        <f t="array" ref="CX74">+_xlfn.IFS(CW74&lt;0.8,"Cambio",CW74&lt;0.9,"Revisión de control",CW74&gt;0.89,"Se mantiene")</f>
        <v>Se mantiene</v>
      </c>
      <c r="CY74" s="143"/>
      <c r="CZ74" s="143"/>
      <c r="DA74" s="143"/>
      <c r="DB74" s="143"/>
      <c r="DC74" s="25">
        <f t="shared" si="59"/>
        <v>1</v>
      </c>
    </row>
    <row r="75" spans="1:107" ht="60" customHeight="1" x14ac:dyDescent="0.35">
      <c r="A75" s="146" t="s">
        <v>1459</v>
      </c>
      <c r="B75" s="245"/>
      <c r="C75" s="147" t="s">
        <v>141</v>
      </c>
      <c r="D75" s="207"/>
      <c r="E75" s="210"/>
      <c r="F75" s="207"/>
      <c r="G75" s="221"/>
      <c r="H75" s="184"/>
      <c r="I75" s="217"/>
      <c r="J75" s="191"/>
      <c r="K75" s="191"/>
      <c r="L75" s="211"/>
      <c r="M75" s="198"/>
      <c r="N75" s="263"/>
      <c r="O75" s="214"/>
      <c r="P75" s="217"/>
      <c r="Q75" s="214"/>
      <c r="R75" s="217"/>
      <c r="S75" s="217"/>
      <c r="T75" s="217"/>
      <c r="U75" s="184"/>
      <c r="V75" s="186"/>
      <c r="W75" s="186"/>
      <c r="X75" s="187"/>
      <c r="Y75" s="191"/>
      <c r="Z75" s="191"/>
      <c r="AA75" s="194"/>
      <c r="AB75" s="194"/>
      <c r="AC75" s="194"/>
      <c r="AD75" s="195"/>
      <c r="AE75" s="184"/>
      <c r="AF75" s="188"/>
      <c r="AG75" s="184"/>
      <c r="AH75" s="184"/>
      <c r="AI75" s="188"/>
      <c r="AJ75" s="184"/>
      <c r="AK75" s="185"/>
      <c r="AL75" s="20" t="str">
        <f>CONCATENATE(J72," Control"," 4")</f>
        <v>INTI 12 Control 4</v>
      </c>
      <c r="AM75" s="22"/>
      <c r="AN75" s="22"/>
      <c r="AO75" s="22"/>
      <c r="AP75" s="22" t="str">
        <f t="shared" si="60"/>
        <v xml:space="preserve">  a través de </v>
      </c>
      <c r="AQ75" s="20"/>
      <c r="AR75" s="20" t="str">
        <f t="shared" si="2"/>
        <v/>
      </c>
      <c r="AS75" s="20"/>
      <c r="AT75" s="20" t="str">
        <f t="shared" si="3"/>
        <v/>
      </c>
      <c r="AU75" s="20"/>
      <c r="AV75" s="20"/>
      <c r="AW75" s="20"/>
      <c r="AX75" s="21">
        <f>+IF(AR75="Probabilidad",AX74-(AX74*AT75),AX74)</f>
        <v>0.12</v>
      </c>
      <c r="AY75" s="20" t="str">
        <f t="shared" si="9"/>
        <v>Muy Baja</v>
      </c>
      <c r="AZ75" s="21">
        <f>+IF(AR75="Impacto",AZ74-(AZ74*AT75),AZ74)</f>
        <v>0.60000000000000009</v>
      </c>
      <c r="BA75" s="20" t="str">
        <f t="shared" si="10"/>
        <v>Moderado</v>
      </c>
      <c r="BB75" s="191"/>
      <c r="BC75" s="191"/>
      <c r="BD75" s="183"/>
      <c r="BE75" s="20"/>
      <c r="BF75" s="20"/>
      <c r="BG75" s="20"/>
      <c r="BH75" s="166"/>
      <c r="BI75" s="166"/>
      <c r="BJ75" s="167"/>
      <c r="BK75" s="164"/>
      <c r="BL75" s="165"/>
      <c r="BM75" s="178"/>
      <c r="BN75" s="20" t="str">
        <f>CONCATENATE(J72," Acción preventiva"," 4")</f>
        <v>INTI 12 Acción preventiva 4</v>
      </c>
      <c r="BO75" s="22"/>
      <c r="BP75" s="22"/>
      <c r="BQ75" s="22"/>
      <c r="BR75" s="20"/>
      <c r="BS75" s="20"/>
      <c r="BT75" s="20"/>
      <c r="BU75" s="20"/>
      <c r="BV75" s="20"/>
      <c r="BW75" s="20"/>
      <c r="BX75" s="20"/>
      <c r="BY75" s="20"/>
      <c r="BZ75" s="20"/>
      <c r="CA75" s="20"/>
      <c r="CB75" s="20"/>
      <c r="CC75" s="20"/>
      <c r="CD75" s="20"/>
      <c r="CE75" s="180"/>
      <c r="CF75" s="37"/>
      <c r="CG75" s="37"/>
      <c r="CH75" s="37"/>
      <c r="CI75" s="37"/>
      <c r="CJ75" s="37"/>
      <c r="CK75" s="37"/>
      <c r="CL75" s="37"/>
      <c r="CM75" s="37"/>
      <c r="CN75" s="37"/>
      <c r="CO75" s="37"/>
      <c r="CP75" s="37"/>
      <c r="CQ75" s="37"/>
      <c r="CR75" s="37"/>
      <c r="CS75" s="38"/>
      <c r="CT75" s="23"/>
      <c r="CU75" s="24"/>
      <c r="CV75" s="242"/>
      <c r="CW75" s="25">
        <f>1-(CU75/CV72)</f>
        <v>1</v>
      </c>
      <c r="CX75" s="23" t="str" cm="1">
        <f t="array" ref="CX75">+_xlfn.IFS(CW75&lt;0.8,"Cambio",CW75&lt;0.9,"Revisión de control",CW75&gt;0.89,"Se mantiene")</f>
        <v>Se mantiene</v>
      </c>
      <c r="CY75" s="143"/>
      <c r="CZ75" s="143"/>
      <c r="DA75" s="143"/>
      <c r="DB75" s="143"/>
      <c r="DC75" s="25">
        <f t="shared" si="59"/>
        <v>1</v>
      </c>
    </row>
    <row r="76" spans="1:107" ht="60" customHeight="1" x14ac:dyDescent="0.35">
      <c r="A76" s="146" t="s">
        <v>1459</v>
      </c>
      <c r="B76" s="243" t="s">
        <v>140</v>
      </c>
      <c r="C76" s="148" t="s">
        <v>141</v>
      </c>
      <c r="D76" s="205" t="str">
        <f>VLOOKUP(B76,Datos!$B$65:$F$80,3,FALSE)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6" s="208" t="str">
        <f>VLOOKUP(B76,Datos!$B$65:$F$80,5,FALSE)</f>
        <v>La posibilidad de incumplir con la gestión estratégica de la información, la definición de políticas, lineamientos y estándares de TIC que fortalezcan el gobierno de datos, la interoperabilidad y la arquitectura empresarial.</v>
      </c>
      <c r="F76" s="205" t="str">
        <f>VLOOKUP(B76,Datos!$B$65:$F$80,4,FALSE)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6" s="221" t="s">
        <v>1022</v>
      </c>
      <c r="H76" s="184" t="s">
        <v>1460</v>
      </c>
      <c r="I76" s="215">
        <f>IF(K76="",0,1)</f>
        <v>1</v>
      </c>
      <c r="J76" s="189" t="str">
        <f>CONCATENATE(C76," ",K76)</f>
        <v>INTI 13</v>
      </c>
      <c r="K76" s="189">
        <v>13</v>
      </c>
      <c r="L76" s="211">
        <v>46150</v>
      </c>
      <c r="M76" s="196">
        <f ca="1">+TODAY()-L76</f>
        <v>39</v>
      </c>
      <c r="N76" s="261" t="s">
        <v>1493</v>
      </c>
      <c r="O76" s="212" t="s">
        <v>19</v>
      </c>
      <c r="P76" s="215">
        <f>VLOOKUP(O76,Datos!$B$20:$D$25,3,FALSE)</f>
        <v>0.2</v>
      </c>
      <c r="Q76" s="212" t="s">
        <v>32</v>
      </c>
      <c r="R76" s="215">
        <f>VLOOKUP(Q76,Datos!$C$20:$D$25,2,FALSE)</f>
        <v>0.8</v>
      </c>
      <c r="S76" s="215">
        <f>+IF(P76="",R76,IF(R76="",P76,IF(P76&gt;R76,P76,R76)))</f>
        <v>0.8</v>
      </c>
      <c r="T76" s="215" t="str" cm="1">
        <f t="array" ref="T76">_xlfn.IFS(S76=P76,O76,S76=R76,Q76)</f>
        <v>El riesgo afecta la imagen de  la entidad con efecto publicitario sostenido a nivel de sector administrativo, nivel departamental o municipal</v>
      </c>
      <c r="U76" s="184" t="s">
        <v>4</v>
      </c>
      <c r="V76" s="186" t="s">
        <v>1350</v>
      </c>
      <c r="W76" s="186" t="s">
        <v>1503</v>
      </c>
      <c r="X76" s="187" t="str">
        <f>CONCATENATE("Posibilidad de"," ",U76," ",V76," debido ",W76)</f>
        <v>Posibilidad de pérdida reputacional en la imagen institucional ante los grupos de interes debido a la inadecuada priorización de las tareas necesarias para planificar e implementar el componente de seguridad digital de la estrategia de gobierno digital</v>
      </c>
      <c r="Y76" s="189" t="s">
        <v>208</v>
      </c>
      <c r="Z76" s="189" t="s">
        <v>214</v>
      </c>
      <c r="AA76" s="192" t="s">
        <v>257</v>
      </c>
      <c r="AB76" s="192" t="s">
        <v>1507</v>
      </c>
      <c r="AC76" s="192" t="s">
        <v>1466</v>
      </c>
      <c r="AD76" s="195">
        <v>8760</v>
      </c>
      <c r="AE76" s="184" t="str">
        <f>IF(AD76&lt;=0,"",IF(AD76&lt;=2,"Muy Baja",IF(AD76&lt;=24,"Baja",IF(AD76&lt;=500,"Media",IF(AD76&lt;=5000,"Alta","Muy Alta")))))</f>
        <v>Muy Alta</v>
      </c>
      <c r="AF76" s="188">
        <f>IF(AE76="","",IF(AE76="Muy Baja",0.2,IF(AE76="Baja",0.4,IF(AE76="Media",0.6,IF(AE76="Alta",0.8,IF(AE76="Muy Alta",1,))))))</f>
        <v>1</v>
      </c>
      <c r="AG76" s="188" t="str">
        <f>+T76</f>
        <v>El riesgo afecta la imagen de  la entidad con efecto publicitario sostenido a nivel de sector administrativo, nivel departamental o municipal</v>
      </c>
      <c r="AH76" s="184" t="str" cm="1">
        <f t="array" ref="AH76">_xlfn.IFS(AG76=Datos!$C$6,"Leve",AG76=Datos!$D$6,"Leve",AG76=Datos!$C$7,"Menor",AG76=Datos!$D$7,"Menor",AG76=Datos!$C$8,"Moderado",AG76=Datos!$D$8,"Moderado",AG76=Datos!$C$9,"Mayor",AG76=Datos!$D$9,"Mayor",AG76=Datos!$C$10,"Catastrófico",AG76=Datos!$D$10,"Catastrófico")</f>
        <v>Mayor</v>
      </c>
      <c r="AI76" s="188">
        <f>IF(AH76="","",IF(AH76="Leve",0.2,IF(AH76="Menor",0.4,IF(AH76="Moderado",0.6,IF(AH76="Mayor",0.8,IF(AH76="Catastrófico",1,))))))</f>
        <v>0.8</v>
      </c>
      <c r="AJ76" s="184" t="str">
        <f>IF(OR(AND(AE76="Muy Baja",AH76="Leve"),AND(AE76="Muy Baja",AH76="Menor"),AND(AE76="Baja",AH76="Leve")),"Bajo",IF(OR(AND(AE76="Muy baja",AH76="Moderado"),AND(AE76="Baja",AH76="Menor"),AND(AE76="Baja",AH76="Moderado"),AND(AE76="Media",AH76="Leve"),AND(AE76="Media",AH76="Menor"),AND(AE76="Media",AH76="Moderado"),AND(AE76="Alta",AH76="Leve"),AND(AE76="Alta",AH76="Menor")),"Moderado",IF(OR(AND(AE76="Muy Baja",AH76="Mayor"),AND(AE76="Baja",AH76="Mayor"),AND(AE76="Media",AH76="Mayor"),AND(AE76="Alta",AH76="Moderado"),AND(AE76="Alta",AH76="Mayor"),AND(AE76="Muy Alta",AH76="Leve"),AND(AE76="Muy Alta",AH76="Menor"),AND(AE76="Muy Alta",AH76="Moderado"),AND(AE76="Muy Alta",AH76="Mayor")),"Alto",IF(OR(AND(AE76="Muy Baja",AH76="Catastrófico"),AND(AE76="Baja",AH76="Catastrófico"),AND(AE76="Media",AH76="Catastrófico"),AND(AE76="Alta",AH76="Catastrófico"),AND(AE76="Muy Alta",AH76="Catastrófico")),"Extremo",""))))</f>
        <v>Alto</v>
      </c>
      <c r="AK76" s="185" t="str" cm="1">
        <f t="array" ref="AK76">_xlfn.IFS(AJ76="Bajo","Aceptar",AJ76="Moderado","Reducir",AJ76="Alto","Reducir",AJ76="Extremo","Reducir")</f>
        <v>Reducir</v>
      </c>
      <c r="AL76" s="20" t="str">
        <f>CONCATENATE(J76," Control"," 1")</f>
        <v>INTI 13 Control 1</v>
      </c>
      <c r="AM76" s="22" t="s">
        <v>1694</v>
      </c>
      <c r="AN76" s="22" t="s">
        <v>1519</v>
      </c>
      <c r="AO76" s="22" t="s">
        <v>1520</v>
      </c>
      <c r="AP76" s="22" t="str">
        <f t="shared" si="60"/>
        <v xml:space="preserve">La SUBDIRECCIÓN DE SISTEMAS DE INFORMACIÓN DE TIERRAS – SSIT verifica el cumplimiento de las Políticas de Seguridad y Privacidad INTI-Política-001 POLÍTICA GENERAL DE SEGURIDAD DE LA INFORMACIÓN, TRATAMIENTO Y PROTECCIÓN DE DATOS PERSONALES, Numeral 5,3  a través de el informe anual del autodiagnóstico del MSPI dispuesto por MINTIC </v>
      </c>
      <c r="AQ76" s="20" t="s">
        <v>54</v>
      </c>
      <c r="AR76" s="20" t="str">
        <f t="shared" si="2"/>
        <v>Probabilidad</v>
      </c>
      <c r="AS76" s="20" t="s">
        <v>56</v>
      </c>
      <c r="AT76" s="20" t="str">
        <f t="shared" si="3"/>
        <v>30%</v>
      </c>
      <c r="AU76" s="20" t="s">
        <v>1</v>
      </c>
      <c r="AV76" s="20" t="s">
        <v>2</v>
      </c>
      <c r="AW76" s="20" t="s">
        <v>3</v>
      </c>
      <c r="AX76" s="21">
        <f>+IF(AR76="Probabilidad",AF76-(AF76*AT76),AF76)</f>
        <v>0.7</v>
      </c>
      <c r="AY76" s="20" t="str">
        <f t="shared" ref="AY76:AY139" si="61">IFERROR(IF(AX76="","",IF(AX76&lt;=20%,"Muy Baja",IF(AX76&lt;=40%,"Baja",IF(AX76&lt;=60%,"Media",IF(AX76&lt;=80%,"Alta","Muy Alta"))))),"")</f>
        <v>Alta</v>
      </c>
      <c r="AZ76" s="21">
        <f>+IF(AR76="Impacto",AI76-(AI76*AT76),AI76)</f>
        <v>0.8</v>
      </c>
      <c r="BA76" s="20" t="str">
        <f t="shared" ref="BA76:BA139" si="62">IFERROR(IF(AZ76="","",IF(AZ76&lt;=0.2,"Leve",IF(AZ76&lt;=0.4,"Menor",IF(AZ76&lt;=0.6,"Moderado",IF(AZ76&lt;=0.8,"Mayor","Catastrófico"))))),"")</f>
        <v>Mayor</v>
      </c>
      <c r="BB76" s="189" t="str">
        <f>IF(OR(AND(AY79="Muy Baja",BA79="Leve"),AND(AY79="Muy Baja",BA79="Menor"),AND(AY79="Baja",BA79="Leve")),"Bajo",IF(OR(AND(AY79="Muy baja",BA79="Moderado"),AND(AY79="Baja",BA79="Menor"),AND(AY79="Baja",BA79="Moderado"),AND(AY79="Media",BA79="Leve"),AND(AY79="Media",BA79="Menor"),AND(AY79="Media",BA79="Moderado"),AND(AY79="Alta",BA79="Leve"),AND(AY79="Alta",BA79="Menor")),"Moderado",IF(OR(AND(AY79="Muy Baja",BA79="Mayor"),AND(AY79="Baja",BA79="Mayor"),AND(AY79="Media",BA79="Mayor"),AND(AY79="Alta",BA79="Moderado"),AND(AY79="Alta",BA79="Mayor"),AND(AY79="Muy Alta",BA79="Leve"),AND(AY79="Muy Alta",BA79="Menor"),AND(AY79="Muy Alta",BA79="Moderado"),AND(AY79="Muy Alta",BA79="Mayor")),"Alto",IF(OR(AND(AY79="Muy Baja",BA79="Catastrófico"),AND(AY79="Baja",BA79="Catastrófico"),AND(AY79="Media",BA79="Catastrófico"),AND(AY79="Alta",BA79="Catastrófico"),AND(AY79="Muy Alta",BA79="Catastrófico")),"Extremo",""))))</f>
        <v>Moderado</v>
      </c>
      <c r="BC76" s="189" t="str" cm="1">
        <f t="array" ref="BC76">_xlfn.IFS(BB76="Bajo","Aceptar",BB76="Moderado","Reducir",BB76="Alto","Reducir",BB76="Extremo","Reducir")</f>
        <v>Reducir</v>
      </c>
      <c r="BD76" s="181" t="str" cm="1">
        <f t="array" ref="BD76">_xlfn.IFS(BC76="Aceptar","No",BC76="Reducir","Si")</f>
        <v>Si</v>
      </c>
      <c r="BE76" s="136" t="s">
        <v>1817</v>
      </c>
      <c r="BF76" s="136" t="s">
        <v>1817</v>
      </c>
      <c r="BG76" s="136" t="s">
        <v>1817</v>
      </c>
      <c r="BH76" s="166">
        <v>0</v>
      </c>
      <c r="BI76" s="166"/>
      <c r="BJ76" s="167"/>
      <c r="BK76" s="164">
        <f t="shared" ref="BK76:BK77" si="63">+SUM(BH76:BJ76)</f>
        <v>0</v>
      </c>
      <c r="BL76" s="165">
        <f t="shared" ref="BL76:BL77" si="64">+BK76/3</f>
        <v>0</v>
      </c>
      <c r="BM76" s="178">
        <f t="shared" ref="BM76" si="65">+AVERAGE(BL76:BL79)</f>
        <v>0</v>
      </c>
      <c r="BN76" s="20" t="str">
        <f>CONCATENATE(J76," Acción preventiva"," 1")</f>
        <v>INTI 13 Acción preventiva 1</v>
      </c>
      <c r="BO76" s="22" t="s">
        <v>500</v>
      </c>
      <c r="BP76" s="22" t="s">
        <v>1539</v>
      </c>
      <c r="BQ76" s="22" t="s">
        <v>1540</v>
      </c>
      <c r="BR76" s="20">
        <f t="shared" si="57"/>
        <v>1</v>
      </c>
      <c r="BS76" s="20"/>
      <c r="BT76" s="20"/>
      <c r="BU76" s="20"/>
      <c r="BV76" s="20"/>
      <c r="BW76" s="20"/>
      <c r="BX76" s="20"/>
      <c r="BY76" s="20"/>
      <c r="BZ76" s="20"/>
      <c r="CA76" s="20"/>
      <c r="CB76" s="20"/>
      <c r="CC76" s="20"/>
      <c r="CD76" s="20">
        <v>1</v>
      </c>
      <c r="CE76" s="180">
        <f>+AVERAGE(CR76:CR79)/AVERAGE(BR76:BR79)</f>
        <v>0</v>
      </c>
      <c r="CF76" s="37">
        <f>VLOOKUP($BN76,'[1]Anexo 4 Seg Acciones Prev'!$C$7:$CY$306,90,FALSE)</f>
        <v>0</v>
      </c>
      <c r="CG76" s="37">
        <f>VLOOKUP($BN76,'[1]Anexo 4 Seg Acciones Prev'!$C$7:$CY$306,91,FALSE)</f>
        <v>0</v>
      </c>
      <c r="CH76" s="37">
        <f>VLOOKUP($BN76,'[1]Anexo 4 Seg Acciones Prev'!$C$7:$CY$306,92,FALSE)</f>
        <v>0</v>
      </c>
      <c r="CI76" s="37">
        <f>VLOOKUP($BN76,'[1]Anexo 4 Seg Acciones Prev'!$C$7:$CY$306,93,FALSE)</f>
        <v>0</v>
      </c>
      <c r="CJ76" s="37">
        <f>VLOOKUP($BN76,'[1]Anexo 4 Seg Acciones Prev'!$C$7:$CY$306,94,FALSE)</f>
        <v>0</v>
      </c>
      <c r="CK76" s="37">
        <f>VLOOKUP($BN76,'[1]Anexo 4 Seg Acciones Prev'!$C$7:$CY$306,95,FALSE)</f>
        <v>0</v>
      </c>
      <c r="CL76" s="37">
        <f>VLOOKUP($BN76,'[1]Anexo 4 Seg Acciones Prev'!$C$7:$CY$306,96,FALSE)</f>
        <v>0</v>
      </c>
      <c r="CM76" s="37">
        <f>VLOOKUP($BN76,'[1]Anexo 4 Seg Acciones Prev'!$C$7:$CY$306,97,FALSE)</f>
        <v>0</v>
      </c>
      <c r="CN76" s="37">
        <f>VLOOKUP($BN76,'[1]Anexo 4 Seg Acciones Prev'!$C$7:$CY$306,98,FALSE)</f>
        <v>0</v>
      </c>
      <c r="CO76" s="37">
        <f>VLOOKUP($BN76,'[1]Anexo 4 Seg Acciones Prev'!$C$7:$CY$306,99,FALSE)</f>
        <v>0</v>
      </c>
      <c r="CP76" s="37">
        <f>VLOOKUP($BN76,'[1]Anexo 4 Seg Acciones Prev'!$C$7:$CY$306,100,FALSE)</f>
        <v>0</v>
      </c>
      <c r="CQ76" s="37">
        <f>VLOOKUP($BN76,'[1]Anexo 4 Seg Acciones Prev'!$C$7:$CY$306,101,FALSE)</f>
        <v>0</v>
      </c>
      <c r="CR76" s="37">
        <f t="shared" si="58"/>
        <v>0</v>
      </c>
      <c r="CS76" s="38" t="s">
        <v>58</v>
      </c>
      <c r="CT76" s="23"/>
      <c r="CU76" s="24"/>
      <c r="CV76" s="240">
        <f>+AD76</f>
        <v>8760</v>
      </c>
      <c r="CW76" s="25">
        <f>1-(CU76/CV76)</f>
        <v>1</v>
      </c>
      <c r="CX76" s="23" t="str" cm="1">
        <f t="array" ref="CX76">+_xlfn.IFS(CW76&lt;0.8,"Cambio",CW76&lt;0.9,"Revisión de control",CW76&gt;0.89,"Se mantiene")</f>
        <v>Se mantiene</v>
      </c>
      <c r="CY76" s="143"/>
      <c r="CZ76" s="143"/>
      <c r="DA76" s="143"/>
      <c r="DB76" s="143"/>
      <c r="DC76" s="25">
        <f t="shared" si="59"/>
        <v>1</v>
      </c>
    </row>
    <row r="77" spans="1:107" ht="60" customHeight="1" x14ac:dyDescent="0.35">
      <c r="A77" s="146" t="s">
        <v>1459</v>
      </c>
      <c r="B77" s="244"/>
      <c r="C77" s="148" t="s">
        <v>141</v>
      </c>
      <c r="D77" s="206"/>
      <c r="E77" s="209"/>
      <c r="F77" s="206"/>
      <c r="G77" s="221"/>
      <c r="H77" s="184"/>
      <c r="I77" s="216"/>
      <c r="J77" s="190"/>
      <c r="K77" s="190"/>
      <c r="L77" s="211"/>
      <c r="M77" s="197"/>
      <c r="N77" s="262"/>
      <c r="O77" s="213"/>
      <c r="P77" s="216"/>
      <c r="Q77" s="213"/>
      <c r="R77" s="216"/>
      <c r="S77" s="216"/>
      <c r="T77" s="216"/>
      <c r="U77" s="184"/>
      <c r="V77" s="186"/>
      <c r="W77" s="186"/>
      <c r="X77" s="187"/>
      <c r="Y77" s="190"/>
      <c r="Z77" s="190"/>
      <c r="AA77" s="193"/>
      <c r="AB77" s="193"/>
      <c r="AC77" s="193"/>
      <c r="AD77" s="195"/>
      <c r="AE77" s="184"/>
      <c r="AF77" s="188"/>
      <c r="AG77" s="184"/>
      <c r="AH77" s="184"/>
      <c r="AI77" s="188"/>
      <c r="AJ77" s="184"/>
      <c r="AK77" s="185"/>
      <c r="AL77" s="20" t="str">
        <f>CONCATENATE(J76," Control"," 2")</f>
        <v>INTI 13 Control 2</v>
      </c>
      <c r="AM77" s="22" t="s">
        <v>1694</v>
      </c>
      <c r="AN77" s="22" t="s">
        <v>1521</v>
      </c>
      <c r="AO77" s="22" t="s">
        <v>1522</v>
      </c>
      <c r="AP77" s="22" t="str">
        <f t="shared" si="60"/>
        <v>La SUBDIRECCIÓN DE SISTEMAS DE INFORMACIÓN DE TIERRAS – SSIT analiza los resultados de la medición de los indicadores del SGSI, a través de la revisión anual del informe de seguimiento a la implementación de los indicadores del SGSI.</v>
      </c>
      <c r="AQ77" s="20" t="s">
        <v>54</v>
      </c>
      <c r="AR77" s="20" t="str">
        <f t="shared" si="2"/>
        <v>Probabilidad</v>
      </c>
      <c r="AS77" s="20" t="s">
        <v>56</v>
      </c>
      <c r="AT77" s="20" t="str">
        <f t="shared" si="3"/>
        <v>30%</v>
      </c>
      <c r="AU77" s="20" t="s">
        <v>1</v>
      </c>
      <c r="AV77" s="20" t="s">
        <v>2</v>
      </c>
      <c r="AW77" s="20" t="s">
        <v>3</v>
      </c>
      <c r="AX77" s="21">
        <f>+IF(AR77="Probabilidad",AX76-(AX76*AT77),AX76)</f>
        <v>0.49</v>
      </c>
      <c r="AY77" s="20" t="str">
        <f t="shared" si="61"/>
        <v>Media</v>
      </c>
      <c r="AZ77" s="21">
        <f>+IF(AR77="Impacto",AZ76-(AZ76*AT77),AZ76)</f>
        <v>0.8</v>
      </c>
      <c r="BA77" s="20" t="str">
        <f t="shared" si="62"/>
        <v>Mayor</v>
      </c>
      <c r="BB77" s="190"/>
      <c r="BC77" s="190"/>
      <c r="BD77" s="182"/>
      <c r="BE77" s="136" t="s">
        <v>1817</v>
      </c>
      <c r="BF77" s="136" t="s">
        <v>1817</v>
      </c>
      <c r="BG77" s="136" t="s">
        <v>1817</v>
      </c>
      <c r="BH77" s="166">
        <v>0</v>
      </c>
      <c r="BI77" s="166"/>
      <c r="BJ77" s="167"/>
      <c r="BK77" s="164">
        <f t="shared" si="63"/>
        <v>0</v>
      </c>
      <c r="BL77" s="165">
        <f t="shared" si="64"/>
        <v>0</v>
      </c>
      <c r="BM77" s="178"/>
      <c r="BN77" s="20" t="str">
        <f>CONCATENATE(J76," Acción preventiva"," 2")</f>
        <v>INTI 13 Acción preventiva 2</v>
      </c>
      <c r="BO77" s="22" t="s">
        <v>500</v>
      </c>
      <c r="BP77" s="22" t="s">
        <v>1541</v>
      </c>
      <c r="BQ77" s="22" t="s">
        <v>1542</v>
      </c>
      <c r="BR77" s="20">
        <f t="shared" si="57"/>
        <v>1</v>
      </c>
      <c r="BS77" s="20"/>
      <c r="BT77" s="20"/>
      <c r="BU77" s="20"/>
      <c r="BV77" s="20"/>
      <c r="BW77" s="20"/>
      <c r="BX77" s="20"/>
      <c r="BY77" s="20"/>
      <c r="BZ77" s="20"/>
      <c r="CA77" s="20"/>
      <c r="CB77" s="20"/>
      <c r="CC77" s="20"/>
      <c r="CD77" s="20">
        <v>1</v>
      </c>
      <c r="CE77" s="180"/>
      <c r="CF77" s="37">
        <f>VLOOKUP($BN77,'[1]Anexo 4 Seg Acciones Prev'!$C$7:$CY$306,90,FALSE)</f>
        <v>0</v>
      </c>
      <c r="CG77" s="37">
        <f>VLOOKUP($BN77,'[1]Anexo 4 Seg Acciones Prev'!$C$7:$CY$306,91,FALSE)</f>
        <v>0</v>
      </c>
      <c r="CH77" s="37">
        <f>VLOOKUP($BN77,'[1]Anexo 4 Seg Acciones Prev'!$C$7:$CY$306,92,FALSE)</f>
        <v>0</v>
      </c>
      <c r="CI77" s="37">
        <f>VLOOKUP($BN77,'[1]Anexo 4 Seg Acciones Prev'!$C$7:$CY$306,93,FALSE)</f>
        <v>0</v>
      </c>
      <c r="CJ77" s="37">
        <f>VLOOKUP($BN77,'[1]Anexo 4 Seg Acciones Prev'!$C$7:$CY$306,94,FALSE)</f>
        <v>0</v>
      </c>
      <c r="CK77" s="37">
        <f>VLOOKUP($BN77,'[1]Anexo 4 Seg Acciones Prev'!$C$7:$CY$306,95,FALSE)</f>
        <v>0</v>
      </c>
      <c r="CL77" s="37">
        <f>VLOOKUP($BN77,'[1]Anexo 4 Seg Acciones Prev'!$C$7:$CY$306,96,FALSE)</f>
        <v>0</v>
      </c>
      <c r="CM77" s="37">
        <f>VLOOKUP($BN77,'[1]Anexo 4 Seg Acciones Prev'!$C$7:$CY$306,97,FALSE)</f>
        <v>0</v>
      </c>
      <c r="CN77" s="37">
        <f>VLOOKUP($BN77,'[1]Anexo 4 Seg Acciones Prev'!$C$7:$CY$306,98,FALSE)</f>
        <v>0</v>
      </c>
      <c r="CO77" s="37">
        <f>VLOOKUP($BN77,'[1]Anexo 4 Seg Acciones Prev'!$C$7:$CY$306,99,FALSE)</f>
        <v>0</v>
      </c>
      <c r="CP77" s="37">
        <f>VLOOKUP($BN77,'[1]Anexo 4 Seg Acciones Prev'!$C$7:$CY$306,100,FALSE)</f>
        <v>0</v>
      </c>
      <c r="CQ77" s="37">
        <f>VLOOKUP($BN77,'[1]Anexo 4 Seg Acciones Prev'!$C$7:$CY$306,101,FALSE)</f>
        <v>0</v>
      </c>
      <c r="CR77" s="37">
        <f t="shared" si="58"/>
        <v>0</v>
      </c>
      <c r="CS77" s="38" t="s">
        <v>58</v>
      </c>
      <c r="CT77" s="23"/>
      <c r="CU77" s="24"/>
      <c r="CV77" s="241"/>
      <c r="CW77" s="25">
        <f>1-(CU77/CV76)</f>
        <v>1</v>
      </c>
      <c r="CX77" s="23" t="str" cm="1">
        <f t="array" ref="CX77">+_xlfn.IFS(CW77&lt;0.8,"Cambio",CW77&lt;0.9,"Revisión de control",CW77&gt;0.89,"Se mantiene")</f>
        <v>Se mantiene</v>
      </c>
      <c r="CY77" s="143"/>
      <c r="CZ77" s="143"/>
      <c r="DA77" s="143"/>
      <c r="DB77" s="143"/>
      <c r="DC77" s="25">
        <f t="shared" si="59"/>
        <v>1</v>
      </c>
    </row>
    <row r="78" spans="1:107" ht="60" customHeight="1" x14ac:dyDescent="0.35">
      <c r="A78" s="146" t="s">
        <v>1459</v>
      </c>
      <c r="B78" s="244"/>
      <c r="C78" s="148" t="s">
        <v>141</v>
      </c>
      <c r="D78" s="206"/>
      <c r="E78" s="209"/>
      <c r="F78" s="206"/>
      <c r="G78" s="221"/>
      <c r="H78" s="184"/>
      <c r="I78" s="216"/>
      <c r="J78" s="190"/>
      <c r="K78" s="190"/>
      <c r="L78" s="211"/>
      <c r="M78" s="197"/>
      <c r="N78" s="262"/>
      <c r="O78" s="213"/>
      <c r="P78" s="216"/>
      <c r="Q78" s="213"/>
      <c r="R78" s="216"/>
      <c r="S78" s="216"/>
      <c r="T78" s="216"/>
      <c r="U78" s="184"/>
      <c r="V78" s="186"/>
      <c r="W78" s="186"/>
      <c r="X78" s="187"/>
      <c r="Y78" s="190"/>
      <c r="Z78" s="190"/>
      <c r="AA78" s="193"/>
      <c r="AB78" s="193"/>
      <c r="AC78" s="193"/>
      <c r="AD78" s="195"/>
      <c r="AE78" s="184"/>
      <c r="AF78" s="188"/>
      <c r="AG78" s="184"/>
      <c r="AH78" s="184"/>
      <c r="AI78" s="188"/>
      <c r="AJ78" s="184"/>
      <c r="AK78" s="185"/>
      <c r="AL78" s="20" t="str">
        <f>CONCATENATE(J76," Control"," 3")</f>
        <v>INTI 13 Control 3</v>
      </c>
      <c r="AM78" s="22" t="s">
        <v>1694</v>
      </c>
      <c r="AN78" s="22" t="s">
        <v>1528</v>
      </c>
      <c r="AO78" s="22" t="s">
        <v>1529</v>
      </c>
      <c r="AP78" s="22" t="str">
        <f>CONCATENATE(AM78," ",AN78," a través del ",AO78)</f>
        <v>La SUBDIRECCIÓN DE SISTEMAS DE INFORMACIÓN DE TIERRAS – SSIT reprograma y ajusta las tareas del componente de seguridad digital cuando se identifiquen desviaciones en su priorización o implementación, dejando evidencia  a través del plan de seguridad y privacidad de información  actualizado.</v>
      </c>
      <c r="AQ78" s="20" t="s">
        <v>55</v>
      </c>
      <c r="AR78" s="20" t="str">
        <f t="shared" si="2"/>
        <v>Impacto</v>
      </c>
      <c r="AS78" s="20" t="s">
        <v>56</v>
      </c>
      <c r="AT78" s="20" t="str">
        <f t="shared" si="3"/>
        <v>25%</v>
      </c>
      <c r="AU78" s="20" t="s">
        <v>1</v>
      </c>
      <c r="AV78" s="20" t="s">
        <v>2</v>
      </c>
      <c r="AW78" s="20" t="s">
        <v>3</v>
      </c>
      <c r="AX78" s="21">
        <f>+IF(AR78="Probabilidad",AX77-(AX77*AT78),AX77)</f>
        <v>0.49</v>
      </c>
      <c r="AY78" s="20" t="str">
        <f t="shared" si="61"/>
        <v>Media</v>
      </c>
      <c r="AZ78" s="21">
        <f>+IF(AR78="Impacto",AZ77-(AZ77*AT78),AZ77)</f>
        <v>0.60000000000000009</v>
      </c>
      <c r="BA78" s="20" t="str">
        <f t="shared" si="62"/>
        <v>Moderado</v>
      </c>
      <c r="BB78" s="190"/>
      <c r="BC78" s="190"/>
      <c r="BD78" s="182"/>
      <c r="BE78" s="136" t="s">
        <v>1817</v>
      </c>
      <c r="BF78" s="136" t="s">
        <v>1817</v>
      </c>
      <c r="BG78" s="136" t="s">
        <v>1817</v>
      </c>
      <c r="BH78" s="166"/>
      <c r="BI78" s="166"/>
      <c r="BJ78" s="167"/>
      <c r="BK78" s="164"/>
      <c r="BL78" s="165"/>
      <c r="BM78" s="178"/>
      <c r="BN78" s="20" t="str">
        <f>CONCATENATE(J76," Acción preventiva"," 3")</f>
        <v>INTI 13 Acción preventiva 3</v>
      </c>
      <c r="BO78" s="22"/>
      <c r="BP78" s="22"/>
      <c r="BQ78" s="22"/>
      <c r="BR78" s="20"/>
      <c r="BS78" s="20"/>
      <c r="BT78" s="20"/>
      <c r="BU78" s="20"/>
      <c r="BV78" s="20"/>
      <c r="BW78" s="20"/>
      <c r="BX78" s="20"/>
      <c r="BY78" s="20"/>
      <c r="BZ78" s="20"/>
      <c r="CA78" s="20"/>
      <c r="CB78" s="20"/>
      <c r="CC78" s="20"/>
      <c r="CD78" s="20"/>
      <c r="CE78" s="180"/>
      <c r="CF78" s="37"/>
      <c r="CG78" s="37"/>
      <c r="CH78" s="37"/>
      <c r="CI78" s="37"/>
      <c r="CJ78" s="37"/>
      <c r="CK78" s="37"/>
      <c r="CL78" s="37"/>
      <c r="CM78" s="37"/>
      <c r="CN78" s="37"/>
      <c r="CO78" s="37"/>
      <c r="CP78" s="37"/>
      <c r="CQ78" s="37"/>
      <c r="CR78" s="37"/>
      <c r="CS78" s="38"/>
      <c r="CT78" s="23"/>
      <c r="CU78" s="24"/>
      <c r="CV78" s="241"/>
      <c r="CW78" s="25">
        <f>1-(CU78/CV76)</f>
        <v>1</v>
      </c>
      <c r="CX78" s="23" t="str" cm="1">
        <f t="array" ref="CX78">+_xlfn.IFS(CW78&lt;0.8,"Cambio",CW78&lt;0.9,"Revisión de control",CW78&gt;0.89,"Se mantiene")</f>
        <v>Se mantiene</v>
      </c>
      <c r="CY78" s="143"/>
      <c r="CZ78" s="143"/>
      <c r="DA78" s="143"/>
      <c r="DB78" s="143"/>
      <c r="DC78" s="25">
        <f t="shared" si="59"/>
        <v>1</v>
      </c>
    </row>
    <row r="79" spans="1:107" ht="60" customHeight="1" x14ac:dyDescent="0.35">
      <c r="A79" s="146" t="s">
        <v>1459</v>
      </c>
      <c r="B79" s="245"/>
      <c r="C79" s="148" t="s">
        <v>141</v>
      </c>
      <c r="D79" s="207"/>
      <c r="E79" s="210"/>
      <c r="F79" s="207"/>
      <c r="G79" s="221"/>
      <c r="H79" s="184"/>
      <c r="I79" s="217"/>
      <c r="J79" s="191"/>
      <c r="K79" s="191"/>
      <c r="L79" s="211"/>
      <c r="M79" s="198"/>
      <c r="N79" s="263"/>
      <c r="O79" s="214"/>
      <c r="P79" s="217"/>
      <c r="Q79" s="214"/>
      <c r="R79" s="217"/>
      <c r="S79" s="217"/>
      <c r="T79" s="217"/>
      <c r="U79" s="184"/>
      <c r="V79" s="186"/>
      <c r="W79" s="186"/>
      <c r="X79" s="187"/>
      <c r="Y79" s="191"/>
      <c r="Z79" s="191"/>
      <c r="AA79" s="194"/>
      <c r="AB79" s="194"/>
      <c r="AC79" s="194"/>
      <c r="AD79" s="195"/>
      <c r="AE79" s="184"/>
      <c r="AF79" s="188"/>
      <c r="AG79" s="184"/>
      <c r="AH79" s="184"/>
      <c r="AI79" s="188"/>
      <c r="AJ79" s="184"/>
      <c r="AK79" s="185"/>
      <c r="AL79" s="20" t="str">
        <f>CONCATENATE(J76," Control"," 4")</f>
        <v>INTI 13 Control 4</v>
      </c>
      <c r="AM79" s="22"/>
      <c r="AN79" s="22"/>
      <c r="AO79" s="22"/>
      <c r="AP79" s="22" t="str">
        <f t="shared" si="60"/>
        <v xml:space="preserve">  a través de </v>
      </c>
      <c r="AQ79" s="20"/>
      <c r="AR79" s="20" t="str">
        <f t="shared" si="2"/>
        <v/>
      </c>
      <c r="AS79" s="20"/>
      <c r="AT79" s="20" t="str">
        <f t="shared" si="3"/>
        <v/>
      </c>
      <c r="AU79" s="20"/>
      <c r="AV79" s="20"/>
      <c r="AW79" s="20"/>
      <c r="AX79" s="21">
        <f>+IF(AR79="Probabilidad",AX78-(AX78*AT79),AX78)</f>
        <v>0.49</v>
      </c>
      <c r="AY79" s="20" t="str">
        <f t="shared" si="61"/>
        <v>Media</v>
      </c>
      <c r="AZ79" s="21">
        <f>+IF(AR79="Impacto",AZ78-(AZ78*AT79),AZ78)</f>
        <v>0.60000000000000009</v>
      </c>
      <c r="BA79" s="20" t="str">
        <f t="shared" si="62"/>
        <v>Moderado</v>
      </c>
      <c r="BB79" s="191"/>
      <c r="BC79" s="191"/>
      <c r="BD79" s="183"/>
      <c r="BE79" s="20"/>
      <c r="BF79" s="20"/>
      <c r="BG79" s="20"/>
      <c r="BH79" s="166"/>
      <c r="BI79" s="166"/>
      <c r="BJ79" s="167"/>
      <c r="BK79" s="164"/>
      <c r="BL79" s="165"/>
      <c r="BM79" s="178"/>
      <c r="BN79" s="20" t="str">
        <f>CONCATENATE(J76," Acción preventiva"," 4")</f>
        <v>INTI 13 Acción preventiva 4</v>
      </c>
      <c r="BO79" s="22"/>
      <c r="BP79" s="22"/>
      <c r="BQ79" s="22"/>
      <c r="BR79" s="20"/>
      <c r="BS79" s="20"/>
      <c r="BT79" s="20"/>
      <c r="BU79" s="20"/>
      <c r="BV79" s="20"/>
      <c r="BW79" s="20"/>
      <c r="BX79" s="20"/>
      <c r="BY79" s="20"/>
      <c r="BZ79" s="20"/>
      <c r="CA79" s="20"/>
      <c r="CB79" s="20"/>
      <c r="CC79" s="20"/>
      <c r="CD79" s="20"/>
      <c r="CE79" s="180"/>
      <c r="CF79" s="37"/>
      <c r="CG79" s="37"/>
      <c r="CH79" s="37"/>
      <c r="CI79" s="37"/>
      <c r="CJ79" s="37"/>
      <c r="CK79" s="37"/>
      <c r="CL79" s="37"/>
      <c r="CM79" s="37"/>
      <c r="CN79" s="37"/>
      <c r="CO79" s="37"/>
      <c r="CP79" s="37"/>
      <c r="CQ79" s="37"/>
      <c r="CR79" s="37"/>
      <c r="CS79" s="38"/>
      <c r="CT79" s="23"/>
      <c r="CU79" s="24"/>
      <c r="CV79" s="242"/>
      <c r="CW79" s="25">
        <f>1-(CU79/CV76)</f>
        <v>1</v>
      </c>
      <c r="CX79" s="23" t="str" cm="1">
        <f t="array" ref="CX79">+_xlfn.IFS(CW79&lt;0.8,"Cambio",CW79&lt;0.9,"Revisión de control",CW79&gt;0.89,"Se mantiene")</f>
        <v>Se mantiene</v>
      </c>
      <c r="CY79" s="143"/>
      <c r="CZ79" s="143"/>
      <c r="DA79" s="143"/>
      <c r="DB79" s="143"/>
      <c r="DC79" s="25">
        <f t="shared" si="59"/>
        <v>1</v>
      </c>
    </row>
    <row r="80" spans="1:107" ht="60" customHeight="1" x14ac:dyDescent="0.35">
      <c r="A80" s="146" t="s">
        <v>1459</v>
      </c>
      <c r="B80" s="243" t="s">
        <v>140</v>
      </c>
      <c r="C80" s="148" t="s">
        <v>141</v>
      </c>
      <c r="D80" s="205" t="str">
        <f>VLOOKUP(B80,Datos!$B$65:$F$80,3,FALSE)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0" s="208" t="str">
        <f>VLOOKUP(B80,Datos!$B$65:$F$80,5,FALSE)</f>
        <v>La posibilidad de incumplir con la gestión estratégica de la información, la definición de políticas, lineamientos y estándares de TIC que fortalezcan el gobierno de datos, la interoperabilidad y la arquitectura empresarial.</v>
      </c>
      <c r="F80" s="205" t="str">
        <f>VLOOKUP(B80,Datos!$B$65:$F$80,4,FALSE)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0" s="221" t="s">
        <v>1023</v>
      </c>
      <c r="H80" s="184" t="s">
        <v>1460</v>
      </c>
      <c r="I80" s="215">
        <f>IF(K80="",0,1)</f>
        <v>1</v>
      </c>
      <c r="J80" s="189" t="str">
        <f>CONCATENATE(C80," ",K80)</f>
        <v>INTI 14</v>
      </c>
      <c r="K80" s="189">
        <v>14</v>
      </c>
      <c r="L80" s="211">
        <v>46150</v>
      </c>
      <c r="M80" s="196">
        <f ca="1">+TODAY()-L80</f>
        <v>39</v>
      </c>
      <c r="N80" s="261" t="s">
        <v>1494</v>
      </c>
      <c r="O80" s="212" t="s">
        <v>23</v>
      </c>
      <c r="P80" s="215">
        <f>VLOOKUP(O80,Datos!$B$20:$D$25,3,FALSE)</f>
        <v>0.4</v>
      </c>
      <c r="Q80" s="212" t="s">
        <v>28</v>
      </c>
      <c r="R80" s="215">
        <f>VLOOKUP(Q80,Datos!$C$20:$D$25,2,FALSE)</f>
        <v>0.6</v>
      </c>
      <c r="S80" s="215">
        <f>+IF(P80="",R80,IF(R80="",P80,IF(P80&gt;R80,P80,R80)))</f>
        <v>0.6</v>
      </c>
      <c r="T80" s="215" t="str" cm="1">
        <f t="array" ref="T80">_xlfn.IFS(S80=P80,O80,S80=R80,Q80)</f>
        <v>El riesgo afecta la imagen de la entidad con algunos usuarios de relevancia frente al logro de los objetivos</v>
      </c>
      <c r="U80" s="184" t="s">
        <v>4</v>
      </c>
      <c r="V80" s="186" t="s">
        <v>1504</v>
      </c>
      <c r="W80" s="186" t="s">
        <v>1505</v>
      </c>
      <c r="X80" s="187" t="str">
        <f>CONCATENATE("Posibilidad de"," ",U80," ",V80," debido ",W80)</f>
        <v>Posibilidad de pérdida reputacional en la imagen institucional ante los grupos de interes por la interrupción de la prestación de los servicios debido a la falta de la implementación de las estrategias de continuidad de Negocio</v>
      </c>
      <c r="Y80" s="189" t="s">
        <v>206</v>
      </c>
      <c r="Z80" s="189" t="s">
        <v>214</v>
      </c>
      <c r="AA80" s="192" t="s">
        <v>257</v>
      </c>
      <c r="AB80" s="192" t="s">
        <v>224</v>
      </c>
      <c r="AC80" s="192" t="s">
        <v>1466</v>
      </c>
      <c r="AD80" s="195">
        <v>1</v>
      </c>
      <c r="AE80" s="184" t="str">
        <f>IF(AD80&lt;=0,"",IF(AD80&lt;=2,"Muy Baja",IF(AD80&lt;=24,"Baja",IF(AD80&lt;=500,"Media",IF(AD80&lt;=5000,"Alta","Muy Alta")))))</f>
        <v>Muy Baja</v>
      </c>
      <c r="AF80" s="188">
        <f>IF(AE80="","",IF(AE80="Muy Baja",0.2,IF(AE80="Baja",0.4,IF(AE80="Media",0.6,IF(AE80="Alta",0.8,IF(AE80="Muy Alta",1,))))))</f>
        <v>0.2</v>
      </c>
      <c r="AG80" s="188" t="str">
        <f>+T80</f>
        <v>El riesgo afecta la imagen de la entidad con algunos usuarios de relevancia frente al logro de los objetivos</v>
      </c>
      <c r="AH80" s="184" t="str" cm="1">
        <f t="array" ref="AH80">_xlfn.IFS(AG80=Datos!$C$6,"Leve",AG80=Datos!$D$6,"Leve",AG80=Datos!$C$7,"Menor",AG80=Datos!$D$7,"Menor",AG80=Datos!$C$8,"Moderado",AG80=Datos!$D$8,"Moderado",AG80=Datos!$C$9,"Mayor",AG80=Datos!$D$9,"Mayor",AG80=Datos!$C$10,"Catastrófico",AG80=Datos!$D$10,"Catastrófico")</f>
        <v>Moderado</v>
      </c>
      <c r="AI80" s="188">
        <f>IF(AH80="","",IF(AH80="Leve",0.2,IF(AH80="Menor",0.4,IF(AH80="Moderado",0.6,IF(AH80="Mayor",0.8,IF(AH80="Catastrófico",1,))))))</f>
        <v>0.6</v>
      </c>
      <c r="AJ80" s="184" t="str">
        <f>IF(OR(AND(AE80="Muy Baja",AH80="Leve"),AND(AE80="Muy Baja",AH80="Menor"),AND(AE80="Baja",AH80="Leve")),"Bajo",IF(OR(AND(AE80="Muy baja",AH80="Moderado"),AND(AE80="Baja",AH80="Menor"),AND(AE80="Baja",AH80="Moderado"),AND(AE80="Media",AH80="Leve"),AND(AE80="Media",AH80="Menor"),AND(AE80="Media",AH80="Moderado"),AND(AE80="Alta",AH80="Leve"),AND(AE80="Alta",AH80="Menor")),"Moderado",IF(OR(AND(AE80="Muy Baja",AH80="Mayor"),AND(AE80="Baja",AH80="Mayor"),AND(AE80="Media",AH80="Mayor"),AND(AE80="Alta",AH80="Moderado"),AND(AE80="Alta",AH80="Mayor"),AND(AE80="Muy Alta",AH80="Leve"),AND(AE80="Muy Alta",AH80="Menor"),AND(AE80="Muy Alta",AH80="Moderado"),AND(AE80="Muy Alta",AH80="Mayor")),"Alto",IF(OR(AND(AE80="Muy Baja",AH80="Catastrófico"),AND(AE80="Baja",AH80="Catastrófico"),AND(AE80="Media",AH80="Catastrófico"),AND(AE80="Alta",AH80="Catastrófico"),AND(AE80="Muy Alta",AH80="Catastrófico")),"Extremo",""))))</f>
        <v>Moderado</v>
      </c>
      <c r="AK80" s="185" t="str" cm="1">
        <f t="array" ref="AK80">_xlfn.IFS(AJ80="Bajo","Aceptar",AJ80="Moderado","Reducir",AJ80="Alto","Reducir",AJ80="Extremo","Reducir")</f>
        <v>Reducir</v>
      </c>
      <c r="AL80" s="20" t="str">
        <f>CONCATENATE(J80," Control"," 1")</f>
        <v>INTI 14 Control 1</v>
      </c>
      <c r="AM80" s="22" t="s">
        <v>1694</v>
      </c>
      <c r="AN80" s="22" t="s">
        <v>1523</v>
      </c>
      <c r="AO80" s="22" t="s">
        <v>1530</v>
      </c>
      <c r="AP80" s="22" t="str">
        <f>CONCATENATE(AM80," ",AN80," a través del ",AO80)</f>
        <v>La SUBDIRECCIÓN DE SISTEMAS DE INFORMACIÓN DE TIERRAS – SSIT valida la asignación de los recursos necesarios  a través del proyecto de inversión aprobado para la implementación, mantenimiento y mejora de la estrategia de continuidad del negocio</v>
      </c>
      <c r="AQ80" s="20" t="s">
        <v>53</v>
      </c>
      <c r="AR80" s="20" t="str">
        <f t="shared" si="2"/>
        <v>Probabilidad</v>
      </c>
      <c r="AS80" s="20" t="s">
        <v>56</v>
      </c>
      <c r="AT80" s="20" t="str">
        <f t="shared" si="3"/>
        <v>40%</v>
      </c>
      <c r="AU80" s="20" t="s">
        <v>1</v>
      </c>
      <c r="AV80" s="20" t="s">
        <v>2</v>
      </c>
      <c r="AW80" s="20" t="s">
        <v>3</v>
      </c>
      <c r="AX80" s="21">
        <f>+IF(AR80="Probabilidad",AF80-(AF80*AT80),AF80)</f>
        <v>0.12</v>
      </c>
      <c r="AY80" s="20" t="str">
        <f t="shared" si="61"/>
        <v>Muy Baja</v>
      </c>
      <c r="AZ80" s="21">
        <f>+IF(AR80="Impacto",AI80-(AI80*AT80),AI80)</f>
        <v>0.6</v>
      </c>
      <c r="BA80" s="20" t="str">
        <f t="shared" si="62"/>
        <v>Moderado</v>
      </c>
      <c r="BB80" s="189" t="str">
        <f>IF(OR(AND(AY83="Muy Baja",BA83="Leve"),AND(AY83="Muy Baja",BA83="Menor"),AND(AY83="Baja",BA83="Leve")),"Bajo",IF(OR(AND(AY83="Muy baja",BA83="Moderado"),AND(AY83="Baja",BA83="Menor"),AND(AY83="Baja",BA83="Moderado"),AND(AY83="Media",BA83="Leve"),AND(AY83="Media",BA83="Menor"),AND(AY83="Media",BA83="Moderado"),AND(AY83="Alta",BA83="Leve"),AND(AY83="Alta",BA83="Menor")),"Moderado",IF(OR(AND(AY83="Muy Baja",BA83="Mayor"),AND(AY83="Baja",BA83="Mayor"),AND(AY83="Media",BA83="Mayor"),AND(AY83="Alta",BA83="Moderado"),AND(AY83="Alta",BA83="Mayor"),AND(AY83="Muy Alta",BA83="Leve"),AND(AY83="Muy Alta",BA83="Menor"),AND(AY83="Muy Alta",BA83="Moderado"),AND(AY83="Muy Alta",BA83="Mayor")),"Alto",IF(OR(AND(AY83="Muy Baja",BA83="Catastrófico"),AND(AY83="Baja",BA83="Catastrófico"),AND(AY83="Media",BA83="Catastrófico"),AND(AY83="Alta",BA83="Catastrófico"),AND(AY83="Muy Alta",BA83="Catastrófico")),"Extremo",""))))</f>
        <v>Moderado</v>
      </c>
      <c r="BC80" s="189" t="str" cm="1">
        <f t="array" ref="BC80">_xlfn.IFS(BB80="Bajo","Aceptar",BB80="Moderado","Reducir",BB80="Alto","Reducir",BB80="Extremo","Reducir")</f>
        <v>Reducir</v>
      </c>
      <c r="BD80" s="181" t="str" cm="1">
        <f t="array" ref="BD80">_xlfn.IFS(BC80="Aceptar","No",BC80="Reducir","Si")</f>
        <v>Si</v>
      </c>
      <c r="BE80" s="136" t="s">
        <v>1817</v>
      </c>
      <c r="BF80" s="136" t="s">
        <v>1817</v>
      </c>
      <c r="BG80" s="136" t="s">
        <v>1817</v>
      </c>
      <c r="BH80" s="166">
        <v>1</v>
      </c>
      <c r="BI80" s="166"/>
      <c r="BJ80" s="167"/>
      <c r="BK80" s="164">
        <v>0</v>
      </c>
      <c r="BL80" s="165">
        <f t="shared" ref="BL80" si="66">+SUM(BH80:BJ80)</f>
        <v>1</v>
      </c>
      <c r="BM80" s="178">
        <f t="shared" ref="BM80" si="67">+AVERAGE(BL80:BL83)</f>
        <v>1</v>
      </c>
      <c r="BN80" s="20" t="str">
        <f>CONCATENATE(J80," Acción preventiva"," 1")</f>
        <v>INTI 14 Acción preventiva 1</v>
      </c>
      <c r="BO80" s="22" t="s">
        <v>500</v>
      </c>
      <c r="BP80" s="22" t="s">
        <v>1543</v>
      </c>
      <c r="BQ80" s="22" t="s">
        <v>1544</v>
      </c>
      <c r="BR80" s="20">
        <f t="shared" si="57"/>
        <v>1</v>
      </c>
      <c r="BS80" s="20"/>
      <c r="BT80" s="20"/>
      <c r="BU80" s="20"/>
      <c r="BV80" s="20"/>
      <c r="BW80" s="20"/>
      <c r="BX80" s="20"/>
      <c r="BY80" s="20"/>
      <c r="BZ80" s="20"/>
      <c r="CA80" s="20"/>
      <c r="CB80" s="20"/>
      <c r="CC80" s="20"/>
      <c r="CD80" s="20">
        <v>1</v>
      </c>
      <c r="CE80" s="180">
        <f>+AVERAGE(CR80:CR83)/AVERAGE(BR80:BR83)</f>
        <v>0</v>
      </c>
      <c r="CF80" s="37">
        <f>VLOOKUP($BN80,'[1]Anexo 4 Seg Acciones Prev'!$C$7:$CY$306,90,FALSE)</f>
        <v>0</v>
      </c>
      <c r="CG80" s="37">
        <f>VLOOKUP($BN80,'[1]Anexo 4 Seg Acciones Prev'!$C$7:$CY$306,91,FALSE)</f>
        <v>0</v>
      </c>
      <c r="CH80" s="37">
        <f>VLOOKUP($BN80,'[1]Anexo 4 Seg Acciones Prev'!$C$7:$CY$306,92,FALSE)</f>
        <v>0</v>
      </c>
      <c r="CI80" s="37">
        <f>VLOOKUP($BN80,'[1]Anexo 4 Seg Acciones Prev'!$C$7:$CY$306,93,FALSE)</f>
        <v>0</v>
      </c>
      <c r="CJ80" s="37">
        <f>VLOOKUP($BN80,'[1]Anexo 4 Seg Acciones Prev'!$C$7:$CY$306,94,FALSE)</f>
        <v>0</v>
      </c>
      <c r="CK80" s="37">
        <f>VLOOKUP($BN80,'[1]Anexo 4 Seg Acciones Prev'!$C$7:$CY$306,95,FALSE)</f>
        <v>0</v>
      </c>
      <c r="CL80" s="37">
        <f>VLOOKUP($BN80,'[1]Anexo 4 Seg Acciones Prev'!$C$7:$CY$306,96,FALSE)</f>
        <v>0</v>
      </c>
      <c r="CM80" s="37">
        <f>VLOOKUP($BN80,'[1]Anexo 4 Seg Acciones Prev'!$C$7:$CY$306,97,FALSE)</f>
        <v>0</v>
      </c>
      <c r="CN80" s="37">
        <f>VLOOKUP($BN80,'[1]Anexo 4 Seg Acciones Prev'!$C$7:$CY$306,98,FALSE)</f>
        <v>0</v>
      </c>
      <c r="CO80" s="37">
        <f>VLOOKUP($BN80,'[1]Anexo 4 Seg Acciones Prev'!$C$7:$CY$306,99,FALSE)</f>
        <v>0</v>
      </c>
      <c r="CP80" s="37">
        <f>VLOOKUP($BN80,'[1]Anexo 4 Seg Acciones Prev'!$C$7:$CY$306,100,FALSE)</f>
        <v>0</v>
      </c>
      <c r="CQ80" s="37">
        <f>VLOOKUP($BN80,'[1]Anexo 4 Seg Acciones Prev'!$C$7:$CY$306,101,FALSE)</f>
        <v>0</v>
      </c>
      <c r="CR80" s="37">
        <f t="shared" si="58"/>
        <v>0</v>
      </c>
      <c r="CS80" s="38" t="s">
        <v>58</v>
      </c>
      <c r="CT80" s="23"/>
      <c r="CU80" s="24"/>
      <c r="CV80" s="240">
        <f>+AD80</f>
        <v>1</v>
      </c>
      <c r="CW80" s="25">
        <f>1-(CU80/CV80)</f>
        <v>1</v>
      </c>
      <c r="CX80" s="23" t="str" cm="1">
        <f t="array" ref="CX80">+_xlfn.IFS(CW80&lt;0.8,"Cambio",CW80&lt;0.9,"Revisión de control",CW80&gt;0.89,"Se mantiene")</f>
        <v>Se mantiene</v>
      </c>
      <c r="CY80" s="143"/>
      <c r="CZ80" s="143"/>
      <c r="DA80" s="143"/>
      <c r="DB80" s="143"/>
      <c r="DC80" s="25">
        <f t="shared" si="59"/>
        <v>1</v>
      </c>
    </row>
    <row r="81" spans="1:107" ht="60" customHeight="1" x14ac:dyDescent="0.35">
      <c r="A81" s="146" t="s">
        <v>1459</v>
      </c>
      <c r="B81" s="244"/>
      <c r="C81" s="148" t="s">
        <v>141</v>
      </c>
      <c r="D81" s="206"/>
      <c r="E81" s="209"/>
      <c r="F81" s="206"/>
      <c r="G81" s="221"/>
      <c r="H81" s="184"/>
      <c r="I81" s="216"/>
      <c r="J81" s="190"/>
      <c r="K81" s="190"/>
      <c r="L81" s="211"/>
      <c r="M81" s="197"/>
      <c r="N81" s="262"/>
      <c r="O81" s="213"/>
      <c r="P81" s="216"/>
      <c r="Q81" s="213"/>
      <c r="R81" s="216"/>
      <c r="S81" s="216"/>
      <c r="T81" s="216"/>
      <c r="U81" s="184"/>
      <c r="V81" s="186"/>
      <c r="W81" s="186"/>
      <c r="X81" s="187"/>
      <c r="Y81" s="190"/>
      <c r="Z81" s="190"/>
      <c r="AA81" s="193"/>
      <c r="AB81" s="193"/>
      <c r="AC81" s="193"/>
      <c r="AD81" s="195"/>
      <c r="AE81" s="184"/>
      <c r="AF81" s="188"/>
      <c r="AG81" s="184"/>
      <c r="AH81" s="184"/>
      <c r="AI81" s="188"/>
      <c r="AJ81" s="184"/>
      <c r="AK81" s="185"/>
      <c r="AL81" s="20" t="str">
        <f>CONCATENATE(J80," Control"," 2")</f>
        <v>INTI 14 Control 2</v>
      </c>
      <c r="AM81" s="22" t="s">
        <v>1694</v>
      </c>
      <c r="AN81" s="22" t="s">
        <v>1524</v>
      </c>
      <c r="AO81" s="22" t="s">
        <v>1525</v>
      </c>
      <c r="AP81" s="22" t="str">
        <f>CONCATENATE(AM81," ",AN81," a través del ",AO81)</f>
        <v>La SUBDIRECCIÓN DE SISTEMAS DE INFORMACIÓN DE TIERRAS – SSIT actualiza las estrategias y soluciones de continuidad del negocio a través del análisis de viabilidad técnica, operativa y financiera, dejando evidencia de las correciones dentro del informe de análisis de viabilidad y en la actualización del plan de continuidad del negocio.</v>
      </c>
      <c r="AQ81" s="20" t="s">
        <v>55</v>
      </c>
      <c r="AR81" s="20" t="str">
        <f t="shared" si="2"/>
        <v>Impacto</v>
      </c>
      <c r="AS81" s="20" t="s">
        <v>56</v>
      </c>
      <c r="AT81" s="20" t="str">
        <f t="shared" si="3"/>
        <v>25%</v>
      </c>
      <c r="AU81" s="20" t="s">
        <v>1</v>
      </c>
      <c r="AV81" s="20" t="s">
        <v>2</v>
      </c>
      <c r="AW81" s="20" t="s">
        <v>3</v>
      </c>
      <c r="AX81" s="21">
        <f>+IF(AR81="Probabilidad",AX80-(AX80*AT81),AX80)</f>
        <v>0.12</v>
      </c>
      <c r="AY81" s="20" t="str">
        <f t="shared" si="61"/>
        <v>Muy Baja</v>
      </c>
      <c r="AZ81" s="21">
        <f>+IF(AR81="Impacto",AZ80-(AZ80*AT81),AZ80)</f>
        <v>0.44999999999999996</v>
      </c>
      <c r="BA81" s="20" t="str">
        <f t="shared" si="62"/>
        <v>Moderado</v>
      </c>
      <c r="BB81" s="190"/>
      <c r="BC81" s="190"/>
      <c r="BD81" s="182"/>
      <c r="BE81" s="136" t="s">
        <v>1817</v>
      </c>
      <c r="BF81" s="136" t="s">
        <v>1817</v>
      </c>
      <c r="BG81" s="136" t="s">
        <v>1817</v>
      </c>
      <c r="BH81" s="166"/>
      <c r="BI81" s="166"/>
      <c r="BJ81" s="167"/>
      <c r="BK81" s="164"/>
      <c r="BL81" s="165"/>
      <c r="BM81" s="178"/>
      <c r="BN81" s="20" t="str">
        <f>CONCATENATE(J80," Acción preventiva"," 2")</f>
        <v>INTI 14 Acción preventiva 2</v>
      </c>
      <c r="BO81" s="22"/>
      <c r="BP81" s="22"/>
      <c r="BQ81" s="22"/>
      <c r="BR81" s="20"/>
      <c r="BS81" s="20"/>
      <c r="BT81" s="20"/>
      <c r="BU81" s="20"/>
      <c r="BV81" s="20"/>
      <c r="BW81" s="20"/>
      <c r="BX81" s="20"/>
      <c r="BY81" s="20"/>
      <c r="BZ81" s="20"/>
      <c r="CA81" s="20"/>
      <c r="CB81" s="20"/>
      <c r="CC81" s="20"/>
      <c r="CD81" s="20"/>
      <c r="CE81" s="180"/>
      <c r="CF81" s="37"/>
      <c r="CG81" s="37"/>
      <c r="CH81" s="37"/>
      <c r="CI81" s="37"/>
      <c r="CJ81" s="37"/>
      <c r="CK81" s="37"/>
      <c r="CL81" s="37"/>
      <c r="CM81" s="37"/>
      <c r="CN81" s="37"/>
      <c r="CO81" s="37"/>
      <c r="CP81" s="37"/>
      <c r="CQ81" s="37"/>
      <c r="CR81" s="37"/>
      <c r="CS81" s="38"/>
      <c r="CT81" s="23"/>
      <c r="CU81" s="24"/>
      <c r="CV81" s="241"/>
      <c r="CW81" s="25">
        <f>1-(CU81/CV80)</f>
        <v>1</v>
      </c>
      <c r="CX81" s="23" t="str" cm="1">
        <f t="array" ref="CX81">+_xlfn.IFS(CW81&lt;0.8,"Cambio",CW81&lt;0.9,"Revisión de control",CW81&gt;0.89,"Se mantiene")</f>
        <v>Se mantiene</v>
      </c>
      <c r="CY81" s="143"/>
      <c r="CZ81" s="143"/>
      <c r="DA81" s="143"/>
      <c r="DB81" s="143"/>
      <c r="DC81" s="25">
        <f t="shared" si="59"/>
        <v>1</v>
      </c>
    </row>
    <row r="82" spans="1:107" ht="60" customHeight="1" x14ac:dyDescent="0.35">
      <c r="A82" s="146" t="s">
        <v>1459</v>
      </c>
      <c r="B82" s="244"/>
      <c r="C82" s="148" t="s">
        <v>141</v>
      </c>
      <c r="D82" s="206"/>
      <c r="E82" s="209"/>
      <c r="F82" s="206"/>
      <c r="G82" s="221"/>
      <c r="H82" s="184"/>
      <c r="I82" s="216"/>
      <c r="J82" s="190"/>
      <c r="K82" s="190"/>
      <c r="L82" s="211"/>
      <c r="M82" s="197"/>
      <c r="N82" s="262"/>
      <c r="O82" s="213"/>
      <c r="P82" s="216"/>
      <c r="Q82" s="213"/>
      <c r="R82" s="216"/>
      <c r="S82" s="216"/>
      <c r="T82" s="216"/>
      <c r="U82" s="184"/>
      <c r="V82" s="186"/>
      <c r="W82" s="186"/>
      <c r="X82" s="187"/>
      <c r="Y82" s="190"/>
      <c r="Z82" s="190"/>
      <c r="AA82" s="193"/>
      <c r="AB82" s="193"/>
      <c r="AC82" s="193"/>
      <c r="AD82" s="195"/>
      <c r="AE82" s="184"/>
      <c r="AF82" s="188"/>
      <c r="AG82" s="184"/>
      <c r="AH82" s="184"/>
      <c r="AI82" s="188"/>
      <c r="AJ82" s="184"/>
      <c r="AK82" s="185"/>
      <c r="AL82" s="20" t="str">
        <f>CONCATENATE(J80," Control"," 3")</f>
        <v>INTI 14 Control 3</v>
      </c>
      <c r="AM82" s="22"/>
      <c r="AN82" s="22"/>
      <c r="AO82" s="22"/>
      <c r="AP82" s="22" t="str">
        <f>CONCATENATE(AM82," ",AN82," a través de ",AO82)</f>
        <v xml:space="preserve">  a través de </v>
      </c>
      <c r="AQ82" s="20"/>
      <c r="AR82" s="20" t="str">
        <f t="shared" si="2"/>
        <v/>
      </c>
      <c r="AS82" s="20"/>
      <c r="AT82" s="20" t="str">
        <f t="shared" si="3"/>
        <v/>
      </c>
      <c r="AU82" s="20"/>
      <c r="AV82" s="20"/>
      <c r="AW82" s="20"/>
      <c r="AX82" s="21">
        <f>+IF(AR82="Probabilidad",AX81-(AX81*AT82),AX81)</f>
        <v>0.12</v>
      </c>
      <c r="AY82" s="20" t="str">
        <f t="shared" si="61"/>
        <v>Muy Baja</v>
      </c>
      <c r="AZ82" s="21">
        <f>+IF(AR82="Impacto",AZ81-(AZ81*AT82),AZ81)</f>
        <v>0.44999999999999996</v>
      </c>
      <c r="BA82" s="20" t="str">
        <f t="shared" si="62"/>
        <v>Moderado</v>
      </c>
      <c r="BB82" s="190"/>
      <c r="BC82" s="190"/>
      <c r="BD82" s="182"/>
      <c r="BE82" s="20"/>
      <c r="BF82" s="20"/>
      <c r="BG82" s="20"/>
      <c r="BH82" s="166"/>
      <c r="BI82" s="166"/>
      <c r="BJ82" s="167"/>
      <c r="BK82" s="164"/>
      <c r="BL82" s="165"/>
      <c r="BM82" s="178"/>
      <c r="BN82" s="20" t="str">
        <f>CONCATENATE(J80," Acción preventiva"," 3")</f>
        <v>INTI 14 Acción preventiva 3</v>
      </c>
      <c r="BO82" s="22"/>
      <c r="BP82" s="22"/>
      <c r="BQ82" s="22"/>
      <c r="BR82" s="20"/>
      <c r="BS82" s="20"/>
      <c r="BT82" s="20"/>
      <c r="BU82" s="20"/>
      <c r="BV82" s="20"/>
      <c r="BW82" s="20"/>
      <c r="BX82" s="20"/>
      <c r="BY82" s="20"/>
      <c r="BZ82" s="20"/>
      <c r="CA82" s="20"/>
      <c r="CB82" s="20"/>
      <c r="CC82" s="20"/>
      <c r="CD82" s="20"/>
      <c r="CE82" s="180"/>
      <c r="CF82" s="37"/>
      <c r="CG82" s="37"/>
      <c r="CH82" s="37"/>
      <c r="CI82" s="37"/>
      <c r="CJ82" s="37"/>
      <c r="CK82" s="37"/>
      <c r="CL82" s="37"/>
      <c r="CM82" s="37"/>
      <c r="CN82" s="37"/>
      <c r="CO82" s="37"/>
      <c r="CP82" s="37"/>
      <c r="CQ82" s="37"/>
      <c r="CR82" s="37"/>
      <c r="CS82" s="38"/>
      <c r="CT82" s="23"/>
      <c r="CU82" s="24"/>
      <c r="CV82" s="241"/>
      <c r="CW82" s="25">
        <f>1-(CU82/CV80)</f>
        <v>1</v>
      </c>
      <c r="CX82" s="23" t="str" cm="1">
        <f t="array" ref="CX82">+_xlfn.IFS(CW82&lt;0.8,"Cambio",CW82&lt;0.9,"Revisión de control",CW82&gt;0.89,"Se mantiene")</f>
        <v>Se mantiene</v>
      </c>
      <c r="CY82" s="143"/>
      <c r="CZ82" s="143"/>
      <c r="DA82" s="143"/>
      <c r="DB82" s="143"/>
      <c r="DC82" s="25">
        <f t="shared" si="59"/>
        <v>1</v>
      </c>
    </row>
    <row r="83" spans="1:107" ht="60" customHeight="1" x14ac:dyDescent="0.35">
      <c r="A83" s="146" t="s">
        <v>1459</v>
      </c>
      <c r="B83" s="245"/>
      <c r="C83" s="148" t="s">
        <v>141</v>
      </c>
      <c r="D83" s="207"/>
      <c r="E83" s="210"/>
      <c r="F83" s="207"/>
      <c r="G83" s="221"/>
      <c r="H83" s="184"/>
      <c r="I83" s="217"/>
      <c r="J83" s="191"/>
      <c r="K83" s="191"/>
      <c r="L83" s="211"/>
      <c r="M83" s="198"/>
      <c r="N83" s="263"/>
      <c r="O83" s="214"/>
      <c r="P83" s="217"/>
      <c r="Q83" s="214"/>
      <c r="R83" s="217"/>
      <c r="S83" s="217"/>
      <c r="T83" s="217"/>
      <c r="U83" s="184"/>
      <c r="V83" s="186"/>
      <c r="W83" s="186"/>
      <c r="X83" s="187"/>
      <c r="Y83" s="191"/>
      <c r="Z83" s="191"/>
      <c r="AA83" s="194"/>
      <c r="AB83" s="194"/>
      <c r="AC83" s="194"/>
      <c r="AD83" s="195"/>
      <c r="AE83" s="184"/>
      <c r="AF83" s="188"/>
      <c r="AG83" s="184"/>
      <c r="AH83" s="184"/>
      <c r="AI83" s="188"/>
      <c r="AJ83" s="184"/>
      <c r="AK83" s="185"/>
      <c r="AL83" s="20" t="str">
        <f>CONCATENATE(J80," Control"," 4")</f>
        <v>INTI 14 Control 4</v>
      </c>
      <c r="AM83" s="22"/>
      <c r="AN83" s="22"/>
      <c r="AO83" s="22"/>
      <c r="AP83" s="22" t="str">
        <f>CONCATENATE(AM83," ",AN83," a través de ",AO83)</f>
        <v xml:space="preserve">  a través de </v>
      </c>
      <c r="AQ83" s="20"/>
      <c r="AR83" s="20" t="str">
        <f t="shared" si="2"/>
        <v/>
      </c>
      <c r="AS83" s="20"/>
      <c r="AT83" s="20" t="str">
        <f t="shared" si="3"/>
        <v/>
      </c>
      <c r="AU83" s="20"/>
      <c r="AV83" s="20"/>
      <c r="AW83" s="20"/>
      <c r="AX83" s="21">
        <f>+IF(AR83="Probabilidad",AX82-(AX82*AT83),AX82)</f>
        <v>0.12</v>
      </c>
      <c r="AY83" s="20" t="str">
        <f t="shared" si="61"/>
        <v>Muy Baja</v>
      </c>
      <c r="AZ83" s="21">
        <f>+IF(AR83="Impacto",AZ82-(AZ82*AT83),AZ82)</f>
        <v>0.44999999999999996</v>
      </c>
      <c r="BA83" s="20" t="str">
        <f t="shared" si="62"/>
        <v>Moderado</v>
      </c>
      <c r="BB83" s="191"/>
      <c r="BC83" s="191"/>
      <c r="BD83" s="183"/>
      <c r="BE83" s="20"/>
      <c r="BF83" s="20"/>
      <c r="BG83" s="20"/>
      <c r="BH83" s="166"/>
      <c r="BI83" s="166"/>
      <c r="BJ83" s="167"/>
      <c r="BK83" s="164"/>
      <c r="BL83" s="165"/>
      <c r="BM83" s="178"/>
      <c r="BN83" s="20" t="str">
        <f>CONCATENATE(J80," Acción preventiva"," 4")</f>
        <v>INTI 14 Acción preventiva 4</v>
      </c>
      <c r="BO83" s="22"/>
      <c r="BP83" s="22"/>
      <c r="BQ83" s="22"/>
      <c r="BR83" s="20"/>
      <c r="BS83" s="20"/>
      <c r="BT83" s="20"/>
      <c r="BU83" s="20"/>
      <c r="BV83" s="20"/>
      <c r="BW83" s="20"/>
      <c r="BX83" s="20"/>
      <c r="BY83" s="20"/>
      <c r="BZ83" s="20"/>
      <c r="CA83" s="20"/>
      <c r="CB83" s="20"/>
      <c r="CC83" s="20"/>
      <c r="CD83" s="20"/>
      <c r="CE83" s="180"/>
      <c r="CF83" s="37"/>
      <c r="CG83" s="37"/>
      <c r="CH83" s="37"/>
      <c r="CI83" s="37"/>
      <c r="CJ83" s="37"/>
      <c r="CK83" s="37"/>
      <c r="CL83" s="37"/>
      <c r="CM83" s="37"/>
      <c r="CN83" s="37"/>
      <c r="CO83" s="37"/>
      <c r="CP83" s="37"/>
      <c r="CQ83" s="37"/>
      <c r="CR83" s="37"/>
      <c r="CS83" s="38"/>
      <c r="CT83" s="23"/>
      <c r="CU83" s="24"/>
      <c r="CV83" s="242"/>
      <c r="CW83" s="25">
        <f>1-(CU83/CV80)</f>
        <v>1</v>
      </c>
      <c r="CX83" s="23" t="str" cm="1">
        <f t="array" ref="CX83">+_xlfn.IFS(CW83&lt;0.8,"Cambio",CW83&lt;0.9,"Revisión de control",CW83&gt;0.89,"Se mantiene")</f>
        <v>Se mantiene</v>
      </c>
      <c r="CY83" s="143"/>
      <c r="CZ83" s="143"/>
      <c r="DA83" s="143"/>
      <c r="DB83" s="143"/>
      <c r="DC83" s="25">
        <f t="shared" si="59"/>
        <v>1</v>
      </c>
    </row>
    <row r="84" spans="1:107" ht="60" customHeight="1" x14ac:dyDescent="0.35">
      <c r="A84" s="146" t="s">
        <v>1156</v>
      </c>
      <c r="B84" s="243" t="s">
        <v>140</v>
      </c>
      <c r="C84" s="148" t="s">
        <v>141</v>
      </c>
      <c r="D84" s="205" t="str">
        <f>VLOOKUP(B84,Datos!$B$65:$F$80,3,FALSE)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4" s="208" t="str">
        <f>VLOOKUP(B84,Datos!$B$65:$F$80,5,FALSE)</f>
        <v>La posibilidad de incumplir con la gestión estratégica de la información, la definición de políticas, lineamientos y estándares de TIC que fortalezcan el gobierno de datos, la interoperabilidad y la arquitectura empresarial.</v>
      </c>
      <c r="F84" s="205" t="str">
        <f>VLOOKUP(B84,Datos!$B$65:$F$80,4,FALSE)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4" s="221" t="s">
        <v>311</v>
      </c>
      <c r="H84" s="184" t="s">
        <v>1158</v>
      </c>
      <c r="I84" s="215">
        <f>IF(K84="",0,1)</f>
        <v>1</v>
      </c>
      <c r="J84" s="189" t="str">
        <f>CONCATENATE(C84," ",K84)</f>
        <v>INTI 15</v>
      </c>
      <c r="K84" s="189">
        <v>15</v>
      </c>
      <c r="L84" s="211">
        <v>46150</v>
      </c>
      <c r="M84" s="196">
        <f ca="1">+TODAY()-L84</f>
        <v>39</v>
      </c>
      <c r="N84" s="199" t="s">
        <v>1157</v>
      </c>
      <c r="O84" s="212" t="s">
        <v>19</v>
      </c>
      <c r="P84" s="215">
        <f>VLOOKUP(O84,Datos!$B$20:$D$25,3,FALSE)</f>
        <v>0.2</v>
      </c>
      <c r="Q84" s="212" t="s">
        <v>35</v>
      </c>
      <c r="R84" s="215">
        <f>VLOOKUP(Q84,Datos!$C$20:$D$25,2,FALSE)</f>
        <v>1</v>
      </c>
      <c r="S84" s="215">
        <f>+IF(P84="",R84,IF(R84="",P84,IF(P84&gt;R84,P84,R84)))</f>
        <v>1</v>
      </c>
      <c r="T84" s="215" t="str" cm="1">
        <f t="array" ref="T84">_xlfn.IFS(S84=P84,O84,S84=R84,Q84)</f>
        <v>El riesgo afecta la imagen de la entidad a nivel nacional, con efecto publicitarios sostenible a nivel país</v>
      </c>
      <c r="U84" s="184" t="s">
        <v>4</v>
      </c>
      <c r="V84" s="186" t="s">
        <v>1159</v>
      </c>
      <c r="W84" s="186" t="s">
        <v>1160</v>
      </c>
      <c r="X84" s="187" t="str">
        <f>CONCATENATE("Posibilidad de"," ",U84," ",V84," debido ",W84)</f>
        <v>Posibilidad de pérdida reputacional en la desaparición del conocimiento de la entidad debido a la falta de mecanismos que permitan retener el conocimiento tácito y explícito tanto individual como grupal e institucional</v>
      </c>
      <c r="Y84" s="189" t="s">
        <v>206</v>
      </c>
      <c r="Z84" s="189" t="s">
        <v>214</v>
      </c>
      <c r="AA84" s="192" t="s">
        <v>257</v>
      </c>
      <c r="AB84" s="192" t="s">
        <v>1161</v>
      </c>
      <c r="AC84" s="192" t="s">
        <v>1094</v>
      </c>
      <c r="AD84" s="195">
        <f>365*24</f>
        <v>8760</v>
      </c>
      <c r="AE84" s="184" t="str">
        <f>IF(AD84&lt;=0,"",IF(AD84&lt;=2,"Muy Baja",IF(AD84&lt;=24,"Baja",IF(AD84&lt;=500,"Media",IF(AD84&lt;=5000,"Alta","Muy Alta")))))</f>
        <v>Muy Alta</v>
      </c>
      <c r="AF84" s="188">
        <f>IF(AE84="","",IF(AE84="Muy Baja",0.2,IF(AE84="Baja",0.4,IF(AE84="Media",0.6,IF(AE84="Alta",0.8,IF(AE84="Muy Alta",1,))))))</f>
        <v>1</v>
      </c>
      <c r="AG84" s="188" t="str">
        <f>+T84</f>
        <v>El riesgo afecta la imagen de la entidad a nivel nacional, con efecto publicitarios sostenible a nivel país</v>
      </c>
      <c r="AH84" s="184" t="str" cm="1">
        <f t="array" ref="AH84">_xlfn.IFS(AG84=Datos!$C$6,"Leve",AG84=Datos!$D$6,"Leve",AG84=Datos!$C$7,"Menor",AG84=Datos!$D$7,"Menor",AG84=Datos!$C$8,"Moderado",AG84=Datos!$D$8,"Moderado",AG84=Datos!$C$9,"Mayor",AG84=Datos!$D$9,"Mayor",AG84=Datos!$C$10,"Catastrófico",AG84=Datos!$D$10,"Catastrófico")</f>
        <v>Catastrófico</v>
      </c>
      <c r="AI84" s="188">
        <f>IF(AH84="","",IF(AH84="Leve",0.2,IF(AH84="Menor",0.4,IF(AH84="Moderado",0.6,IF(AH84="Mayor",0.8,IF(AH84="Catastrófico",1,))))))</f>
        <v>1</v>
      </c>
      <c r="AJ84" s="184" t="str">
        <f>IF(OR(AND(AE84="Muy Baja",AH84="Leve"),AND(AE84="Muy Baja",AH84="Menor"),AND(AE84="Baja",AH84="Leve")),"Bajo",IF(OR(AND(AE84="Muy baja",AH84="Moderado"),AND(AE84="Baja",AH84="Menor"),AND(AE84="Baja",AH84="Moderado"),AND(AE84="Media",AH84="Leve"),AND(AE84="Media",AH84="Menor"),AND(AE84="Media",AH84="Moderado"),AND(AE84="Alta",AH84="Leve"),AND(AE84="Alta",AH84="Menor")),"Moderado",IF(OR(AND(AE84="Muy Baja",AH84="Mayor"),AND(AE84="Baja",AH84="Mayor"),AND(AE84="Media",AH84="Mayor"),AND(AE84="Alta",AH84="Moderado"),AND(AE84="Alta",AH84="Mayor"),AND(AE84="Muy Alta",AH84="Leve"),AND(AE84="Muy Alta",AH84="Menor"),AND(AE84="Muy Alta",AH84="Moderado"),AND(AE84="Muy Alta",AH84="Mayor")),"Alto",IF(OR(AND(AE84="Muy Baja",AH84="Catastrófico"),AND(AE84="Baja",AH84="Catastrófico"),AND(AE84="Media",AH84="Catastrófico"),AND(AE84="Alta",AH84="Catastrófico"),AND(AE84="Muy Alta",AH84="Catastrófico")),"Extremo",""))))</f>
        <v>Extremo</v>
      </c>
      <c r="AK84" s="185" t="str" cm="1">
        <f t="array" ref="AK84">_xlfn.IFS(AJ84="Bajo","Aceptar",AJ84="Moderado","Reducir",AJ84="Alto","Reducir",AJ84="Extremo","Reducir")</f>
        <v>Reducir</v>
      </c>
      <c r="AL84" s="20" t="str">
        <f>CONCATENATE(J84," Control"," 1")</f>
        <v>INTI 15 Control 1</v>
      </c>
      <c r="AM84" s="22" t="s">
        <v>277</v>
      </c>
      <c r="AN84" s="22" t="s">
        <v>1162</v>
      </c>
      <c r="AO84" s="22" t="s">
        <v>1163</v>
      </c>
      <c r="AP84" s="22" t="str">
        <f>CONCATENATE(AM84," ",AN84," a través del ",AO84)</f>
        <v>SUBDIRECCIÓN DE TALENTO HUMANO revisar el autodiagnóstico de MIPG para la dimensión de Gestión del conocimiento a través del 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v>
      </c>
      <c r="AQ84" s="20" t="s">
        <v>54</v>
      </c>
      <c r="AR84" s="20" t="str">
        <f>IF(OR(AQ84="Preventivo",AQ84="Detectivo"),"Probabilidad",IF(AQ84="Correctivo","Impacto",""))</f>
        <v>Probabilidad</v>
      </c>
      <c r="AS84" s="20" t="s">
        <v>56</v>
      </c>
      <c r="AT84" s="20" t="str">
        <f>IF(AND(AQ84="Preventivo",AS84="Automático"),"50%",IF(AND(AQ84="Preventivo",AS84="Manual"),"40%",IF(AND(AQ84="Detectivo",AS84="Automático"),"40%",IF(AND(AQ84="Detectivo",AS84="Manual"),"30%",IF(AND(AQ84="Correctivo",AS84="Automático"),"35%",IF(AND(AQ84="Correctivo",AS84="Manual"),"25%",""))))))</f>
        <v>30%</v>
      </c>
      <c r="AU84" s="20" t="s">
        <v>1</v>
      </c>
      <c r="AV84" s="20" t="s">
        <v>2</v>
      </c>
      <c r="AW84" s="20" t="s">
        <v>3</v>
      </c>
      <c r="AX84" s="21">
        <f>+IF(AR84="Probabilidad",AF84-(AF84*AT84),AF84)</f>
        <v>0.7</v>
      </c>
      <c r="AY84" s="20" t="str">
        <f t="shared" si="61"/>
        <v>Alta</v>
      </c>
      <c r="AZ84" s="21">
        <f>+IF(AR84="Impacto",AI84-(AI84*AT84),AI84)</f>
        <v>1</v>
      </c>
      <c r="BA84" s="20" t="str">
        <f t="shared" si="62"/>
        <v>Catastrófico</v>
      </c>
      <c r="BB84" s="189" t="str">
        <f>IF(OR(AND(AY87="Muy Baja",BA87="Leve"),AND(AY87="Muy Baja",BA87="Menor"),AND(AY87="Baja",BA87="Leve")),"Bajo",IF(OR(AND(AY87="Muy baja",BA87="Moderado"),AND(AY87="Baja",BA87="Menor"),AND(AY87="Baja",BA87="Moderado"),AND(AY87="Media",BA87="Leve"),AND(AY87="Media",BA87="Menor"),AND(AY87="Media",BA87="Moderado"),AND(AY87="Alta",BA87="Leve"),AND(AY87="Alta",BA87="Menor")),"Moderado",IF(OR(AND(AY87="Muy Baja",BA87="Mayor"),AND(AY87="Baja",BA87="Mayor"),AND(AY87="Media",BA87="Mayor"),AND(AY87="Alta",BA87="Moderado"),AND(AY87="Alta",BA87="Mayor"),AND(AY87="Muy Alta",BA87="Leve"),AND(AY87="Muy Alta",BA87="Menor"),AND(AY87="Muy Alta",BA87="Moderado"),AND(AY87="Muy Alta",BA87="Mayor")),"Alto",IF(OR(AND(AY87="Muy Baja",BA87="Catastrófico"),AND(AY87="Baja",BA87="Catastrófico"),AND(AY87="Media",BA87="Catastrófico"),AND(AY87="Alta",BA87="Catastrófico"),AND(AY87="Muy Alta",BA87="Catastrófico")),"Extremo",""))))</f>
        <v>Alto</v>
      </c>
      <c r="BC84" s="189" t="str" cm="1">
        <f t="array" ref="BC84">_xlfn.IFS(BB84="Bajo","Aceptar",BB84="Moderado","Reducir",BB84="Alto","Reducir",BB84="Extremo","Reducir")</f>
        <v>Reducir</v>
      </c>
      <c r="BD84" s="181" t="str" cm="1">
        <f t="array" ref="BD84">_xlfn.IFS(BC84="Aceptar","No",BC84="Reducir","Si")</f>
        <v>Si</v>
      </c>
      <c r="BE84" s="136" t="s">
        <v>1817</v>
      </c>
      <c r="BF84" s="136" t="s">
        <v>1817</v>
      </c>
      <c r="BG84" s="136" t="s">
        <v>1817</v>
      </c>
      <c r="BH84" s="166">
        <v>1</v>
      </c>
      <c r="BI84" s="166"/>
      <c r="BJ84" s="167"/>
      <c r="BK84" s="164">
        <f t="shared" ref="BK84" si="68">+SUM(BH84:BJ84)</f>
        <v>1</v>
      </c>
      <c r="BL84" s="165">
        <f t="shared" ref="BL84" si="69">+BK84/3</f>
        <v>0.33333333333333331</v>
      </c>
      <c r="BM84" s="178">
        <f t="shared" ref="BM84" si="70">+AVERAGE(BL84:BL87)</f>
        <v>0.33333333333333331</v>
      </c>
      <c r="BN84" s="20" t="str">
        <f>CONCATENATE(J84," Acción preventiva"," 1")</f>
        <v>INTI 15 Acción preventiva 1</v>
      </c>
      <c r="BO84" s="22" t="s">
        <v>277</v>
      </c>
      <c r="BP84" s="22" t="s">
        <v>278</v>
      </c>
      <c r="BQ84" s="22" t="s">
        <v>279</v>
      </c>
      <c r="BR84" s="20">
        <f>+SUM(BS84:CD84)</f>
        <v>2</v>
      </c>
      <c r="BS84" s="20"/>
      <c r="BT84" s="20"/>
      <c r="BU84" s="20"/>
      <c r="BV84" s="20"/>
      <c r="BW84" s="20"/>
      <c r="BX84" s="20">
        <v>1</v>
      </c>
      <c r="BY84" s="20"/>
      <c r="BZ84" s="20"/>
      <c r="CA84" s="20"/>
      <c r="CB84" s="20"/>
      <c r="CC84" s="20"/>
      <c r="CD84" s="20">
        <v>1</v>
      </c>
      <c r="CE84" s="180">
        <f>+AVERAGE(CR84:CR87)/AVERAGE(BR84:BR87)</f>
        <v>0</v>
      </c>
      <c r="CF84" s="37">
        <f>VLOOKUP($BN84,'[1]Anexo 4 Seg Acciones Prev'!$C$7:$CY$306,90,FALSE)</f>
        <v>0</v>
      </c>
      <c r="CG84" s="37">
        <f>VLOOKUP($BN84,'[1]Anexo 4 Seg Acciones Prev'!$C$7:$CY$306,91,FALSE)</f>
        <v>0</v>
      </c>
      <c r="CH84" s="37">
        <f>VLOOKUP($BN84,'[1]Anexo 4 Seg Acciones Prev'!$C$7:$CY$306,92,FALSE)</f>
        <v>0</v>
      </c>
      <c r="CI84" s="37">
        <f>VLOOKUP($BN84,'[1]Anexo 4 Seg Acciones Prev'!$C$7:$CY$306,93,FALSE)</f>
        <v>0</v>
      </c>
      <c r="CJ84" s="37">
        <f>VLOOKUP($BN84,'[1]Anexo 4 Seg Acciones Prev'!$C$7:$CY$306,94,FALSE)</f>
        <v>0</v>
      </c>
      <c r="CK84" s="37">
        <f>VLOOKUP($BN84,'[1]Anexo 4 Seg Acciones Prev'!$C$7:$CY$306,95,FALSE)</f>
        <v>0</v>
      </c>
      <c r="CL84" s="37">
        <f>VLOOKUP($BN84,'[1]Anexo 4 Seg Acciones Prev'!$C$7:$CY$306,96,FALSE)</f>
        <v>0</v>
      </c>
      <c r="CM84" s="37">
        <f>VLOOKUP($BN84,'[1]Anexo 4 Seg Acciones Prev'!$C$7:$CY$306,97,FALSE)</f>
        <v>0</v>
      </c>
      <c r="CN84" s="37">
        <f>VLOOKUP($BN84,'[1]Anexo 4 Seg Acciones Prev'!$C$7:$CY$306,98,FALSE)</f>
        <v>0</v>
      </c>
      <c r="CO84" s="37">
        <f>VLOOKUP($BN84,'[1]Anexo 4 Seg Acciones Prev'!$C$7:$CY$306,99,FALSE)</f>
        <v>0</v>
      </c>
      <c r="CP84" s="37">
        <f>VLOOKUP($BN84,'[1]Anexo 4 Seg Acciones Prev'!$C$7:$CY$306,100,FALSE)</f>
        <v>0</v>
      </c>
      <c r="CQ84" s="37">
        <f>VLOOKUP($BN84,'[1]Anexo 4 Seg Acciones Prev'!$C$7:$CY$306,101,FALSE)</f>
        <v>0</v>
      </c>
      <c r="CR84" s="37">
        <f t="shared" si="58"/>
        <v>0</v>
      </c>
      <c r="CS84" s="38" t="s">
        <v>58</v>
      </c>
      <c r="CT84" s="23"/>
      <c r="CU84" s="24"/>
      <c r="CV84" s="240">
        <f>+AD84</f>
        <v>8760</v>
      </c>
      <c r="CW84" s="25">
        <f>1-(CU84/CV84)</f>
        <v>1</v>
      </c>
      <c r="CX84" s="23" t="str" cm="1">
        <f t="array" ref="CX84">+_xlfn.IFS(CW84&lt;0.8,"Cambio",CW84&lt;0.9,"Revisión de control",CW84&gt;0.89,"Se mantiene")</f>
        <v>Se mantiene</v>
      </c>
      <c r="CY84" s="143"/>
      <c r="CZ84" s="143"/>
      <c r="DA84" s="143"/>
      <c r="DB84" s="143"/>
      <c r="DC84" s="25">
        <f>(_xlfn.IFS(CT84="",1,CT84="SI",0)+_xlfn.IFS(CY84="",1,CY84="SI",1,CY84="NO",0)+_xlfn.IFS(CZ84="",1,CZ84="SI",1,CZ84="NO",0)+_xlfn.IFS(DA84="",1,DA84="SI",1,DA84="NO",0)+_xlfn.IFS(DB84="",1,DB84="SI",1,DB84="NO",0))/5</f>
        <v>1</v>
      </c>
    </row>
    <row r="85" spans="1:107" ht="60" customHeight="1" x14ac:dyDescent="0.35">
      <c r="A85" s="146" t="s">
        <v>1156</v>
      </c>
      <c r="B85" s="244"/>
      <c r="C85" s="148" t="s">
        <v>141</v>
      </c>
      <c r="D85" s="206"/>
      <c r="E85" s="209"/>
      <c r="F85" s="206"/>
      <c r="G85" s="221"/>
      <c r="H85" s="184"/>
      <c r="I85" s="216"/>
      <c r="J85" s="190"/>
      <c r="K85" s="190"/>
      <c r="L85" s="211"/>
      <c r="M85" s="197"/>
      <c r="N85" s="200"/>
      <c r="O85" s="213"/>
      <c r="P85" s="216"/>
      <c r="Q85" s="213"/>
      <c r="R85" s="216"/>
      <c r="S85" s="216"/>
      <c r="T85" s="216"/>
      <c r="U85" s="184"/>
      <c r="V85" s="186"/>
      <c r="W85" s="186"/>
      <c r="X85" s="187"/>
      <c r="Y85" s="190"/>
      <c r="Z85" s="190"/>
      <c r="AA85" s="193"/>
      <c r="AB85" s="193"/>
      <c r="AC85" s="193"/>
      <c r="AD85" s="195"/>
      <c r="AE85" s="184"/>
      <c r="AF85" s="188"/>
      <c r="AG85" s="184"/>
      <c r="AH85" s="184"/>
      <c r="AI85" s="188"/>
      <c r="AJ85" s="184"/>
      <c r="AK85" s="185"/>
      <c r="AL85" s="20" t="str">
        <f>CONCATENATE(J84," Control"," 2")</f>
        <v>INTI 15 Control 2</v>
      </c>
      <c r="AM85" s="22" t="s">
        <v>277</v>
      </c>
      <c r="AN85" s="22" t="s">
        <v>1164</v>
      </c>
      <c r="AO85" s="22" t="s">
        <v>1165</v>
      </c>
      <c r="AP85" s="22" t="str">
        <f>CONCATENATE(AM85," ",AN85," a través de ",AO85)</f>
        <v>SUBDIRECCIÓN DE TALENTO HUMANO actualiza el Plan Estratégico de Talento Humano de la entidad a través de resultado del autodianostico de MiPG de gestión de conocimiento y las observaciones a informes internos de seguimiento</v>
      </c>
      <c r="AQ85" s="20" t="s">
        <v>55</v>
      </c>
      <c r="AR85" s="20" t="str">
        <f>IF(OR(AQ85="Preventivo",AQ85="Detectivo"),"Probabilidad",IF(AQ85="Correctivo","Impacto",""))</f>
        <v>Impacto</v>
      </c>
      <c r="AS85" s="20" t="s">
        <v>56</v>
      </c>
      <c r="AT85" s="20" t="str">
        <f>IF(AND(AQ85="Preventivo",AS85="Automático"),"50%",IF(AND(AQ85="Preventivo",AS85="Manual"),"40%",IF(AND(AQ85="Detectivo",AS85="Automático"),"40%",IF(AND(AQ85="Detectivo",AS85="Manual"),"30%",IF(AND(AQ85="Correctivo",AS85="Automático"),"35%",IF(AND(AQ85="Correctivo",AS85="Manual"),"25%",""))))))</f>
        <v>25%</v>
      </c>
      <c r="AU85" s="20" t="s">
        <v>1</v>
      </c>
      <c r="AV85" s="20" t="s">
        <v>2</v>
      </c>
      <c r="AW85" s="20" t="s">
        <v>3</v>
      </c>
      <c r="AX85" s="21">
        <f>+IF(AR85="Probabilidad",AX84-(AX84*AT85),AX84)</f>
        <v>0.7</v>
      </c>
      <c r="AY85" s="20" t="str">
        <f t="shared" si="61"/>
        <v>Alta</v>
      </c>
      <c r="AZ85" s="21">
        <f>+IF(AR85="Impacto",AZ84-(AZ84*AT85),AZ84)</f>
        <v>0.75</v>
      </c>
      <c r="BA85" s="20" t="str">
        <f t="shared" si="62"/>
        <v>Mayor</v>
      </c>
      <c r="BB85" s="190"/>
      <c r="BC85" s="190"/>
      <c r="BD85" s="182"/>
      <c r="BE85" s="136" t="s">
        <v>1817</v>
      </c>
      <c r="BF85" s="136" t="s">
        <v>1817</v>
      </c>
      <c r="BG85" s="136" t="s">
        <v>1817</v>
      </c>
      <c r="BH85" s="166"/>
      <c r="BI85" s="166"/>
      <c r="BJ85" s="167"/>
      <c r="BK85" s="164"/>
      <c r="BL85" s="165"/>
      <c r="BM85" s="178"/>
      <c r="BN85" s="20" t="str">
        <f>CONCATENATE(J84," Acción preventiva"," 2")</f>
        <v>INTI 15 Acción preventiva 2</v>
      </c>
      <c r="BO85" s="22"/>
      <c r="BP85" s="22"/>
      <c r="BQ85" s="22"/>
      <c r="BR85" s="20"/>
      <c r="BS85" s="20"/>
      <c r="BT85" s="20"/>
      <c r="BU85" s="20"/>
      <c r="BV85" s="20"/>
      <c r="BW85" s="20"/>
      <c r="BX85" s="20"/>
      <c r="BY85" s="20"/>
      <c r="BZ85" s="20"/>
      <c r="CA85" s="20"/>
      <c r="CB85" s="20"/>
      <c r="CC85" s="20"/>
      <c r="CD85" s="20"/>
      <c r="CE85" s="180"/>
      <c r="CF85" s="37"/>
      <c r="CG85" s="37"/>
      <c r="CH85" s="37"/>
      <c r="CI85" s="37"/>
      <c r="CJ85" s="37"/>
      <c r="CK85" s="37"/>
      <c r="CL85" s="37"/>
      <c r="CM85" s="37"/>
      <c r="CN85" s="37"/>
      <c r="CO85" s="37"/>
      <c r="CP85" s="37"/>
      <c r="CQ85" s="37"/>
      <c r="CR85" s="37"/>
      <c r="CS85" s="38"/>
      <c r="CT85" s="23"/>
      <c r="CU85" s="24"/>
      <c r="CV85" s="241"/>
      <c r="CW85" s="25">
        <f>1-(CU85/CV84)</f>
        <v>1</v>
      </c>
      <c r="CX85" s="23" t="str" cm="1">
        <f t="array" ref="CX85">+_xlfn.IFS(CW85&lt;0.8,"Cambio",CW85&lt;0.9,"Revisión de control",CW85&gt;0.89,"Se mantiene")</f>
        <v>Se mantiene</v>
      </c>
      <c r="CY85" s="143"/>
      <c r="CZ85" s="143"/>
      <c r="DA85" s="143"/>
      <c r="DB85" s="143"/>
      <c r="DC85" s="25">
        <f>(_xlfn.IFS(CT85="",1,CT85="SI",0)+_xlfn.IFS(CY85="",1,CY85="SI",1,CY85="NO",0)+_xlfn.IFS(CZ85="",1,CZ85="SI",1,CZ85="NO",0)+_xlfn.IFS(DA85="",1,DA85="SI",1,DA85="NO",0)+_xlfn.IFS(DB85="",1,DB85="SI",1,DB85="NO",0))/5</f>
        <v>1</v>
      </c>
    </row>
    <row r="86" spans="1:107" ht="60" customHeight="1" x14ac:dyDescent="0.35">
      <c r="A86" s="146" t="s">
        <v>1156</v>
      </c>
      <c r="B86" s="244"/>
      <c r="C86" s="148" t="s">
        <v>141</v>
      </c>
      <c r="D86" s="206"/>
      <c r="E86" s="209"/>
      <c r="F86" s="206"/>
      <c r="G86" s="221"/>
      <c r="H86" s="184"/>
      <c r="I86" s="216"/>
      <c r="J86" s="190"/>
      <c r="K86" s="190"/>
      <c r="L86" s="211"/>
      <c r="M86" s="197"/>
      <c r="N86" s="200"/>
      <c r="O86" s="213"/>
      <c r="P86" s="216"/>
      <c r="Q86" s="213"/>
      <c r="R86" s="216"/>
      <c r="S86" s="216"/>
      <c r="T86" s="216"/>
      <c r="U86" s="184"/>
      <c r="V86" s="186"/>
      <c r="W86" s="186"/>
      <c r="X86" s="187"/>
      <c r="Y86" s="190"/>
      <c r="Z86" s="190"/>
      <c r="AA86" s="193"/>
      <c r="AB86" s="193"/>
      <c r="AC86" s="193"/>
      <c r="AD86" s="195"/>
      <c r="AE86" s="184"/>
      <c r="AF86" s="188"/>
      <c r="AG86" s="184"/>
      <c r="AH86" s="184"/>
      <c r="AI86" s="188"/>
      <c r="AJ86" s="184"/>
      <c r="AK86" s="185"/>
      <c r="AL86" s="20" t="str">
        <f>CONCATENATE(J84," Control"," 3")</f>
        <v>INTI 15 Control 3</v>
      </c>
      <c r="AM86" s="22"/>
      <c r="AN86" s="22"/>
      <c r="AO86" s="22"/>
      <c r="AP86" s="22" t="str">
        <f>CONCATENATE(AM86," ",AN86," a través de ",AO86)</f>
        <v xml:space="preserve">  a través de </v>
      </c>
      <c r="AQ86" s="20"/>
      <c r="AR86" s="20" t="str">
        <f>IF(OR(AQ86="Preventivo",AQ86="Detectivo"),"Probabilidad",IF(AQ86="Correctivo","Impacto",""))</f>
        <v/>
      </c>
      <c r="AS86" s="20"/>
      <c r="AT86" s="20" t="str">
        <f>IF(AND(AQ86="Preventivo",AS86="Automático"),"50%",IF(AND(AQ86="Preventivo",AS86="Manual"),"40%",IF(AND(AQ86="Detectivo",AS86="Automático"),"40%",IF(AND(AQ86="Detectivo",AS86="Manual"),"30%",IF(AND(AQ86="Correctivo",AS86="Automático"),"35%",IF(AND(AQ86="Correctivo",AS86="Manual"),"25%",""))))))</f>
        <v/>
      </c>
      <c r="AU86" s="20"/>
      <c r="AV86" s="20"/>
      <c r="AW86" s="20"/>
      <c r="AX86" s="21">
        <f>+IF(AR86="Probabilidad",AX85-(AX85*AT86),AX85)</f>
        <v>0.7</v>
      </c>
      <c r="AY86" s="20" t="str">
        <f t="shared" si="61"/>
        <v>Alta</v>
      </c>
      <c r="AZ86" s="21">
        <f>+IF(AR86="Impacto",AZ85-(AZ85*AT86),AZ85)</f>
        <v>0.75</v>
      </c>
      <c r="BA86" s="20" t="str">
        <f t="shared" si="62"/>
        <v>Mayor</v>
      </c>
      <c r="BB86" s="190"/>
      <c r="BC86" s="190"/>
      <c r="BD86" s="182"/>
      <c r="BE86" s="20"/>
      <c r="BF86" s="20"/>
      <c r="BG86" s="20"/>
      <c r="BH86" s="166"/>
      <c r="BI86" s="166"/>
      <c r="BJ86" s="167"/>
      <c r="BK86" s="164"/>
      <c r="BL86" s="165"/>
      <c r="BM86" s="178"/>
      <c r="BN86" s="20" t="str">
        <f>CONCATENATE(J84," Acción preventiva"," 3")</f>
        <v>INTI 15 Acción preventiva 3</v>
      </c>
      <c r="BO86" s="22"/>
      <c r="BP86" s="22"/>
      <c r="BQ86" s="22"/>
      <c r="BR86" s="20"/>
      <c r="BS86" s="20"/>
      <c r="BT86" s="20"/>
      <c r="BU86" s="20"/>
      <c r="BV86" s="20"/>
      <c r="BW86" s="20"/>
      <c r="BX86" s="20"/>
      <c r="BY86" s="20"/>
      <c r="BZ86" s="20"/>
      <c r="CA86" s="20"/>
      <c r="CB86" s="20"/>
      <c r="CC86" s="20"/>
      <c r="CD86" s="20"/>
      <c r="CE86" s="180"/>
      <c r="CF86" s="37"/>
      <c r="CG86" s="37"/>
      <c r="CH86" s="37"/>
      <c r="CI86" s="37"/>
      <c r="CJ86" s="37"/>
      <c r="CK86" s="37"/>
      <c r="CL86" s="37"/>
      <c r="CM86" s="37"/>
      <c r="CN86" s="37"/>
      <c r="CO86" s="37"/>
      <c r="CP86" s="37"/>
      <c r="CQ86" s="37"/>
      <c r="CR86" s="37"/>
      <c r="CS86" s="38"/>
      <c r="CT86" s="23"/>
      <c r="CU86" s="24"/>
      <c r="CV86" s="241"/>
      <c r="CW86" s="25">
        <f>1-(CU86/CV84)</f>
        <v>1</v>
      </c>
      <c r="CX86" s="23" t="str" cm="1">
        <f t="array" ref="CX86">+_xlfn.IFS(CW86&lt;0.8,"Cambio",CW86&lt;0.9,"Revisión de control",CW86&gt;0.89,"Se mantiene")</f>
        <v>Se mantiene</v>
      </c>
      <c r="CY86" s="143"/>
      <c r="CZ86" s="143"/>
      <c r="DA86" s="143"/>
      <c r="DB86" s="143"/>
      <c r="DC86" s="25">
        <f>(_xlfn.IFS(CT86="",1,CT86="SI",0)+_xlfn.IFS(CY86="",1,CY86="SI",1,CY86="NO",0)+_xlfn.IFS(CZ86="",1,CZ86="SI",1,CZ86="NO",0)+_xlfn.IFS(DA86="",1,DA86="SI",1,DA86="NO",0)+_xlfn.IFS(DB86="",1,DB86="SI",1,DB86="NO",0))/5</f>
        <v>1</v>
      </c>
    </row>
    <row r="87" spans="1:107" ht="60" customHeight="1" x14ac:dyDescent="0.35">
      <c r="A87" s="146" t="s">
        <v>1156</v>
      </c>
      <c r="B87" s="245"/>
      <c r="C87" s="148" t="s">
        <v>141</v>
      </c>
      <c r="D87" s="207"/>
      <c r="E87" s="210"/>
      <c r="F87" s="207"/>
      <c r="G87" s="221"/>
      <c r="H87" s="184"/>
      <c r="I87" s="217"/>
      <c r="J87" s="191"/>
      <c r="K87" s="191"/>
      <c r="L87" s="211"/>
      <c r="M87" s="198"/>
      <c r="N87" s="201"/>
      <c r="O87" s="214"/>
      <c r="P87" s="217"/>
      <c r="Q87" s="214"/>
      <c r="R87" s="217"/>
      <c r="S87" s="217"/>
      <c r="T87" s="217"/>
      <c r="U87" s="184"/>
      <c r="V87" s="186"/>
      <c r="W87" s="186"/>
      <c r="X87" s="187"/>
      <c r="Y87" s="191"/>
      <c r="Z87" s="191"/>
      <c r="AA87" s="194"/>
      <c r="AB87" s="194"/>
      <c r="AC87" s="194"/>
      <c r="AD87" s="195"/>
      <c r="AE87" s="184"/>
      <c r="AF87" s="188"/>
      <c r="AG87" s="184"/>
      <c r="AH87" s="184"/>
      <c r="AI87" s="188"/>
      <c r="AJ87" s="184"/>
      <c r="AK87" s="185"/>
      <c r="AL87" s="20" t="str">
        <f>CONCATENATE(J84," Control"," 4")</f>
        <v>INTI 15 Control 4</v>
      </c>
      <c r="AM87" s="22"/>
      <c r="AN87" s="22"/>
      <c r="AO87" s="22"/>
      <c r="AP87" s="22" t="str">
        <f>CONCATENATE(AM87," ",AN87," a través de ",AO87)</f>
        <v xml:space="preserve">  a través de </v>
      </c>
      <c r="AQ87" s="20"/>
      <c r="AR87" s="20" t="str">
        <f>IF(OR(AQ87="Preventivo",AQ87="Detectivo"),"Probabilidad",IF(AQ87="Correctivo","Impacto",""))</f>
        <v/>
      </c>
      <c r="AS87" s="20"/>
      <c r="AT87" s="20" t="str">
        <f>IF(AND(AQ87="Preventivo",AS87="Automático"),"50%",IF(AND(AQ87="Preventivo",AS87="Manual"),"40%",IF(AND(AQ87="Detectivo",AS87="Automático"),"40%",IF(AND(AQ87="Detectivo",AS87="Manual"),"30%",IF(AND(AQ87="Correctivo",AS87="Automático"),"35%",IF(AND(AQ87="Correctivo",AS87="Manual"),"25%",""))))))</f>
        <v/>
      </c>
      <c r="AU87" s="20"/>
      <c r="AV87" s="20"/>
      <c r="AW87" s="20"/>
      <c r="AX87" s="21">
        <f>+IF(AR87="Probabilidad",AX86-(AX86*AT87),AX86)</f>
        <v>0.7</v>
      </c>
      <c r="AY87" s="20" t="str">
        <f t="shared" si="61"/>
        <v>Alta</v>
      </c>
      <c r="AZ87" s="21">
        <f>+IF(AR87="Impacto",AZ86-(AZ86*AT87),AZ86)</f>
        <v>0.75</v>
      </c>
      <c r="BA87" s="20" t="str">
        <f t="shared" si="62"/>
        <v>Mayor</v>
      </c>
      <c r="BB87" s="191"/>
      <c r="BC87" s="191"/>
      <c r="BD87" s="183"/>
      <c r="BE87" s="20"/>
      <c r="BF87" s="20"/>
      <c r="BG87" s="20"/>
      <c r="BH87" s="166"/>
      <c r="BI87" s="166"/>
      <c r="BJ87" s="167"/>
      <c r="BK87" s="164"/>
      <c r="BL87" s="165"/>
      <c r="BM87" s="178"/>
      <c r="BN87" s="20" t="str">
        <f>CONCATENATE(J84," Acción preventiva"," 4")</f>
        <v>INTI 15 Acción preventiva 4</v>
      </c>
      <c r="BO87" s="22"/>
      <c r="BP87" s="22"/>
      <c r="BQ87" s="22"/>
      <c r="BR87" s="20"/>
      <c r="BS87" s="20"/>
      <c r="BT87" s="20"/>
      <c r="BU87" s="20"/>
      <c r="BV87" s="20"/>
      <c r="BW87" s="20"/>
      <c r="BX87" s="20"/>
      <c r="BY87" s="20"/>
      <c r="BZ87" s="20"/>
      <c r="CA87" s="20"/>
      <c r="CB87" s="20"/>
      <c r="CC87" s="20"/>
      <c r="CD87" s="20"/>
      <c r="CE87" s="180"/>
      <c r="CF87" s="37"/>
      <c r="CG87" s="37"/>
      <c r="CH87" s="37"/>
      <c r="CI87" s="37"/>
      <c r="CJ87" s="37"/>
      <c r="CK87" s="37"/>
      <c r="CL87" s="37"/>
      <c r="CM87" s="37"/>
      <c r="CN87" s="37"/>
      <c r="CO87" s="37"/>
      <c r="CP87" s="37"/>
      <c r="CQ87" s="37"/>
      <c r="CR87" s="37"/>
      <c r="CS87" s="38"/>
      <c r="CT87" s="23"/>
      <c r="CU87" s="24"/>
      <c r="CV87" s="242"/>
      <c r="CW87" s="25">
        <f>1-(CU87/CV84)</f>
        <v>1</v>
      </c>
      <c r="CX87" s="23" t="str" cm="1">
        <f t="array" ref="CX87">+_xlfn.IFS(CW87&lt;0.8,"Cambio",CW87&lt;0.9,"Revisión de control",CW87&gt;0.89,"Se mantiene")</f>
        <v>Se mantiene</v>
      </c>
      <c r="CY87" s="143"/>
      <c r="CZ87" s="143"/>
      <c r="DA87" s="143"/>
      <c r="DB87" s="143"/>
      <c r="DC87" s="25">
        <f>(_xlfn.IFS(CT87="",1,CT87="SI",0)+_xlfn.IFS(CY87="",1,CY87="SI",1,CY87="NO",0)+_xlfn.IFS(CZ87="",1,CZ87="SI",1,CZ87="NO",0)+_xlfn.IFS(DA87="",1,DA87="SI",1,DA87="NO",0)+_xlfn.IFS(DB87="",1,DB87="SI",1,DB87="NO",0))/5</f>
        <v>1</v>
      </c>
    </row>
    <row r="88" spans="1:107" ht="60" customHeight="1" x14ac:dyDescent="0.35">
      <c r="A88" s="146" t="s">
        <v>426</v>
      </c>
      <c r="B88" s="243" t="s">
        <v>140</v>
      </c>
      <c r="C88" s="148" t="s">
        <v>141</v>
      </c>
      <c r="D88" s="205" t="str">
        <f>VLOOKUP(B88,Datos!$B$65:$F$80,3,FALSE)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8" s="208" t="str">
        <f>VLOOKUP(B88,Datos!$B$65:$F$80,5,FALSE)</f>
        <v>La posibilidad de incumplir con la gestión estratégica de la información, la definición de políticas, lineamientos y estándares de TIC que fortalezcan el gobierno de datos, la interoperabilidad y la arquitectura empresarial.</v>
      </c>
      <c r="F88" s="205" t="str">
        <f>VLOOKUP(B88,Datos!$B$65:$F$80,4,FALSE)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8" s="221" t="s">
        <v>443</v>
      </c>
      <c r="H88" s="184" t="s">
        <v>1198</v>
      </c>
      <c r="I88" s="215">
        <f>IF(K88="",0,1)</f>
        <v>1</v>
      </c>
      <c r="J88" s="189" t="str">
        <f>CONCATENATE(C88," ",K88)</f>
        <v>INTI 16</v>
      </c>
      <c r="K88" s="189">
        <v>16</v>
      </c>
      <c r="L88" s="211">
        <v>46150</v>
      </c>
      <c r="M88" s="196">
        <f ca="1">+TODAY()-L88</f>
        <v>39</v>
      </c>
      <c r="N88" s="199" t="s">
        <v>1234</v>
      </c>
      <c r="O88" s="212" t="s">
        <v>19</v>
      </c>
      <c r="P88" s="215">
        <f>VLOOKUP(O88,Datos!$B$20:$D$25,3,FALSE)</f>
        <v>0.2</v>
      </c>
      <c r="Q88" s="212" t="s">
        <v>32</v>
      </c>
      <c r="R88" s="215">
        <f>VLOOKUP(Q88,Datos!$C$20:$D$25,2,FALSE)</f>
        <v>0.8</v>
      </c>
      <c r="S88" s="215">
        <f>+IF(P88="",R88,IF(R88="",P88,IF(P88&gt;R88,P88,R88)))</f>
        <v>0.8</v>
      </c>
      <c r="T88" s="215" t="str" cm="1">
        <f t="array" ref="T88">_xlfn.IFS(S88=P88,O88,S88=R88,Q88)</f>
        <v>El riesgo afecta la imagen de  la entidad con efecto publicitario sostenido a nivel de sector administrativo, nivel departamental o municipal</v>
      </c>
      <c r="U88" s="184" t="s">
        <v>4</v>
      </c>
      <c r="V88" s="186" t="s">
        <v>1235</v>
      </c>
      <c r="W88" s="186" t="s">
        <v>1236</v>
      </c>
      <c r="X88" s="187" t="str">
        <f>CONCATENATE("Posibilidad de"," ",U88," ",V88," debido ",W88)</f>
        <v>Posibilidad de pérdida reputacional en la imagen institucional antes los grupos de interés debido al desconocimiento del procedimiento INTI-P-001 y establecido para controlar la aprobación, actualización y publicación de la información documentada oficial de la entidad, dispuesta para apoyar la operación de los procesos</v>
      </c>
      <c r="Y88" s="189" t="s">
        <v>208</v>
      </c>
      <c r="Z88" s="189" t="s">
        <v>214</v>
      </c>
      <c r="AA88" s="192" t="s">
        <v>257</v>
      </c>
      <c r="AB88" s="192" t="s">
        <v>1237</v>
      </c>
      <c r="AC88" s="192" t="s">
        <v>1094</v>
      </c>
      <c r="AD88" s="195">
        <f>365*24</f>
        <v>8760</v>
      </c>
      <c r="AE88" s="184" t="str">
        <f>IF(AD88&lt;=0,"",IF(AD88&lt;=2,"Muy Baja",IF(AD88&lt;=24,"Baja",IF(AD88&lt;=500,"Media",IF(AD88&lt;=5000,"Alta","Muy Alta")))))</f>
        <v>Muy Alta</v>
      </c>
      <c r="AF88" s="188">
        <f>IF(AE88="","",IF(AE88="Muy Baja",0.2,IF(AE88="Baja",0.4,IF(AE88="Media",0.6,IF(AE88="Alta",0.8,IF(AE88="Muy Alta",1,))))))</f>
        <v>1</v>
      </c>
      <c r="AG88" s="188" t="str">
        <f>+T88</f>
        <v>El riesgo afecta la imagen de  la entidad con efecto publicitario sostenido a nivel de sector administrativo, nivel departamental o municipal</v>
      </c>
      <c r="AH88" s="184" t="str" cm="1">
        <f t="array" ref="AH88">_xlfn.IFS(AG88=Datos!$C$6,"Leve",AG88=Datos!$D$6,"Leve",AG88=Datos!$C$7,"Menor",AG88=Datos!$D$7,"Menor",AG88=Datos!$C$8,"Moderado",AG88=Datos!$D$8,"Moderado",AG88=Datos!$C$9,"Mayor",AG88=Datos!$D$9,"Mayor",AG88=Datos!$C$10,"Catastrófico",AG88=Datos!$D$10,"Catastrófico")</f>
        <v>Mayor</v>
      </c>
      <c r="AI88" s="188">
        <f>IF(AH88="","",IF(AH88="Leve",0.2,IF(AH88="Menor",0.4,IF(AH88="Moderado",0.6,IF(AH88="Mayor",0.8,IF(AH88="Catastrófico",1,))))))</f>
        <v>0.8</v>
      </c>
      <c r="AJ88" s="184" t="str">
        <f>IF(OR(AND(AE88="Muy Baja",AH88="Leve"),AND(AE88="Muy Baja",AH88="Menor"),AND(AE88="Baja",AH88="Leve")),"Bajo",IF(OR(AND(AE88="Muy baja",AH88="Moderado"),AND(AE88="Baja",AH88="Menor"),AND(AE88="Baja",AH88="Moderado"),AND(AE88="Media",AH88="Leve"),AND(AE88="Media",AH88="Menor"),AND(AE88="Media",AH88="Moderado"),AND(AE88="Alta",AH88="Leve"),AND(AE88="Alta",AH88="Menor")),"Moderado",IF(OR(AND(AE88="Muy Baja",AH88="Mayor"),AND(AE88="Baja",AH88="Mayor"),AND(AE88="Media",AH88="Mayor"),AND(AE88="Alta",AH88="Moderado"),AND(AE88="Alta",AH88="Mayor"),AND(AE88="Muy Alta",AH88="Leve"),AND(AE88="Muy Alta",AH88="Menor"),AND(AE88="Muy Alta",AH88="Moderado"),AND(AE88="Muy Alta",AH88="Mayor")),"Alto",IF(OR(AND(AE88="Muy Baja",AH88="Catastrófico"),AND(AE88="Baja",AH88="Catastrófico"),AND(AE88="Media",AH88="Catastrófico"),AND(AE88="Alta",AH88="Catastrófico"),AND(AE88="Muy Alta",AH88="Catastrófico")),"Extremo",""))))</f>
        <v>Alto</v>
      </c>
      <c r="AK88" s="185" t="str" cm="1">
        <f t="array" ref="AK88">_xlfn.IFS(AJ88="Bajo","Aceptar",AJ88="Moderado","Reducir",AJ88="Alto","Reducir",AJ88="Extremo","Reducir")</f>
        <v>Reducir</v>
      </c>
      <c r="AL88" s="20" t="str">
        <f>CONCATENATE(J88," Control"," 1")</f>
        <v>INTI 16 Control 1</v>
      </c>
      <c r="AM88" s="22" t="s">
        <v>1202</v>
      </c>
      <c r="AN88" s="22" t="s">
        <v>1238</v>
      </c>
      <c r="AO88" s="22" t="s">
        <v>1239</v>
      </c>
      <c r="AP88" s="22" t="str">
        <f>CONCATENATE(AM88," ",AN88," a través del ",AO88)</f>
        <v xml:space="preserve">La OFICINA DE PLANEACIÓN evalúa la pertinencia de la solicitud de elaboración o actualización de información documentada  a través del la forma SOLICITUD DE ELABORACIÓN O MODIFICACIÓN DE DOCUMENTOS INTI-F-007 cada vez que la dependencia la diligencia, donde se verifica el tipo de solicitud, el criterio de la solicitud y si es pertinente con base a la necesidad y el cumplimiento del Sistema Integrado de Gestión </v>
      </c>
      <c r="AQ88" s="20" t="s">
        <v>53</v>
      </c>
      <c r="AR88" s="20" t="str">
        <f t="shared" si="2"/>
        <v>Probabilidad</v>
      </c>
      <c r="AS88" s="20" t="s">
        <v>56</v>
      </c>
      <c r="AT88" s="20" t="str">
        <f t="shared" si="3"/>
        <v>40%</v>
      </c>
      <c r="AU88" s="20" t="s">
        <v>1</v>
      </c>
      <c r="AV88" s="20" t="s">
        <v>2</v>
      </c>
      <c r="AW88" s="20" t="s">
        <v>3</v>
      </c>
      <c r="AX88" s="21">
        <f>+IF(AR88="Probabilidad",AF88-(AF88*AT88),AF88)</f>
        <v>0.6</v>
      </c>
      <c r="AY88" s="20" t="str">
        <f t="shared" si="61"/>
        <v>Media</v>
      </c>
      <c r="AZ88" s="21">
        <f>+IF(AR88="Impacto",AI88-(AI88*AT88),AI88)</f>
        <v>0.8</v>
      </c>
      <c r="BA88" s="20" t="str">
        <f t="shared" si="62"/>
        <v>Mayor</v>
      </c>
      <c r="BB88" s="189" t="str">
        <f>IF(OR(AND(AY91="Muy Baja",BA91="Leve"),AND(AY91="Muy Baja",BA91="Menor"),AND(AY91="Baja",BA91="Leve")),"Bajo",IF(OR(AND(AY91="Muy baja",BA91="Moderado"),AND(AY91="Baja",BA91="Menor"),AND(AY91="Baja",BA91="Moderado"),AND(AY91="Media",BA91="Leve"),AND(AY91="Media",BA91="Menor"),AND(AY91="Media",BA91="Moderado"),AND(AY91="Alta",BA91="Leve"),AND(AY91="Alta",BA91="Menor")),"Moderado",IF(OR(AND(AY91="Muy Baja",BA91="Mayor"),AND(AY91="Baja",BA91="Mayor"),AND(AY91="Media",BA91="Mayor"),AND(AY91="Alta",BA91="Moderado"),AND(AY91="Alta",BA91="Mayor"),AND(AY91="Muy Alta",BA91="Leve"),AND(AY91="Muy Alta",BA91="Menor"),AND(AY91="Muy Alta",BA91="Moderado"),AND(AY91="Muy Alta",BA91="Mayor")),"Alto",IF(OR(AND(AY91="Muy Baja",BA91="Catastrófico"),AND(AY91="Baja",BA91="Catastrófico"),AND(AY91="Media",BA91="Catastrófico"),AND(AY91="Alta",BA91="Catastrófico"),AND(AY91="Muy Alta",BA91="Catastrófico")),"Extremo",""))))</f>
        <v>Moderado</v>
      </c>
      <c r="BC88" s="189" t="str" cm="1">
        <f t="array" ref="BC88">_xlfn.IFS(BB88="Bajo","Aceptar",BB88="Moderado","Reducir",BB88="Alto","Reducir",BB88="Extremo","Reducir")</f>
        <v>Reducir</v>
      </c>
      <c r="BD88" s="181" t="str" cm="1">
        <f t="array" ref="BD88">_xlfn.IFS(BC88="Aceptar","No",BC88="Reducir","Si")</f>
        <v>Si</v>
      </c>
      <c r="BE88" s="136" t="s">
        <v>1817</v>
      </c>
      <c r="BF88" s="136" t="s">
        <v>1817</v>
      </c>
      <c r="BG88" s="136" t="s">
        <v>1817</v>
      </c>
      <c r="BH88" s="166">
        <v>1</v>
      </c>
      <c r="BI88" s="166"/>
      <c r="BJ88" s="167"/>
      <c r="BK88" s="164">
        <f t="shared" ref="BK88:BK89" si="71">+SUM(BH88:BJ88)</f>
        <v>1</v>
      </c>
      <c r="BL88" s="165">
        <f t="shared" ref="BL88:BL89" si="72">+BK88/3</f>
        <v>0.33333333333333331</v>
      </c>
      <c r="BM88" s="178">
        <f t="shared" ref="BM88" si="73">+AVERAGE(BL88:BL91)</f>
        <v>0.33333333333333331</v>
      </c>
      <c r="BN88" s="20" t="str">
        <f>CONCATENATE(J88," Acción preventiva"," 1")</f>
        <v>INTI 16 Acción preventiva 1</v>
      </c>
      <c r="BO88" s="22" t="s">
        <v>309</v>
      </c>
      <c r="BP88" s="22" t="s">
        <v>444</v>
      </c>
      <c r="BQ88" s="22" t="s">
        <v>445</v>
      </c>
      <c r="BR88" s="20">
        <f t="shared" si="57"/>
        <v>1</v>
      </c>
      <c r="BS88" s="20"/>
      <c r="BT88" s="20"/>
      <c r="BU88" s="20"/>
      <c r="BV88" s="20"/>
      <c r="BW88" s="20"/>
      <c r="BX88" s="20"/>
      <c r="BY88" s="20"/>
      <c r="BZ88" s="20"/>
      <c r="CA88" s="20"/>
      <c r="CB88" s="20"/>
      <c r="CC88" s="20">
        <v>1</v>
      </c>
      <c r="CD88" s="20"/>
      <c r="CE88" s="180">
        <f>+AVERAGE(CR88:CR91)/AVERAGE(BR88:BR91)</f>
        <v>1</v>
      </c>
      <c r="CF88" s="37">
        <f>VLOOKUP($BN88,'[1]Anexo 4 Seg Acciones Prev'!$C$7:$CY$306,90,FALSE)</f>
        <v>0</v>
      </c>
      <c r="CG88" s="37">
        <f>VLOOKUP($BN88,'[1]Anexo 4 Seg Acciones Prev'!$C$7:$CY$306,91,FALSE)</f>
        <v>0</v>
      </c>
      <c r="CH88" s="37">
        <f>VLOOKUP($BN88,'[1]Anexo 4 Seg Acciones Prev'!$C$7:$CY$306,92,FALSE)</f>
        <v>0</v>
      </c>
      <c r="CI88" s="37">
        <f>VLOOKUP($BN88,'[1]Anexo 4 Seg Acciones Prev'!$C$7:$CY$306,93,FALSE)</f>
        <v>0</v>
      </c>
      <c r="CJ88" s="37">
        <f>VLOOKUP($BN88,'[1]Anexo 4 Seg Acciones Prev'!$C$7:$CY$306,94,FALSE)</f>
        <v>1</v>
      </c>
      <c r="CK88" s="37">
        <f>VLOOKUP($BN88,'[1]Anexo 4 Seg Acciones Prev'!$C$7:$CY$306,95,FALSE)</f>
        <v>0</v>
      </c>
      <c r="CL88" s="37">
        <f>VLOOKUP($BN88,'[1]Anexo 4 Seg Acciones Prev'!$C$7:$CY$306,96,FALSE)</f>
        <v>0</v>
      </c>
      <c r="CM88" s="37">
        <f>VLOOKUP($BN88,'[1]Anexo 4 Seg Acciones Prev'!$C$7:$CY$306,97,FALSE)</f>
        <v>0</v>
      </c>
      <c r="CN88" s="37">
        <f>VLOOKUP($BN88,'[1]Anexo 4 Seg Acciones Prev'!$C$7:$CY$306,98,FALSE)</f>
        <v>0</v>
      </c>
      <c r="CO88" s="37">
        <f>VLOOKUP($BN88,'[1]Anexo 4 Seg Acciones Prev'!$C$7:$CY$306,99,FALSE)</f>
        <v>0</v>
      </c>
      <c r="CP88" s="37">
        <f>VLOOKUP($BN88,'[1]Anexo 4 Seg Acciones Prev'!$C$7:$CY$306,100,FALSE)</f>
        <v>0</v>
      </c>
      <c r="CQ88" s="37">
        <f>VLOOKUP($BN88,'[1]Anexo 4 Seg Acciones Prev'!$C$7:$CY$306,101,FALSE)</f>
        <v>0</v>
      </c>
      <c r="CR88" s="37">
        <f t="shared" si="58"/>
        <v>1</v>
      </c>
      <c r="CS88" s="38" t="s">
        <v>59</v>
      </c>
      <c r="CT88" s="23"/>
      <c r="CU88" s="24"/>
      <c r="CV88" s="240">
        <f>+AD88</f>
        <v>8760</v>
      </c>
      <c r="CW88" s="25">
        <f>1-(CU88/CV88)</f>
        <v>1</v>
      </c>
      <c r="CX88" s="23" t="str" cm="1">
        <f t="array" ref="CX88">+_xlfn.IFS(CW88&lt;0.8,"Cambio",CW88&lt;0.9,"Revisión de control",CW88&gt;0.89,"Se mantiene")</f>
        <v>Se mantiene</v>
      </c>
      <c r="CY88" s="143"/>
      <c r="CZ88" s="143"/>
      <c r="DA88" s="143"/>
      <c r="DB88" s="143"/>
      <c r="DC88" s="25">
        <f t="shared" si="59"/>
        <v>1</v>
      </c>
    </row>
    <row r="89" spans="1:107" ht="60" customHeight="1" x14ac:dyDescent="0.35">
      <c r="A89" s="146" t="s">
        <v>426</v>
      </c>
      <c r="B89" s="244"/>
      <c r="C89" s="148" t="s">
        <v>141</v>
      </c>
      <c r="D89" s="206"/>
      <c r="E89" s="209"/>
      <c r="F89" s="206"/>
      <c r="G89" s="221"/>
      <c r="H89" s="184"/>
      <c r="I89" s="216"/>
      <c r="J89" s="190"/>
      <c r="K89" s="190"/>
      <c r="L89" s="211"/>
      <c r="M89" s="197"/>
      <c r="N89" s="200"/>
      <c r="O89" s="213"/>
      <c r="P89" s="216"/>
      <c r="Q89" s="213"/>
      <c r="R89" s="216"/>
      <c r="S89" s="216"/>
      <c r="T89" s="216"/>
      <c r="U89" s="184"/>
      <c r="V89" s="186"/>
      <c r="W89" s="186"/>
      <c r="X89" s="187"/>
      <c r="Y89" s="190"/>
      <c r="Z89" s="190"/>
      <c r="AA89" s="193"/>
      <c r="AB89" s="193"/>
      <c r="AC89" s="193"/>
      <c r="AD89" s="195"/>
      <c r="AE89" s="184"/>
      <c r="AF89" s="188"/>
      <c r="AG89" s="184"/>
      <c r="AH89" s="184"/>
      <c r="AI89" s="188"/>
      <c r="AJ89" s="184"/>
      <c r="AK89" s="185"/>
      <c r="AL89" s="20" t="str">
        <f>CONCATENATE(J88," Control"," 2")</f>
        <v>INTI 16 Control 2</v>
      </c>
      <c r="AM89" s="22" t="s">
        <v>1202</v>
      </c>
      <c r="AN89" s="22" t="s">
        <v>1240</v>
      </c>
      <c r="AO89" s="22" t="s">
        <v>1241</v>
      </c>
      <c r="AP89" s="22" t="str">
        <f>CONCATENATE(AM89," ",AN89," a través del ",AO89)</f>
        <v>La OFICINA DE PLANEACIÓN evalúa el contenido del documento que presenta la dependencia responsable del documento a través del 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v>
      </c>
      <c r="AQ89" s="20" t="s">
        <v>54</v>
      </c>
      <c r="AR89" s="20" t="str">
        <f t="shared" si="2"/>
        <v>Probabilidad</v>
      </c>
      <c r="AS89" s="20" t="s">
        <v>56</v>
      </c>
      <c r="AT89" s="20" t="str">
        <f t="shared" si="3"/>
        <v>30%</v>
      </c>
      <c r="AU89" s="20" t="s">
        <v>1</v>
      </c>
      <c r="AV89" s="20" t="s">
        <v>2</v>
      </c>
      <c r="AW89" s="20" t="s">
        <v>7</v>
      </c>
      <c r="AX89" s="21">
        <f>+IF(AR89="Probabilidad",AX88-(AX88*AT89),AX88)</f>
        <v>0.42</v>
      </c>
      <c r="AY89" s="20" t="str">
        <f t="shared" si="61"/>
        <v>Media</v>
      </c>
      <c r="AZ89" s="21">
        <f>+IF(AR89="Impacto",AZ88-(AZ88*AT89),AZ88)</f>
        <v>0.8</v>
      </c>
      <c r="BA89" s="20" t="str">
        <f t="shared" si="62"/>
        <v>Mayor</v>
      </c>
      <c r="BB89" s="190"/>
      <c r="BC89" s="190"/>
      <c r="BD89" s="182"/>
      <c r="BE89" s="136" t="s">
        <v>1817</v>
      </c>
      <c r="BF89" s="136" t="s">
        <v>1817</v>
      </c>
      <c r="BG89" s="136" t="s">
        <v>1817</v>
      </c>
      <c r="BH89" s="166">
        <v>1</v>
      </c>
      <c r="BI89" s="166"/>
      <c r="BJ89" s="167"/>
      <c r="BK89" s="164">
        <f t="shared" si="71"/>
        <v>1</v>
      </c>
      <c r="BL89" s="165">
        <f t="shared" si="72"/>
        <v>0.33333333333333331</v>
      </c>
      <c r="BM89" s="178"/>
      <c r="BN89" s="20" t="str">
        <f>CONCATENATE(J88," Acción preventiva"," 2")</f>
        <v>INTI 16 Acción preventiva 2</v>
      </c>
      <c r="BO89" s="22"/>
      <c r="BP89" s="22"/>
      <c r="BQ89" s="22"/>
      <c r="BR89" s="20"/>
      <c r="BS89" s="20"/>
      <c r="BT89" s="20"/>
      <c r="BU89" s="20"/>
      <c r="BV89" s="20"/>
      <c r="BW89" s="20"/>
      <c r="BX89" s="20"/>
      <c r="BY89" s="20"/>
      <c r="BZ89" s="20"/>
      <c r="CA89" s="20"/>
      <c r="CB89" s="20"/>
      <c r="CC89" s="20"/>
      <c r="CD89" s="20"/>
      <c r="CE89" s="180"/>
      <c r="CF89" s="37"/>
      <c r="CG89" s="37"/>
      <c r="CH89" s="37"/>
      <c r="CI89" s="37"/>
      <c r="CJ89" s="37"/>
      <c r="CK89" s="37"/>
      <c r="CL89" s="37"/>
      <c r="CM89" s="37"/>
      <c r="CN89" s="37"/>
      <c r="CO89" s="37"/>
      <c r="CP89" s="37"/>
      <c r="CQ89" s="37"/>
      <c r="CR89" s="37"/>
      <c r="CS89" s="38"/>
      <c r="CT89" s="23"/>
      <c r="CU89" s="24"/>
      <c r="CV89" s="241"/>
      <c r="CW89" s="25">
        <f>1-(CU89/CV88)</f>
        <v>1</v>
      </c>
      <c r="CX89" s="23" t="str" cm="1">
        <f t="array" ref="CX89">+_xlfn.IFS(CW89&lt;0.8,"Cambio",CW89&lt;0.9,"Revisión de control",CW89&gt;0.89,"Se mantiene")</f>
        <v>Se mantiene</v>
      </c>
      <c r="CY89" s="143"/>
      <c r="CZ89" s="143"/>
      <c r="DA89" s="143"/>
      <c r="DB89" s="143"/>
      <c r="DC89" s="25">
        <f t="shared" si="59"/>
        <v>1</v>
      </c>
    </row>
    <row r="90" spans="1:107" ht="60" customHeight="1" x14ac:dyDescent="0.35">
      <c r="A90" s="146" t="s">
        <v>426</v>
      </c>
      <c r="B90" s="244"/>
      <c r="C90" s="148" t="s">
        <v>141</v>
      </c>
      <c r="D90" s="206"/>
      <c r="E90" s="209"/>
      <c r="F90" s="206"/>
      <c r="G90" s="221"/>
      <c r="H90" s="184"/>
      <c r="I90" s="216"/>
      <c r="J90" s="190"/>
      <c r="K90" s="190"/>
      <c r="L90" s="211"/>
      <c r="M90" s="197"/>
      <c r="N90" s="200"/>
      <c r="O90" s="213"/>
      <c r="P90" s="216"/>
      <c r="Q90" s="213"/>
      <c r="R90" s="216"/>
      <c r="S90" s="216"/>
      <c r="T90" s="216"/>
      <c r="U90" s="184"/>
      <c r="V90" s="186"/>
      <c r="W90" s="186"/>
      <c r="X90" s="187"/>
      <c r="Y90" s="190"/>
      <c r="Z90" s="190"/>
      <c r="AA90" s="193"/>
      <c r="AB90" s="193"/>
      <c r="AC90" s="193"/>
      <c r="AD90" s="195"/>
      <c r="AE90" s="184"/>
      <c r="AF90" s="188"/>
      <c r="AG90" s="184"/>
      <c r="AH90" s="184"/>
      <c r="AI90" s="188"/>
      <c r="AJ90" s="184"/>
      <c r="AK90" s="185"/>
      <c r="AL90" s="20" t="str">
        <f>CONCATENATE(J88," Control"," 3")</f>
        <v>INTI 16 Control 3</v>
      </c>
      <c r="AM90" s="22" t="s">
        <v>1202</v>
      </c>
      <c r="AN90" s="22" t="s">
        <v>1242</v>
      </c>
      <c r="AO90" s="22" t="s">
        <v>1243</v>
      </c>
      <c r="AP90" s="22" t="str">
        <f>CONCATENATE(AM90," ",AN90," a través de ",AO90)</f>
        <v>La OFICINA DE PLANEACIÓN informa a la dependencia responsable del documento la urgencia de actualización (creación, modificación o eliminación) del SIG a través de una comunicación por correo electrónico sobre observaciones encontradas al proceso basadas en informes de auditoría o seguimiento a  los procesos creando una solicitud de elaboración o modificación del documento</v>
      </c>
      <c r="AQ90" s="20" t="s">
        <v>55</v>
      </c>
      <c r="AR90" s="20" t="str">
        <f t="shared" si="2"/>
        <v>Impacto</v>
      </c>
      <c r="AS90" s="20" t="s">
        <v>56</v>
      </c>
      <c r="AT90" s="20" t="str">
        <f t="shared" si="3"/>
        <v>25%</v>
      </c>
      <c r="AU90" s="20" t="s">
        <v>5</v>
      </c>
      <c r="AV90" s="20" t="s">
        <v>2</v>
      </c>
      <c r="AW90" s="20" t="s">
        <v>3</v>
      </c>
      <c r="AX90" s="21">
        <f>+IF(AR90="Probabilidad",AX89-(AX89*AT90),AX89)</f>
        <v>0.42</v>
      </c>
      <c r="AY90" s="20" t="str">
        <f t="shared" si="61"/>
        <v>Media</v>
      </c>
      <c r="AZ90" s="21">
        <f>+IF(AR90="Impacto",AZ89-(AZ89*AT90),AZ89)</f>
        <v>0.60000000000000009</v>
      </c>
      <c r="BA90" s="20" t="str">
        <f t="shared" si="62"/>
        <v>Moderado</v>
      </c>
      <c r="BB90" s="190"/>
      <c r="BC90" s="190"/>
      <c r="BD90" s="182"/>
      <c r="BE90" s="136" t="s">
        <v>1817</v>
      </c>
      <c r="BF90" s="136" t="s">
        <v>1817</v>
      </c>
      <c r="BG90" s="136" t="s">
        <v>1817</v>
      </c>
      <c r="BH90" s="166"/>
      <c r="BI90" s="166"/>
      <c r="BJ90" s="167"/>
      <c r="BK90" s="164"/>
      <c r="BL90" s="165"/>
      <c r="BM90" s="178"/>
      <c r="BN90" s="20" t="str">
        <f>CONCATENATE(J88," Acción preventiva"," 3")</f>
        <v>INTI 16 Acción preventiva 3</v>
      </c>
      <c r="BO90" s="22"/>
      <c r="BP90" s="22"/>
      <c r="BQ90" s="22"/>
      <c r="BR90" s="20"/>
      <c r="BS90" s="20"/>
      <c r="BT90" s="20"/>
      <c r="BU90" s="20"/>
      <c r="BV90" s="20"/>
      <c r="BW90" s="20"/>
      <c r="BX90" s="20"/>
      <c r="BY90" s="20"/>
      <c r="BZ90" s="20"/>
      <c r="CA90" s="20"/>
      <c r="CB90" s="20"/>
      <c r="CC90" s="20"/>
      <c r="CD90" s="20"/>
      <c r="CE90" s="180"/>
      <c r="CF90" s="37"/>
      <c r="CG90" s="37"/>
      <c r="CH90" s="37"/>
      <c r="CI90" s="37"/>
      <c r="CJ90" s="37"/>
      <c r="CK90" s="37"/>
      <c r="CL90" s="37"/>
      <c r="CM90" s="37"/>
      <c r="CN90" s="37"/>
      <c r="CO90" s="37"/>
      <c r="CP90" s="37"/>
      <c r="CQ90" s="37"/>
      <c r="CR90" s="37"/>
      <c r="CS90" s="38"/>
      <c r="CT90" s="23"/>
      <c r="CU90" s="24"/>
      <c r="CV90" s="241"/>
      <c r="CW90" s="25">
        <f>1-(CU90/CV88)</f>
        <v>1</v>
      </c>
      <c r="CX90" s="23" t="str" cm="1">
        <f t="array" ref="CX90">+_xlfn.IFS(CW90&lt;0.8,"Cambio",CW90&lt;0.9,"Revisión de control",CW90&gt;0.89,"Se mantiene")</f>
        <v>Se mantiene</v>
      </c>
      <c r="CY90" s="143"/>
      <c r="CZ90" s="143"/>
      <c r="DA90" s="143"/>
      <c r="DB90" s="143"/>
      <c r="DC90" s="25">
        <f t="shared" si="59"/>
        <v>1</v>
      </c>
    </row>
    <row r="91" spans="1:107" ht="60" customHeight="1" x14ac:dyDescent="0.35">
      <c r="A91" s="146" t="s">
        <v>426</v>
      </c>
      <c r="B91" s="245"/>
      <c r="C91" s="148" t="s">
        <v>141</v>
      </c>
      <c r="D91" s="207"/>
      <c r="E91" s="210"/>
      <c r="F91" s="207"/>
      <c r="G91" s="221"/>
      <c r="H91" s="184"/>
      <c r="I91" s="217"/>
      <c r="J91" s="191"/>
      <c r="K91" s="191"/>
      <c r="L91" s="211"/>
      <c r="M91" s="198"/>
      <c r="N91" s="201"/>
      <c r="O91" s="214"/>
      <c r="P91" s="217"/>
      <c r="Q91" s="214"/>
      <c r="R91" s="217"/>
      <c r="S91" s="217"/>
      <c r="T91" s="217"/>
      <c r="U91" s="184"/>
      <c r="V91" s="186"/>
      <c r="W91" s="186"/>
      <c r="X91" s="187"/>
      <c r="Y91" s="191"/>
      <c r="Z91" s="191"/>
      <c r="AA91" s="194"/>
      <c r="AB91" s="194"/>
      <c r="AC91" s="194"/>
      <c r="AD91" s="195"/>
      <c r="AE91" s="184"/>
      <c r="AF91" s="188"/>
      <c r="AG91" s="184"/>
      <c r="AH91" s="184"/>
      <c r="AI91" s="188"/>
      <c r="AJ91" s="184"/>
      <c r="AK91" s="185"/>
      <c r="AL91" s="20" t="str">
        <f>CONCATENATE(J88," Control"," 4")</f>
        <v>INTI 16 Control 4</v>
      </c>
      <c r="AM91" s="22"/>
      <c r="AN91" s="22"/>
      <c r="AO91" s="22"/>
      <c r="AP91" s="22" t="str">
        <f>CONCATENATE(AM91," ",AN91," a través de ",AO91)</f>
        <v xml:space="preserve">  a través de </v>
      </c>
      <c r="AQ91" s="20"/>
      <c r="AR91" s="20" t="str">
        <f t="shared" si="2"/>
        <v/>
      </c>
      <c r="AS91" s="20"/>
      <c r="AT91" s="20" t="str">
        <f t="shared" si="3"/>
        <v/>
      </c>
      <c r="AU91" s="20"/>
      <c r="AV91" s="20"/>
      <c r="AW91" s="20"/>
      <c r="AX91" s="21">
        <f>+IF(AR91="Probabilidad",AX90-(AX90*AT91),AX90)</f>
        <v>0.42</v>
      </c>
      <c r="AY91" s="20" t="str">
        <f t="shared" si="61"/>
        <v>Media</v>
      </c>
      <c r="AZ91" s="21">
        <f>+IF(AR91="Impacto",AZ90-(AZ90*AT91),AZ90)</f>
        <v>0.60000000000000009</v>
      </c>
      <c r="BA91" s="20" t="str">
        <f t="shared" si="62"/>
        <v>Moderado</v>
      </c>
      <c r="BB91" s="191"/>
      <c r="BC91" s="191"/>
      <c r="BD91" s="183"/>
      <c r="BE91" s="20"/>
      <c r="BF91" s="20"/>
      <c r="BG91" s="20"/>
      <c r="BH91" s="166"/>
      <c r="BI91" s="166"/>
      <c r="BJ91" s="167"/>
      <c r="BK91" s="164"/>
      <c r="BL91" s="165"/>
      <c r="BM91" s="178"/>
      <c r="BN91" s="20" t="str">
        <f>CONCATENATE(J88," Acción preventiva"," 4")</f>
        <v>INTI 16 Acción preventiva 4</v>
      </c>
      <c r="BO91" s="22"/>
      <c r="BP91" s="22"/>
      <c r="BQ91" s="22"/>
      <c r="BR91" s="20"/>
      <c r="BS91" s="20"/>
      <c r="BT91" s="20"/>
      <c r="BU91" s="20"/>
      <c r="BV91" s="20"/>
      <c r="BW91" s="20"/>
      <c r="BX91" s="20"/>
      <c r="BY91" s="20"/>
      <c r="BZ91" s="20"/>
      <c r="CA91" s="20"/>
      <c r="CB91" s="20"/>
      <c r="CC91" s="20"/>
      <c r="CD91" s="20"/>
      <c r="CE91" s="180"/>
      <c r="CF91" s="37"/>
      <c r="CG91" s="37"/>
      <c r="CH91" s="37"/>
      <c r="CI91" s="37"/>
      <c r="CJ91" s="37"/>
      <c r="CK91" s="37"/>
      <c r="CL91" s="37"/>
      <c r="CM91" s="37"/>
      <c r="CN91" s="37"/>
      <c r="CO91" s="37"/>
      <c r="CP91" s="37"/>
      <c r="CQ91" s="37"/>
      <c r="CR91" s="37"/>
      <c r="CS91" s="38"/>
      <c r="CT91" s="23"/>
      <c r="CU91" s="24"/>
      <c r="CV91" s="242"/>
      <c r="CW91" s="25">
        <f>1-(CU91/CV88)</f>
        <v>1</v>
      </c>
      <c r="CX91" s="23" t="str" cm="1">
        <f t="array" ref="CX91">+_xlfn.IFS(CW91&lt;0.8,"Cambio",CW91&lt;0.9,"Revisión de control",CW91&gt;0.89,"Se mantiene")</f>
        <v>Se mantiene</v>
      </c>
      <c r="CY91" s="143"/>
      <c r="CZ91" s="143"/>
      <c r="DA91" s="143"/>
      <c r="DB91" s="143"/>
      <c r="DC91" s="25">
        <f t="shared" si="59"/>
        <v>1</v>
      </c>
    </row>
    <row r="92" spans="1:107" ht="60" customHeight="1" x14ac:dyDescent="0.35">
      <c r="A92" s="146" t="s">
        <v>330</v>
      </c>
      <c r="B92" s="222" t="s">
        <v>142</v>
      </c>
      <c r="C92" s="147" t="s">
        <v>143</v>
      </c>
      <c r="D92" s="205" t="str">
        <f>VLOOKUP(B92,Datos!$B$65:$F$80,3,FALSE)</f>
        <v>Asegurar la atención al ciudadano, mediante los modelos de atención por oferta, demanda y descongestión, que permita detectar las necesidades de ordenamiento social de la propiedad rural</v>
      </c>
      <c r="E92" s="208" t="str">
        <f>VLOOKUP(B92,Datos!$B$65:$F$80,5,FALSE)</f>
        <v>La posibilidad de incumplir con la atención al ciudadano, mediante los modelos de atención por oferta, demanda y descongestión</v>
      </c>
      <c r="F92" s="205" t="str">
        <f>VLOOKUP(B92,Datos!$B$65:$F$80,4,FALSE)</f>
        <v>Inicia con la recepción del rezago documental y finaliza con la identificación y respuesta de las Peticiones, Quejas, Reclamos, Denuncias y Felicitaciones que recibe la Agencia Nacional de Tierras</v>
      </c>
      <c r="G92" s="221" t="s">
        <v>312</v>
      </c>
      <c r="H92" s="184" t="s">
        <v>1767</v>
      </c>
      <c r="I92" s="215">
        <f>IF(K92="",0,1)</f>
        <v>1</v>
      </c>
      <c r="J92" s="189" t="str">
        <f>CONCATENATE(C92," ",K92)</f>
        <v>GEMA 17</v>
      </c>
      <c r="K92" s="189">
        <v>17</v>
      </c>
      <c r="L92" s="211">
        <v>46150</v>
      </c>
      <c r="M92" s="196">
        <f ca="1">+TODAY()-L92</f>
        <v>39</v>
      </c>
      <c r="N92" s="199" t="s">
        <v>1768</v>
      </c>
      <c r="O92" s="212" t="s">
        <v>23</v>
      </c>
      <c r="P92" s="215">
        <f>VLOOKUP(O92,Datos!$B$20:$D$25,3,FALSE)</f>
        <v>0.4</v>
      </c>
      <c r="Q92" s="212" t="s">
        <v>35</v>
      </c>
      <c r="R92" s="215">
        <f>VLOOKUP(Q92,Datos!$C$20:$D$25,2,FALSE)</f>
        <v>1</v>
      </c>
      <c r="S92" s="215">
        <f>+IF(P92="",R92,IF(R92="",P92,IF(P92&gt;R92,P92,R92)))</f>
        <v>1</v>
      </c>
      <c r="T92" s="215" t="str" cm="1">
        <f t="array" ref="T92">_xlfn.IFS(S92=P92,O92,S92=R92,Q92)</f>
        <v>El riesgo afecta la imagen de la entidad a nivel nacional, con efecto publicitarios sostenible a nivel país</v>
      </c>
      <c r="U92" s="184" t="s">
        <v>4</v>
      </c>
      <c r="V92" s="186" t="s">
        <v>1769</v>
      </c>
      <c r="W92" s="186" t="s">
        <v>1770</v>
      </c>
      <c r="X92" s="187" t="str">
        <f>CONCATENATE("Posibilidad de"," ",U92," ",V92," debido ",W92)</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Y92" s="189" t="s">
        <v>211</v>
      </c>
      <c r="Z92" s="189" t="s">
        <v>214</v>
      </c>
      <c r="AA92" s="192" t="s">
        <v>257</v>
      </c>
      <c r="AB92" s="192" t="s">
        <v>1201</v>
      </c>
      <c r="AC92" s="192" t="s">
        <v>1078</v>
      </c>
      <c r="AD92" s="195">
        <v>93695</v>
      </c>
      <c r="AE92" s="184" t="str">
        <f>IF(AD92&lt;=0,"",IF(AD92&lt;=2,"Muy Baja",IF(AD92&lt;=24,"Baja",IF(AD92&lt;=500,"Media",IF(AD92&lt;=5000,"Alta","Muy Alta")))))</f>
        <v>Muy Alta</v>
      </c>
      <c r="AF92" s="188">
        <f>IF(AE92="","",IF(AE92="Muy Baja",0.2,IF(AE92="Baja",0.4,IF(AE92="Media",0.6,IF(AE92="Alta",0.8,IF(AE92="Muy Alta",1,))))))</f>
        <v>1</v>
      </c>
      <c r="AG92" s="188" t="str">
        <f>+T92</f>
        <v>El riesgo afecta la imagen de la entidad a nivel nacional, con efecto publicitarios sostenible a nivel país</v>
      </c>
      <c r="AH92" s="184" t="str" cm="1">
        <f t="array" ref="AH92">_xlfn.IFS(AG92=Datos!$C$6,"Leve",AG92=Datos!$D$6,"Leve",AG92=Datos!$C$7,"Menor",AG92=Datos!$D$7,"Menor",AG92=Datos!$C$8,"Moderado",AG92=Datos!$D$8,"Moderado",AG92=Datos!$C$9,"Mayor",AG92=Datos!$D$9,"Mayor",AG92=Datos!$C$10,"Catastrófico",AG92=Datos!$D$10,"Catastrófico")</f>
        <v>Catastrófico</v>
      </c>
      <c r="AI92" s="188">
        <f>IF(AH92="","",IF(AH92="Leve",0.2,IF(AH92="Menor",0.4,IF(AH92="Moderado",0.6,IF(AH92="Mayor",0.8,IF(AH92="Catastrófico",1,))))))</f>
        <v>1</v>
      </c>
      <c r="AJ92" s="184" t="str">
        <f>IF(OR(AND(AE92="Muy Baja",AH92="Leve"),AND(AE92="Muy Baja",AH92="Menor"),AND(AE92="Baja",AH92="Leve")),"Bajo",IF(OR(AND(AE92="Muy baja",AH92="Moderado"),AND(AE92="Baja",AH92="Menor"),AND(AE92="Baja",AH92="Moderado"),AND(AE92="Media",AH92="Leve"),AND(AE92="Media",AH92="Menor"),AND(AE92="Media",AH92="Moderado"),AND(AE92="Alta",AH92="Leve"),AND(AE92="Alta",AH92="Menor")),"Moderado",IF(OR(AND(AE92="Muy Baja",AH92="Mayor"),AND(AE92="Baja",AH92="Mayor"),AND(AE92="Media",AH92="Mayor"),AND(AE92="Alta",AH92="Moderado"),AND(AE92="Alta",AH92="Mayor"),AND(AE92="Muy Alta",AH92="Leve"),AND(AE92="Muy Alta",AH92="Menor"),AND(AE92="Muy Alta",AH92="Moderado"),AND(AE92="Muy Alta",AH92="Mayor")),"Alto",IF(OR(AND(AE92="Muy Baja",AH92="Catastrófico"),AND(AE92="Baja",AH92="Catastrófico"),AND(AE92="Media",AH92="Catastrófico"),AND(AE92="Alta",AH92="Catastrófico"),AND(AE92="Muy Alta",AH92="Catastrófico")),"Extremo",""))))</f>
        <v>Extremo</v>
      </c>
      <c r="AK92" s="185" t="str" cm="1">
        <f t="array" ref="AK92">_xlfn.IFS(AJ92="Bajo","Aceptar",AJ92="Moderado","Reducir",AJ92="Alto","Reducir",AJ92="Extremo","Reducir")</f>
        <v>Reducir</v>
      </c>
      <c r="AL92" s="20" t="str">
        <f>CONCATENATE(J92," Control"," 1")</f>
        <v>GEMA 17 Control 1</v>
      </c>
      <c r="AM92" s="22" t="s">
        <v>1771</v>
      </c>
      <c r="AN92" s="22" t="s">
        <v>1772</v>
      </c>
      <c r="AO92" s="22" t="s">
        <v>1773</v>
      </c>
      <c r="AP92" s="22" t="str">
        <f>CONCATENATE(AM92," ",AN92," a través del ",AO92)</f>
        <v>La SECRETARÍA GENERAL valida la ejecución del plan de atención de las PQRSD a través del reporte de ORFEO  donde se evidencia la implementación del plan de atención generado por las dependencias de las PQRSD rezagadas</v>
      </c>
      <c r="AQ92" s="20" t="s">
        <v>54</v>
      </c>
      <c r="AR92" s="20" t="str">
        <f t="shared" ref="AR92:AR135" si="74">IF(OR(AQ92="Preventivo",AQ92="Detectivo"),"Probabilidad",IF(AQ92="Correctivo","Impacto",""))</f>
        <v>Probabilidad</v>
      </c>
      <c r="AS92" s="20" t="s">
        <v>56</v>
      </c>
      <c r="AT92" s="20" t="str">
        <f t="shared" ref="AT92:AT135" si="75">IF(AND(AQ92="Preventivo",AS92="Automático"),"50%",IF(AND(AQ92="Preventivo",AS92="Manual"),"40%",IF(AND(AQ92="Detectivo",AS92="Automático"),"40%",IF(AND(AQ92="Detectivo",AS92="Manual"),"30%",IF(AND(AQ92="Correctivo",AS92="Automático"),"35%",IF(AND(AQ92="Correctivo",AS92="Manual"),"25%",""))))))</f>
        <v>30%</v>
      </c>
      <c r="AU92" s="20" t="s">
        <v>5</v>
      </c>
      <c r="AV92" s="20" t="s">
        <v>2</v>
      </c>
      <c r="AW92" s="20" t="s">
        <v>3</v>
      </c>
      <c r="AX92" s="21">
        <f>+IF(AR92="Probabilidad",AF92-(AF92*AT92),AF92)</f>
        <v>0.7</v>
      </c>
      <c r="AY92" s="20" t="str">
        <f t="shared" si="61"/>
        <v>Alta</v>
      </c>
      <c r="AZ92" s="21">
        <f>+IF(AR92="Impacto",AI92-(AI92*AT92),AI92)</f>
        <v>1</v>
      </c>
      <c r="BA92" s="20" t="str">
        <f t="shared" si="62"/>
        <v>Catastrófico</v>
      </c>
      <c r="BB92" s="189" t="str">
        <f>IF(OR(AND(AY95="Muy Baja",BA95="Leve"),AND(AY95="Muy Baja",BA95="Menor"),AND(AY95="Baja",BA95="Leve")),"Bajo",IF(OR(AND(AY95="Muy baja",BA95="Moderado"),AND(AY95="Baja",BA95="Menor"),AND(AY95="Baja",BA95="Moderado"),AND(AY95="Media",BA95="Leve"),AND(AY95="Media",BA95="Menor"),AND(AY95="Media",BA95="Moderado"),AND(AY95="Alta",BA95="Leve"),AND(AY95="Alta",BA95="Menor")),"Moderado",IF(OR(AND(AY95="Muy Baja",BA95="Mayor"),AND(AY95="Baja",BA95="Mayor"),AND(AY95="Media",BA95="Mayor"),AND(AY95="Alta",BA95="Moderado"),AND(AY95="Alta",BA95="Mayor"),AND(AY95="Muy Alta",BA95="Leve"),AND(AY95="Muy Alta",BA95="Menor"),AND(AY95="Muy Alta",BA95="Moderado"),AND(AY95="Muy Alta",BA95="Mayor")),"Alto",IF(OR(AND(AY95="Muy Baja",BA95="Catastrófico"),AND(AY95="Baja",BA95="Catastrófico"),AND(AY95="Media",BA95="Catastrófico"),AND(AY95="Alta",BA95="Catastrófico"),AND(AY95="Muy Alta",BA95="Catastrófico")),"Extremo",""))))</f>
        <v>Alto</v>
      </c>
      <c r="BC92" s="189" t="str" cm="1">
        <f t="array" ref="BC92">_xlfn.IFS(BB92="Bajo","Aceptar",BB92="Moderado","Reducir",BB92="Alto","Reducir",BB92="Extremo","Reducir")</f>
        <v>Reducir</v>
      </c>
      <c r="BD92" s="181" t="str" cm="1">
        <f t="array" ref="BD92">_xlfn.IFS(BC92="Aceptar","No",BC92="Reducir","Si")</f>
        <v>Si</v>
      </c>
      <c r="BE92" s="168" t="s">
        <v>1818</v>
      </c>
      <c r="BF92" s="136" t="s">
        <v>1817</v>
      </c>
      <c r="BG92" s="136" t="s">
        <v>1817</v>
      </c>
      <c r="BH92" s="166">
        <v>0</v>
      </c>
      <c r="BI92" s="166"/>
      <c r="BJ92" s="167"/>
      <c r="BK92" s="164">
        <f>+SUM(BH92:BJ92)</f>
        <v>0</v>
      </c>
      <c r="BL92" s="165">
        <f>+BK92/3</f>
        <v>0</v>
      </c>
      <c r="BM92" s="178">
        <f t="shared" ref="BM92" si="76">+AVERAGE(BL92:BL95)</f>
        <v>0</v>
      </c>
      <c r="BN92" s="20" t="str">
        <f>CONCATENATE(J92," Acción preventiva"," 1")</f>
        <v>GEMA 17 Acción preventiva 1</v>
      </c>
      <c r="BO92" s="22" t="s">
        <v>331</v>
      </c>
      <c r="BP92" s="22" t="s">
        <v>335</v>
      </c>
      <c r="BQ92" s="22" t="s">
        <v>1775</v>
      </c>
      <c r="BR92" s="20">
        <f t="shared" ref="BR92:BR93" si="77">+SUM(BS92:CD92)</f>
        <v>11</v>
      </c>
      <c r="BS92" s="20">
        <v>1</v>
      </c>
      <c r="BT92" s="20">
        <v>1</v>
      </c>
      <c r="BU92" s="20">
        <v>1</v>
      </c>
      <c r="BV92" s="20">
        <v>1</v>
      </c>
      <c r="BW92" s="20">
        <v>1</v>
      </c>
      <c r="BX92" s="20">
        <v>1</v>
      </c>
      <c r="BY92" s="20">
        <v>1</v>
      </c>
      <c r="BZ92" s="20">
        <v>1</v>
      </c>
      <c r="CA92" s="20">
        <v>1</v>
      </c>
      <c r="CB92" s="20">
        <v>1</v>
      </c>
      <c r="CC92" s="20">
        <v>1</v>
      </c>
      <c r="CD92" s="20"/>
      <c r="CE92" s="180">
        <f>+AVERAGE(CR92:CR95)/AVERAGE(BR92:BR95)</f>
        <v>0.22222222222222221</v>
      </c>
      <c r="CF92" s="37">
        <f>VLOOKUP($BN92,'[1]Anexo 4 Seg Acciones Prev'!$C$7:$CY$306,90,FALSE)</f>
        <v>1</v>
      </c>
      <c r="CG92" s="37">
        <f>VLOOKUP($BN92,'[1]Anexo 4 Seg Acciones Prev'!$C$7:$CY$306,91,FALSE)</f>
        <v>1</v>
      </c>
      <c r="CH92" s="37">
        <f>VLOOKUP($BN92,'[1]Anexo 4 Seg Acciones Prev'!$C$7:$CY$306,92,FALSE)</f>
        <v>1</v>
      </c>
      <c r="CI92" s="37">
        <f>VLOOKUP($BN92,'[1]Anexo 4 Seg Acciones Prev'!$C$7:$CY$306,93,FALSE)</f>
        <v>1</v>
      </c>
      <c r="CJ92" s="37">
        <f>VLOOKUP($BN92,'[1]Anexo 4 Seg Acciones Prev'!$C$7:$CY$306,94,FALSE)</f>
        <v>0</v>
      </c>
      <c r="CK92" s="37">
        <f>VLOOKUP($BN92,'[1]Anexo 4 Seg Acciones Prev'!$C$7:$CY$306,95,FALSE)</f>
        <v>0</v>
      </c>
      <c r="CL92" s="37">
        <f>VLOOKUP($BN92,'[1]Anexo 4 Seg Acciones Prev'!$C$7:$CY$306,96,FALSE)</f>
        <v>0</v>
      </c>
      <c r="CM92" s="37">
        <f>VLOOKUP($BN92,'[1]Anexo 4 Seg Acciones Prev'!$C$7:$CY$306,97,FALSE)</f>
        <v>0</v>
      </c>
      <c r="CN92" s="37">
        <f>VLOOKUP($BN92,'[1]Anexo 4 Seg Acciones Prev'!$C$7:$CY$306,98,FALSE)</f>
        <v>0</v>
      </c>
      <c r="CO92" s="37">
        <f>VLOOKUP($BN92,'[1]Anexo 4 Seg Acciones Prev'!$C$7:$CY$306,99,FALSE)</f>
        <v>0</v>
      </c>
      <c r="CP92" s="37">
        <f>VLOOKUP($BN92,'[1]Anexo 4 Seg Acciones Prev'!$C$7:$CY$306,100,FALSE)</f>
        <v>0</v>
      </c>
      <c r="CQ92" s="37">
        <f>VLOOKUP($BN92,'[1]Anexo 4 Seg Acciones Prev'!$C$7:$CY$306,101,FALSE)</f>
        <v>0</v>
      </c>
      <c r="CR92" s="37">
        <f t="shared" si="58"/>
        <v>4</v>
      </c>
      <c r="CS92" s="38" t="s">
        <v>58</v>
      </c>
      <c r="CT92" s="23" t="s">
        <v>60</v>
      </c>
      <c r="CU92" s="24">
        <v>12187</v>
      </c>
      <c r="CV92" s="240">
        <f>+AD92</f>
        <v>93695</v>
      </c>
      <c r="CW92" s="25">
        <f>1-(CU92/CV92)</f>
        <v>0.8699290250280165</v>
      </c>
      <c r="CX92" s="23" t="str" cm="1">
        <f t="array" ref="CX92">+_xlfn.IFS(CW92&lt;0.8,"Cambio",CW92&lt;0.9,"Revisión de control",CW92&gt;0.89,"Se mantiene")</f>
        <v>Revisión de control</v>
      </c>
      <c r="CY92" s="143" t="s">
        <v>202</v>
      </c>
      <c r="CZ92" s="143" t="s">
        <v>202</v>
      </c>
      <c r="DA92" s="143" t="s">
        <v>202</v>
      </c>
      <c r="DB92" s="143" t="s">
        <v>202</v>
      </c>
      <c r="DC92" s="25">
        <f t="shared" si="59"/>
        <v>0</v>
      </c>
    </row>
    <row r="93" spans="1:107" ht="60" customHeight="1" x14ac:dyDescent="0.35">
      <c r="A93" s="146" t="s">
        <v>330</v>
      </c>
      <c r="B93" s="223"/>
      <c r="C93" s="147" t="s">
        <v>143</v>
      </c>
      <c r="D93" s="206"/>
      <c r="E93" s="209"/>
      <c r="F93" s="206"/>
      <c r="G93" s="221"/>
      <c r="H93" s="184"/>
      <c r="I93" s="216"/>
      <c r="J93" s="190"/>
      <c r="K93" s="190"/>
      <c r="L93" s="211"/>
      <c r="M93" s="197"/>
      <c r="N93" s="200"/>
      <c r="O93" s="213"/>
      <c r="P93" s="216"/>
      <c r="Q93" s="213"/>
      <c r="R93" s="216"/>
      <c r="S93" s="216"/>
      <c r="T93" s="216"/>
      <c r="U93" s="184"/>
      <c r="V93" s="186"/>
      <c r="W93" s="186"/>
      <c r="X93" s="187"/>
      <c r="Y93" s="190"/>
      <c r="Z93" s="190"/>
      <c r="AA93" s="193"/>
      <c r="AB93" s="193"/>
      <c r="AC93" s="193"/>
      <c r="AD93" s="195"/>
      <c r="AE93" s="184"/>
      <c r="AF93" s="188"/>
      <c r="AG93" s="184"/>
      <c r="AH93" s="184"/>
      <c r="AI93" s="188"/>
      <c r="AJ93" s="184"/>
      <c r="AK93" s="185"/>
      <c r="AL93" s="20" t="str">
        <f>CONCATENATE(J92," Control"," 2")</f>
        <v>GEMA 17 Control 2</v>
      </c>
      <c r="AM93" s="22" t="s">
        <v>1771</v>
      </c>
      <c r="AN93" s="22" t="s">
        <v>1803</v>
      </c>
      <c r="AO93" s="22" t="s">
        <v>1774</v>
      </c>
      <c r="AP93" s="22" t="str">
        <f>CONCATENATE(AM93," ",AN93," a través de ",AO93)</f>
        <v>La SECRETARÍA GENERAL implementa (cordinación y/o ejecución) un plan de choque de atención a las PQRSD sin tramitar a través de un plan de mejoramiento que presenta acciones compartidas con otras dependencias que incluye boletines de comunicación, videos interactivos sobre el manejo de Orfeo, mesas de trabajo mensuales para evaluar el avance de la gestión, actas de compromiso de directivos (direcciones, subdirecciones, oficinas y lideres de grupo) y revisión a los manuales del aplicativo de Orfeo</v>
      </c>
      <c r="AQ93" s="20" t="s">
        <v>55</v>
      </c>
      <c r="AR93" s="20" t="str">
        <f t="shared" si="74"/>
        <v>Impacto</v>
      </c>
      <c r="AS93" s="20" t="s">
        <v>56</v>
      </c>
      <c r="AT93" s="20" t="str">
        <f t="shared" si="75"/>
        <v>25%</v>
      </c>
      <c r="AU93" s="20" t="s">
        <v>5</v>
      </c>
      <c r="AV93" s="20" t="s">
        <v>2</v>
      </c>
      <c r="AW93" s="20" t="s">
        <v>3</v>
      </c>
      <c r="AX93" s="21">
        <f>+IF(AR93="Probabilidad",AX92-(AX92*AT93),AX92)</f>
        <v>0.7</v>
      </c>
      <c r="AY93" s="20" t="str">
        <f t="shared" si="61"/>
        <v>Alta</v>
      </c>
      <c r="AZ93" s="21">
        <f>+IF(AR93="Impacto",AZ92-(AZ92*AT93),AZ92)</f>
        <v>0.75</v>
      </c>
      <c r="BA93" s="20" t="str">
        <f t="shared" si="62"/>
        <v>Mayor</v>
      </c>
      <c r="BB93" s="190"/>
      <c r="BC93" s="190"/>
      <c r="BD93" s="182"/>
      <c r="BE93" s="168" t="s">
        <v>1818</v>
      </c>
      <c r="BF93" s="136" t="s">
        <v>1817</v>
      </c>
      <c r="BG93" s="136" t="s">
        <v>1817</v>
      </c>
      <c r="BH93" s="166">
        <v>0</v>
      </c>
      <c r="BI93" s="166"/>
      <c r="BJ93" s="167"/>
      <c r="BK93" s="164">
        <v>0</v>
      </c>
      <c r="BL93" s="165">
        <f t="shared" ref="BL93" si="78">+SUM(BH93:BJ93)</f>
        <v>0</v>
      </c>
      <c r="BM93" s="178"/>
      <c r="BN93" s="20" t="str">
        <f>CONCATENATE(J92," Acción preventiva"," 2")</f>
        <v>GEMA 17 Acción preventiva 2</v>
      </c>
      <c r="BO93" s="22" t="s">
        <v>331</v>
      </c>
      <c r="BP93" s="22" t="s">
        <v>1776</v>
      </c>
      <c r="BQ93" s="22" t="s">
        <v>1777</v>
      </c>
      <c r="BR93" s="20">
        <f t="shared" si="77"/>
        <v>7</v>
      </c>
      <c r="BS93" s="20"/>
      <c r="BT93" s="20"/>
      <c r="BU93" s="20"/>
      <c r="BV93" s="20"/>
      <c r="BW93" s="20">
        <v>1</v>
      </c>
      <c r="BX93" s="20">
        <v>1</v>
      </c>
      <c r="BY93" s="20">
        <v>1</v>
      </c>
      <c r="BZ93" s="20">
        <v>1</v>
      </c>
      <c r="CA93" s="20">
        <v>1</v>
      </c>
      <c r="CB93" s="20">
        <v>1</v>
      </c>
      <c r="CC93" s="20">
        <v>1</v>
      </c>
      <c r="CD93" s="20"/>
      <c r="CE93" s="180"/>
      <c r="CF93" s="37">
        <f>VLOOKUP($BN93,'[1]Anexo 4 Seg Acciones Prev'!$C$7:$CY$306,90,FALSE)</f>
        <v>0</v>
      </c>
      <c r="CG93" s="37">
        <f>VLOOKUP($BN93,'[1]Anexo 4 Seg Acciones Prev'!$C$7:$CY$306,91,FALSE)</f>
        <v>0</v>
      </c>
      <c r="CH93" s="37">
        <f>VLOOKUP($BN93,'[1]Anexo 4 Seg Acciones Prev'!$C$7:$CY$306,92,FALSE)</f>
        <v>0</v>
      </c>
      <c r="CI93" s="37">
        <f>VLOOKUP($BN93,'[1]Anexo 4 Seg Acciones Prev'!$C$7:$CY$306,93,FALSE)</f>
        <v>0</v>
      </c>
      <c r="CJ93" s="37">
        <f>VLOOKUP($BN93,'[1]Anexo 4 Seg Acciones Prev'!$C$7:$CY$306,94,FALSE)</f>
        <v>0</v>
      </c>
      <c r="CK93" s="37">
        <f>VLOOKUP($BN93,'[1]Anexo 4 Seg Acciones Prev'!$C$7:$CY$306,95,FALSE)</f>
        <v>0</v>
      </c>
      <c r="CL93" s="37">
        <f>VLOOKUP($BN93,'[1]Anexo 4 Seg Acciones Prev'!$C$7:$CY$306,96,FALSE)</f>
        <v>0</v>
      </c>
      <c r="CM93" s="37">
        <f>VLOOKUP($BN93,'[1]Anexo 4 Seg Acciones Prev'!$C$7:$CY$306,97,FALSE)</f>
        <v>0</v>
      </c>
      <c r="CN93" s="37">
        <f>VLOOKUP($BN93,'[1]Anexo 4 Seg Acciones Prev'!$C$7:$CY$306,98,FALSE)</f>
        <v>0</v>
      </c>
      <c r="CO93" s="37">
        <f>VLOOKUP($BN93,'[1]Anexo 4 Seg Acciones Prev'!$C$7:$CY$306,99,FALSE)</f>
        <v>0</v>
      </c>
      <c r="CP93" s="37">
        <f>VLOOKUP($BN93,'[1]Anexo 4 Seg Acciones Prev'!$C$7:$CY$306,100,FALSE)</f>
        <v>0</v>
      </c>
      <c r="CQ93" s="37">
        <f>VLOOKUP($BN93,'[1]Anexo 4 Seg Acciones Prev'!$C$7:$CY$306,101,FALSE)</f>
        <v>0</v>
      </c>
      <c r="CR93" s="37">
        <f t="shared" si="58"/>
        <v>0</v>
      </c>
      <c r="CS93" s="38" t="s">
        <v>58</v>
      </c>
      <c r="CT93" s="23" t="s">
        <v>60</v>
      </c>
      <c r="CU93" s="24">
        <v>21820</v>
      </c>
      <c r="CV93" s="241"/>
      <c r="CW93" s="25">
        <f>1-(CU93/CV92)</f>
        <v>0.76711670846896851</v>
      </c>
      <c r="CX93" s="23" t="str" cm="1">
        <f t="array" ref="CX93">+_xlfn.IFS(CW93&lt;0.8,"Cambio",CW93&lt;0.9,"Revisión de control",CW93&gt;0.89,"Se mantiene")</f>
        <v>Cambio</v>
      </c>
      <c r="CY93" s="143" t="s">
        <v>202</v>
      </c>
      <c r="CZ93" s="143" t="s">
        <v>202</v>
      </c>
      <c r="DA93" s="143" t="s">
        <v>202</v>
      </c>
      <c r="DB93" s="143" t="s">
        <v>202</v>
      </c>
      <c r="DC93" s="25">
        <f t="shared" si="59"/>
        <v>0</v>
      </c>
    </row>
    <row r="94" spans="1:107" ht="60" customHeight="1" x14ac:dyDescent="0.35">
      <c r="A94" s="146" t="s">
        <v>330</v>
      </c>
      <c r="B94" s="223"/>
      <c r="C94" s="147" t="s">
        <v>143</v>
      </c>
      <c r="D94" s="206"/>
      <c r="E94" s="209"/>
      <c r="F94" s="206"/>
      <c r="G94" s="221"/>
      <c r="H94" s="184"/>
      <c r="I94" s="216"/>
      <c r="J94" s="190"/>
      <c r="K94" s="190"/>
      <c r="L94" s="211"/>
      <c r="M94" s="197"/>
      <c r="N94" s="200"/>
      <c r="O94" s="213"/>
      <c r="P94" s="216"/>
      <c r="Q94" s="213"/>
      <c r="R94" s="216"/>
      <c r="S94" s="216"/>
      <c r="T94" s="216"/>
      <c r="U94" s="184"/>
      <c r="V94" s="186"/>
      <c r="W94" s="186"/>
      <c r="X94" s="187"/>
      <c r="Y94" s="190"/>
      <c r="Z94" s="190"/>
      <c r="AA94" s="193"/>
      <c r="AB94" s="193"/>
      <c r="AC94" s="193"/>
      <c r="AD94" s="195"/>
      <c r="AE94" s="184"/>
      <c r="AF94" s="188"/>
      <c r="AG94" s="184"/>
      <c r="AH94" s="184"/>
      <c r="AI94" s="188"/>
      <c r="AJ94" s="184"/>
      <c r="AK94" s="185"/>
      <c r="AL94" s="20" t="str">
        <f>CONCATENATE(J92," Control"," 3")</f>
        <v>GEMA 17 Control 3</v>
      </c>
      <c r="AM94" s="22"/>
      <c r="AN94" s="22"/>
      <c r="AO94" s="22"/>
      <c r="AP94" s="22" t="str">
        <f>CONCATENATE(AM94," ",AN94," a través de ",AO94)</f>
        <v xml:space="preserve">  a través de </v>
      </c>
      <c r="AQ94" s="20"/>
      <c r="AR94" s="20" t="str">
        <f t="shared" si="74"/>
        <v/>
      </c>
      <c r="AS94" s="20"/>
      <c r="AT94" s="20" t="str">
        <f t="shared" si="75"/>
        <v/>
      </c>
      <c r="AU94" s="20"/>
      <c r="AV94" s="20"/>
      <c r="AW94" s="20"/>
      <c r="AX94" s="21">
        <f>+IF(AR94="Probabilidad",AX93-(AX93*AT94),AX93)</f>
        <v>0.7</v>
      </c>
      <c r="AY94" s="20" t="str">
        <f t="shared" si="61"/>
        <v>Alta</v>
      </c>
      <c r="AZ94" s="21">
        <f>+IF(AR94="Impacto",AZ93-(AZ93*AT94),AZ93)</f>
        <v>0.75</v>
      </c>
      <c r="BA94" s="20" t="str">
        <f t="shared" si="62"/>
        <v>Mayor</v>
      </c>
      <c r="BB94" s="190"/>
      <c r="BC94" s="190"/>
      <c r="BD94" s="182"/>
      <c r="BE94" s="20"/>
      <c r="BF94" s="20"/>
      <c r="BG94" s="20"/>
      <c r="BH94" s="166"/>
      <c r="BI94" s="166"/>
      <c r="BJ94" s="167"/>
      <c r="BK94" s="164"/>
      <c r="BL94" s="165"/>
      <c r="BM94" s="178"/>
      <c r="BN94" s="20" t="str">
        <f>CONCATENATE(J92," Acción preventiva"," 3")</f>
        <v>GEMA 17 Acción preventiva 3</v>
      </c>
      <c r="BO94" s="22"/>
      <c r="BP94" s="22"/>
      <c r="BQ94" s="22"/>
      <c r="BR94" s="20"/>
      <c r="BS94" s="20"/>
      <c r="BT94" s="20"/>
      <c r="BU94" s="20"/>
      <c r="BV94" s="20"/>
      <c r="BW94" s="20"/>
      <c r="BX94" s="20"/>
      <c r="BY94" s="20"/>
      <c r="BZ94" s="20"/>
      <c r="CA94" s="20"/>
      <c r="CB94" s="20"/>
      <c r="CC94" s="20"/>
      <c r="CD94" s="20"/>
      <c r="CE94" s="180"/>
      <c r="CF94" s="37"/>
      <c r="CG94" s="37"/>
      <c r="CH94" s="37"/>
      <c r="CI94" s="37"/>
      <c r="CJ94" s="37"/>
      <c r="CK94" s="37"/>
      <c r="CL94" s="37"/>
      <c r="CM94" s="37"/>
      <c r="CN94" s="37"/>
      <c r="CO94" s="37"/>
      <c r="CP94" s="37"/>
      <c r="CQ94" s="37"/>
      <c r="CR94" s="37"/>
      <c r="CS94" s="38"/>
      <c r="CT94" s="23" t="s">
        <v>60</v>
      </c>
      <c r="CU94" s="24">
        <v>27299</v>
      </c>
      <c r="CV94" s="241"/>
      <c r="CW94" s="25">
        <f>1-(CU94/CV92)</f>
        <v>0.70863973531138269</v>
      </c>
      <c r="CX94" s="23" t="str" cm="1">
        <f t="array" ref="CX94">+_xlfn.IFS(CW94&lt;0.8,"Cambio",CW94&lt;0.9,"Revisión de control",CW94&gt;0.89,"Se mantiene")</f>
        <v>Cambio</v>
      </c>
      <c r="CY94" s="143" t="s">
        <v>202</v>
      </c>
      <c r="CZ94" s="143" t="s">
        <v>202</v>
      </c>
      <c r="DA94" s="143" t="s">
        <v>202</v>
      </c>
      <c r="DB94" s="143" t="s">
        <v>202</v>
      </c>
      <c r="DC94" s="25">
        <f t="shared" si="59"/>
        <v>0</v>
      </c>
    </row>
    <row r="95" spans="1:107" ht="60" customHeight="1" x14ac:dyDescent="0.35">
      <c r="A95" s="146" t="s">
        <v>330</v>
      </c>
      <c r="B95" s="224"/>
      <c r="C95" s="147" t="s">
        <v>143</v>
      </c>
      <c r="D95" s="207"/>
      <c r="E95" s="210"/>
      <c r="F95" s="207"/>
      <c r="G95" s="221"/>
      <c r="H95" s="184"/>
      <c r="I95" s="217"/>
      <c r="J95" s="191"/>
      <c r="K95" s="191"/>
      <c r="L95" s="211"/>
      <c r="M95" s="198"/>
      <c r="N95" s="201"/>
      <c r="O95" s="214"/>
      <c r="P95" s="217"/>
      <c r="Q95" s="214"/>
      <c r="R95" s="217"/>
      <c r="S95" s="217"/>
      <c r="T95" s="217"/>
      <c r="U95" s="184"/>
      <c r="V95" s="186"/>
      <c r="W95" s="186"/>
      <c r="X95" s="187"/>
      <c r="Y95" s="191"/>
      <c r="Z95" s="191"/>
      <c r="AA95" s="194"/>
      <c r="AB95" s="194"/>
      <c r="AC95" s="194"/>
      <c r="AD95" s="195"/>
      <c r="AE95" s="184"/>
      <c r="AF95" s="188"/>
      <c r="AG95" s="184"/>
      <c r="AH95" s="184"/>
      <c r="AI95" s="188"/>
      <c r="AJ95" s="184"/>
      <c r="AK95" s="185"/>
      <c r="AL95" s="20" t="str">
        <f>CONCATENATE(J92," Control"," 4")</f>
        <v>GEMA 17 Control 4</v>
      </c>
      <c r="AM95" s="22"/>
      <c r="AN95" s="22"/>
      <c r="AO95" s="22"/>
      <c r="AP95" s="22" t="str">
        <f>CONCATENATE(AM95," ",AN95," a través de ",AO95)</f>
        <v xml:space="preserve">  a través de </v>
      </c>
      <c r="AQ95" s="20"/>
      <c r="AR95" s="20" t="str">
        <f t="shared" si="74"/>
        <v/>
      </c>
      <c r="AS95" s="20"/>
      <c r="AT95" s="20" t="str">
        <f t="shared" si="75"/>
        <v/>
      </c>
      <c r="AU95" s="20"/>
      <c r="AV95" s="20"/>
      <c r="AW95" s="20"/>
      <c r="AX95" s="21">
        <f>+IF(AR95="Probabilidad",AX94-(AX94*AT95),AX94)</f>
        <v>0.7</v>
      </c>
      <c r="AY95" s="20" t="str">
        <f t="shared" si="61"/>
        <v>Alta</v>
      </c>
      <c r="AZ95" s="21">
        <f>+IF(AR95="Impacto",AZ94-(AZ94*AT95),AZ94)</f>
        <v>0.75</v>
      </c>
      <c r="BA95" s="20" t="str">
        <f t="shared" si="62"/>
        <v>Mayor</v>
      </c>
      <c r="BB95" s="191"/>
      <c r="BC95" s="191"/>
      <c r="BD95" s="183"/>
      <c r="BE95" s="20"/>
      <c r="BF95" s="20"/>
      <c r="BG95" s="20"/>
      <c r="BH95" s="166"/>
      <c r="BI95" s="166"/>
      <c r="BJ95" s="167"/>
      <c r="BK95" s="164"/>
      <c r="BL95" s="165"/>
      <c r="BM95" s="178"/>
      <c r="BN95" s="20" t="str">
        <f>CONCATENATE(J92," Acción preventiva"," 4")</f>
        <v>GEMA 17 Acción preventiva 4</v>
      </c>
      <c r="BO95" s="22"/>
      <c r="BP95" s="22"/>
      <c r="BQ95" s="22"/>
      <c r="BR95" s="20"/>
      <c r="BS95" s="20"/>
      <c r="BT95" s="20"/>
      <c r="BU95" s="20"/>
      <c r="BV95" s="20"/>
      <c r="BW95" s="20"/>
      <c r="BX95" s="20"/>
      <c r="BY95" s="20"/>
      <c r="BZ95" s="20"/>
      <c r="CA95" s="20"/>
      <c r="CB95" s="20"/>
      <c r="CC95" s="20"/>
      <c r="CD95" s="20"/>
      <c r="CE95" s="180"/>
      <c r="CF95" s="37"/>
      <c r="CG95" s="37"/>
      <c r="CH95" s="37"/>
      <c r="CI95" s="37"/>
      <c r="CJ95" s="37"/>
      <c r="CK95" s="37"/>
      <c r="CL95" s="37"/>
      <c r="CM95" s="37"/>
      <c r="CN95" s="37"/>
      <c r="CO95" s="37"/>
      <c r="CP95" s="37"/>
      <c r="CQ95" s="37"/>
      <c r="CR95" s="37"/>
      <c r="CS95" s="38"/>
      <c r="CT95" s="23" t="s">
        <v>60</v>
      </c>
      <c r="CU95" s="24">
        <v>32389</v>
      </c>
      <c r="CV95" s="242"/>
      <c r="CW95" s="25">
        <f>1-(CU95/CV92)</f>
        <v>0.65431453119163241</v>
      </c>
      <c r="CX95" s="23" t="str" cm="1">
        <f t="array" ref="CX95">+_xlfn.IFS(CW95&lt;0.8,"Cambio",CW95&lt;0.9,"Revisión de control",CW95&gt;0.89,"Se mantiene")</f>
        <v>Cambio</v>
      </c>
      <c r="CY95" s="143" t="s">
        <v>202</v>
      </c>
      <c r="CZ95" s="143" t="s">
        <v>202</v>
      </c>
      <c r="DA95" s="143" t="s">
        <v>202</v>
      </c>
      <c r="DB95" s="143" t="s">
        <v>202</v>
      </c>
      <c r="DC95" s="25">
        <f t="shared" si="59"/>
        <v>0</v>
      </c>
    </row>
    <row r="96" spans="1:107" ht="60" hidden="1" customHeight="1" x14ac:dyDescent="0.35">
      <c r="A96" s="146"/>
      <c r="B96" s="218" t="s">
        <v>142</v>
      </c>
      <c r="C96" s="148" t="s">
        <v>143</v>
      </c>
      <c r="D96" s="205" t="str">
        <f>VLOOKUP(B96,Datos!$B$65:$F$80,3,FALSE)</f>
        <v>Asegurar la atención al ciudadano, mediante los modelos de atención por oferta, demanda y descongestión, que permita detectar las necesidades de ordenamiento social de la propiedad rural</v>
      </c>
      <c r="E96" s="208" t="str">
        <f>VLOOKUP(B96,Datos!$B$65:$F$80,5,FALSE)</f>
        <v>La posibilidad de incumplir con la atención al ciudadano, mediante los modelos de atención por oferta, demanda y descongestión</v>
      </c>
      <c r="F96" s="205" t="str">
        <f>VLOOKUP(B96,Datos!$B$65:$F$80,4,FALSE)</f>
        <v>Inicia con la recepción del rezago documental y finaliza con la identificación y respuesta de las Peticiones, Quejas, Reclamos, Denuncias y Felicitaciones que recibe la Agencia Nacional de Tierras</v>
      </c>
      <c r="G96" s="221" t="s">
        <v>642</v>
      </c>
      <c r="H96" s="184"/>
      <c r="I96" s="215">
        <f>IF(K96="",0,1)</f>
        <v>0</v>
      </c>
      <c r="J96" s="189" t="str">
        <f>CONCATENATE(C96," ",K96)</f>
        <v xml:space="preserve">GEMA </v>
      </c>
      <c r="K96" s="189"/>
      <c r="L96" s="211"/>
      <c r="M96" s="196">
        <f ca="1">+TODAY()-L96</f>
        <v>46189</v>
      </c>
      <c r="N96" s="199"/>
      <c r="O96" s="212"/>
      <c r="P96" s="215" t="e">
        <f>VLOOKUP(O96,Datos!$B$20:$D$25,3,FALSE)</f>
        <v>#N/A</v>
      </c>
      <c r="Q96" s="212"/>
      <c r="R96" s="215" t="e">
        <f>VLOOKUP(Q96,Datos!$C$20:$D$25,2,FALSE)</f>
        <v>#N/A</v>
      </c>
      <c r="S96" s="215" t="e">
        <f>+IF(P96="",R96,IF(R96="",P96,IF(P96&gt;R96,P96,R96)))</f>
        <v>#N/A</v>
      </c>
      <c r="T96" s="215" t="e" cm="1">
        <f t="array" ref="T96">_xlfn.IFS(S96=P96,O96,S96=R96,Q96)</f>
        <v>#N/A</v>
      </c>
      <c r="U96" s="184"/>
      <c r="V96" s="186"/>
      <c r="W96" s="186"/>
      <c r="X96" s="187" t="str">
        <f>CONCATENATE("Posibilidad de"," ",U96," ",V96," debido ",W96)</f>
        <v xml:space="preserve">Posibilidad de   debido </v>
      </c>
      <c r="Y96" s="189"/>
      <c r="Z96" s="189"/>
      <c r="AA96" s="192"/>
      <c r="AB96" s="192"/>
      <c r="AC96" s="192"/>
      <c r="AD96" s="195"/>
      <c r="AE96" s="184" t="str">
        <f>IF(AD96&lt;=0,"",IF(AD96&lt;=2,"Muy Baja",IF(AD96&lt;=24,"Baja",IF(AD96&lt;=500,"Media",IF(AD96&lt;=5000,"Alta","Muy Alta")))))</f>
        <v/>
      </c>
      <c r="AF96" s="188" t="str">
        <f>IF(AE96="","",IF(AE96="Muy Baja",0.2,IF(AE96="Baja",0.4,IF(AE96="Media",0.6,IF(AE96="Alta",0.8,IF(AE96="Muy Alta",1,))))))</f>
        <v/>
      </c>
      <c r="AG96" s="188" t="e">
        <f>+T96</f>
        <v>#N/A</v>
      </c>
      <c r="AH96" s="184" t="e" cm="1">
        <f t="array" ref="AH96">_xlfn.IFS(AG96=Datos!$C$6,"Leve",AG96=Datos!$D$6,"Leve",AG96=Datos!$C$7,"Menor",AG96=Datos!$D$7,"Menor",AG96=Datos!$C$8,"Moderado",AG96=Datos!$D$8,"Moderado",AG96=Datos!$C$9,"Mayor",AG96=Datos!$D$9,"Mayor",AG96=Datos!$C$10,"Catastrófico",AG96=Datos!$D$10,"Catastrófico")</f>
        <v>#N/A</v>
      </c>
      <c r="AI96" s="188" t="e">
        <f>IF(AH96="","",IF(AH96="Leve",0.2,IF(AH96="Menor",0.4,IF(AH96="Moderado",0.6,IF(AH96="Mayor",0.8,IF(AH96="Catastrófico",1,))))))</f>
        <v>#N/A</v>
      </c>
      <c r="AJ96" s="184" t="e">
        <f>IF(OR(AND(AE96="Muy Baja",AH96="Leve"),AND(AE96="Muy Baja",AH96="Menor"),AND(AE96="Baja",AH96="Leve")),"Bajo",IF(OR(AND(AE96="Muy baja",AH96="Moderado"),AND(AE96="Baja",AH96="Menor"),AND(AE96="Baja",AH96="Moderado"),AND(AE96="Media",AH96="Leve"),AND(AE96="Media",AH96="Menor"),AND(AE96="Media",AH96="Moderado"),AND(AE96="Alta",AH96="Leve"),AND(AE96="Alta",AH96="Menor")),"Moderado",IF(OR(AND(AE96="Muy Baja",AH96="Mayor"),AND(AE96="Baja",AH96="Mayor"),AND(AE96="Media",AH96="Mayor"),AND(AE96="Alta",AH96="Moderado"),AND(AE96="Alta",AH96="Mayor"),AND(AE96="Muy Alta",AH96="Leve"),AND(AE96="Muy Alta",AH96="Menor"),AND(AE96="Muy Alta",AH96="Moderado"),AND(AE96="Muy Alta",AH96="Mayor")),"Alto",IF(OR(AND(AE96="Muy Baja",AH96="Catastrófico"),AND(AE96="Baja",AH96="Catastrófico"),AND(AE96="Media",AH96="Catastrófico"),AND(AE96="Alta",AH96="Catastrófico"),AND(AE96="Muy Alta",AH96="Catastrófico")),"Extremo",""))))</f>
        <v>#N/A</v>
      </c>
      <c r="AK96" s="185" t="e" cm="1">
        <f t="array" ref="AK96">_xlfn.IFS(AJ96="Bajo","Aceptar",AJ96="Moderado","Reducir",AJ96="Alto","Reducir",AJ96="Extremo","Reducir")</f>
        <v>#N/A</v>
      </c>
      <c r="AL96" s="20" t="str">
        <f>CONCATENATE(J96," Control"," 1")</f>
        <v>GEMA  Control 1</v>
      </c>
      <c r="AM96" s="22"/>
      <c r="AN96" s="22"/>
      <c r="AO96" s="22"/>
      <c r="AP96" s="22" t="str">
        <f t="shared" ref="AP96:AP103" si="79">CONCATENATE(AM96," ",AN96," a través de ",AO96)</f>
        <v xml:space="preserve">  a través de </v>
      </c>
      <c r="AQ96" s="20"/>
      <c r="AR96" s="20" t="str">
        <f>IF(OR(AQ96="Preventivo",AQ96="Detectivo"),"Probabilidad",IF(AQ96="Correctivo","Impacto",""))</f>
        <v/>
      </c>
      <c r="AS96" s="20"/>
      <c r="AT96" s="20" t="str">
        <f>IF(AND(AQ96="Preventivo",AS96="Automático"),"50%",IF(AND(AQ96="Preventivo",AS96="Manual"),"40%",IF(AND(AQ96="Detectivo",AS96="Automático"),"40%",IF(AND(AQ96="Detectivo",AS96="Manual"),"30%",IF(AND(AQ96="Correctivo",AS96="Automático"),"35%",IF(AND(AQ96="Correctivo",AS96="Manual"),"25%",""))))))</f>
        <v/>
      </c>
      <c r="AU96" s="20"/>
      <c r="AV96" s="20"/>
      <c r="AW96" s="20"/>
      <c r="AX96" s="21" t="str">
        <f>+IF(AR96="Probabilidad",AF96-(AF96*AT96),AF96)</f>
        <v/>
      </c>
      <c r="AY96" s="20" t="str">
        <f t="shared" si="61"/>
        <v/>
      </c>
      <c r="AZ96" s="21" t="e">
        <f>+IF(AR96="Impacto",AI96-(AI96*AT96),AI96)</f>
        <v>#N/A</v>
      </c>
      <c r="BA96" s="20" t="str">
        <f t="shared" si="62"/>
        <v/>
      </c>
      <c r="BB96" s="189" t="str">
        <f>IF(OR(AND(AY99="Muy Baja",BA99="Leve"),AND(AY99="Muy Baja",BA99="Menor"),AND(AY99="Baja",BA99="Leve")),"Bajo",IF(OR(AND(AY99="Muy baja",BA99="Moderado"),AND(AY99="Baja",BA99="Menor"),AND(AY99="Baja",BA99="Moderado"),AND(AY99="Media",BA99="Leve"),AND(AY99="Media",BA99="Menor"),AND(AY99="Media",BA99="Moderado"),AND(AY99="Alta",BA99="Leve"),AND(AY99="Alta",BA99="Menor")),"Moderado",IF(OR(AND(AY99="Muy Baja",BA99="Mayor"),AND(AY99="Baja",BA99="Mayor"),AND(AY99="Media",BA99="Mayor"),AND(AY99="Alta",BA99="Moderado"),AND(AY99="Alta",BA99="Mayor"),AND(AY99="Muy Alta",BA99="Leve"),AND(AY99="Muy Alta",BA99="Menor"),AND(AY99="Muy Alta",BA99="Moderado"),AND(AY99="Muy Alta",BA99="Mayor")),"Alto",IF(OR(AND(AY99="Muy Baja",BA99="Catastrófico"),AND(AY99="Baja",BA99="Catastrófico"),AND(AY99="Media",BA99="Catastrófico"),AND(AY99="Alta",BA99="Catastrófico"),AND(AY99="Muy Alta",BA99="Catastrófico")),"Extremo",""))))</f>
        <v/>
      </c>
      <c r="BC96" s="189" t="e" cm="1">
        <f t="array" ref="BC96">_xlfn.IFS(BB96="Bajo","Aceptar",BB96="Moderado","Reducir",BB96="Alto","Reducir",BB96="Extremo","Reducir")</f>
        <v>#N/A</v>
      </c>
      <c r="BD96" s="181" t="e" cm="1">
        <f t="array" ref="BD96">_xlfn.IFS(BC96="Aceptar","No",BC96="Reducir","Si")</f>
        <v>#N/A</v>
      </c>
      <c r="BE96" s="161"/>
      <c r="BF96" s="161"/>
      <c r="BG96" s="161"/>
      <c r="BH96" s="161"/>
      <c r="BI96" s="161"/>
      <c r="BJ96" s="161"/>
      <c r="BK96" s="161"/>
      <c r="BL96" s="161"/>
      <c r="BM96" s="178"/>
      <c r="BN96" s="20" t="str">
        <f>CONCATENATE(J96," Acción preventiva"," 1")</f>
        <v>GEMA  Acción preventiva 1</v>
      </c>
      <c r="BO96" s="22"/>
      <c r="BP96" s="22"/>
      <c r="BQ96" s="22"/>
      <c r="BR96" s="20"/>
      <c r="BS96" s="20"/>
      <c r="BT96" s="20"/>
      <c r="BU96" s="20"/>
      <c r="BV96" s="20"/>
      <c r="BW96" s="20"/>
      <c r="BX96" s="20"/>
      <c r="BY96" s="20"/>
      <c r="BZ96" s="20"/>
      <c r="CA96" s="20"/>
      <c r="CB96" s="20"/>
      <c r="CC96" s="20"/>
      <c r="CD96" s="20"/>
      <c r="CE96" s="180"/>
      <c r="CF96" s="37"/>
      <c r="CG96" s="37"/>
      <c r="CH96" s="37"/>
      <c r="CI96" s="37"/>
      <c r="CJ96" s="37"/>
      <c r="CK96" s="37"/>
      <c r="CL96" s="37"/>
      <c r="CM96" s="37"/>
      <c r="CN96" s="37"/>
      <c r="CO96" s="37"/>
      <c r="CP96" s="37"/>
      <c r="CQ96" s="37"/>
      <c r="CR96" s="37">
        <f t="shared" si="58"/>
        <v>0</v>
      </c>
      <c r="CS96" s="38"/>
      <c r="CT96" s="23"/>
      <c r="CU96" s="24"/>
      <c r="CV96" s="240">
        <f>+AD96</f>
        <v>0</v>
      </c>
      <c r="CW96" s="25" t="e">
        <f>1-(CU96/CV96)</f>
        <v>#DIV/0!</v>
      </c>
      <c r="CX96" s="23" t="e" cm="1">
        <f t="array" ref="CX96">+_xlfn.IFS(CW96&lt;0.8,"Cambio",CW96&lt;0.9,"Revisión de control",CW96&gt;0.89,"Se mantiene")</f>
        <v>#DIV/0!</v>
      </c>
      <c r="CY96" s="143"/>
      <c r="CZ96" s="143"/>
      <c r="DA96" s="143"/>
      <c r="DB96" s="143"/>
      <c r="DC96" s="25"/>
    </row>
    <row r="97" spans="1:107" ht="60" hidden="1" customHeight="1" x14ac:dyDescent="0.35">
      <c r="A97" s="146"/>
      <c r="B97" s="219"/>
      <c r="C97" s="148" t="s">
        <v>143</v>
      </c>
      <c r="D97" s="206"/>
      <c r="E97" s="209"/>
      <c r="F97" s="206"/>
      <c r="G97" s="221"/>
      <c r="H97" s="184"/>
      <c r="I97" s="216"/>
      <c r="J97" s="190"/>
      <c r="K97" s="190"/>
      <c r="L97" s="211"/>
      <c r="M97" s="197"/>
      <c r="N97" s="200"/>
      <c r="O97" s="213"/>
      <c r="P97" s="216"/>
      <c r="Q97" s="213"/>
      <c r="R97" s="216"/>
      <c r="S97" s="216"/>
      <c r="T97" s="216"/>
      <c r="U97" s="184"/>
      <c r="V97" s="186"/>
      <c r="W97" s="186"/>
      <c r="X97" s="187"/>
      <c r="Y97" s="190"/>
      <c r="Z97" s="190"/>
      <c r="AA97" s="193"/>
      <c r="AB97" s="193"/>
      <c r="AC97" s="193"/>
      <c r="AD97" s="195"/>
      <c r="AE97" s="184"/>
      <c r="AF97" s="188"/>
      <c r="AG97" s="184"/>
      <c r="AH97" s="184"/>
      <c r="AI97" s="188"/>
      <c r="AJ97" s="184"/>
      <c r="AK97" s="185"/>
      <c r="AL97" s="20" t="str">
        <f>CONCATENATE(J96," Control"," 2")</f>
        <v>GEMA  Control 2</v>
      </c>
      <c r="AM97" s="22"/>
      <c r="AN97" s="22"/>
      <c r="AO97" s="22"/>
      <c r="AP97" s="22" t="str">
        <f t="shared" si="79"/>
        <v xml:space="preserve">  a través de </v>
      </c>
      <c r="AQ97" s="20"/>
      <c r="AR97" s="20" t="str">
        <f>IF(OR(AQ97="Preventivo",AQ97="Detectivo"),"Probabilidad",IF(AQ97="Correctivo","Impacto",""))</f>
        <v/>
      </c>
      <c r="AS97" s="20"/>
      <c r="AT97" s="20" t="str">
        <f>IF(AND(AQ97="Preventivo",AS97="Automático"),"50%",IF(AND(AQ97="Preventivo",AS97="Manual"),"40%",IF(AND(AQ97="Detectivo",AS97="Automático"),"40%",IF(AND(AQ97="Detectivo",AS97="Manual"),"30%",IF(AND(AQ97="Correctivo",AS97="Automático"),"35%",IF(AND(AQ97="Correctivo",AS97="Manual"),"25%",""))))))</f>
        <v/>
      </c>
      <c r="AU97" s="20"/>
      <c r="AV97" s="20"/>
      <c r="AW97" s="20"/>
      <c r="AX97" s="21" t="str">
        <f>+IF(AR97="Probabilidad",AX96-(AX96*AT97),AX96)</f>
        <v/>
      </c>
      <c r="AY97" s="20" t="str">
        <f t="shared" si="61"/>
        <v/>
      </c>
      <c r="AZ97" s="21" t="e">
        <f>+IF(AR97="Impacto",AZ96-(AZ96*AT97),AZ96)</f>
        <v>#N/A</v>
      </c>
      <c r="BA97" s="20" t="str">
        <f t="shared" si="62"/>
        <v/>
      </c>
      <c r="BB97" s="190"/>
      <c r="BC97" s="190"/>
      <c r="BD97" s="182"/>
      <c r="BE97" s="162"/>
      <c r="BF97" s="162"/>
      <c r="BG97" s="162"/>
      <c r="BH97" s="162"/>
      <c r="BI97" s="162"/>
      <c r="BJ97" s="162"/>
      <c r="BK97" s="162"/>
      <c r="BL97" s="162"/>
      <c r="BM97" s="178"/>
      <c r="BN97" s="20" t="str">
        <f>CONCATENATE(J96," Acción preventiva"," 2")</f>
        <v>GEMA  Acción preventiva 2</v>
      </c>
      <c r="BO97" s="22"/>
      <c r="BP97" s="22"/>
      <c r="BQ97" s="22"/>
      <c r="BR97" s="20"/>
      <c r="BS97" s="20"/>
      <c r="BT97" s="20"/>
      <c r="BU97" s="20"/>
      <c r="BV97" s="20"/>
      <c r="BW97" s="20"/>
      <c r="BX97" s="20"/>
      <c r="BY97" s="20"/>
      <c r="BZ97" s="20"/>
      <c r="CA97" s="20"/>
      <c r="CB97" s="20"/>
      <c r="CC97" s="20"/>
      <c r="CD97" s="20"/>
      <c r="CE97" s="180"/>
      <c r="CF97" s="37"/>
      <c r="CG97" s="37"/>
      <c r="CH97" s="37"/>
      <c r="CI97" s="37"/>
      <c r="CJ97" s="37"/>
      <c r="CK97" s="37"/>
      <c r="CL97" s="37"/>
      <c r="CM97" s="37"/>
      <c r="CN97" s="37"/>
      <c r="CO97" s="37"/>
      <c r="CP97" s="37"/>
      <c r="CQ97" s="37"/>
      <c r="CR97" s="37">
        <f t="shared" si="58"/>
        <v>0</v>
      </c>
      <c r="CS97" s="38"/>
      <c r="CT97" s="23"/>
      <c r="CU97" s="24"/>
      <c r="CV97" s="241"/>
      <c r="CW97" s="25" t="e">
        <f>1-(CU97/CV96)</f>
        <v>#DIV/0!</v>
      </c>
      <c r="CX97" s="23" t="e" cm="1">
        <f t="array" ref="CX97">+_xlfn.IFS(CW97&lt;0.8,"Cambio",CW97&lt;0.9,"Revisión de control",CW97&gt;0.89,"Se mantiene")</f>
        <v>#DIV/0!</v>
      </c>
      <c r="CY97" s="143"/>
      <c r="CZ97" s="143"/>
      <c r="DA97" s="143"/>
      <c r="DB97" s="143"/>
      <c r="DC97" s="25"/>
    </row>
    <row r="98" spans="1:107" ht="60" hidden="1" customHeight="1" x14ac:dyDescent="0.35">
      <c r="A98" s="146"/>
      <c r="B98" s="219"/>
      <c r="C98" s="148" t="s">
        <v>143</v>
      </c>
      <c r="D98" s="206"/>
      <c r="E98" s="209"/>
      <c r="F98" s="206"/>
      <c r="G98" s="221"/>
      <c r="H98" s="184"/>
      <c r="I98" s="216"/>
      <c r="J98" s="190"/>
      <c r="K98" s="190"/>
      <c r="L98" s="211"/>
      <c r="M98" s="197"/>
      <c r="N98" s="200"/>
      <c r="O98" s="213"/>
      <c r="P98" s="216"/>
      <c r="Q98" s="213"/>
      <c r="R98" s="216"/>
      <c r="S98" s="216"/>
      <c r="T98" s="216"/>
      <c r="U98" s="184"/>
      <c r="V98" s="186"/>
      <c r="W98" s="186"/>
      <c r="X98" s="187"/>
      <c r="Y98" s="190"/>
      <c r="Z98" s="190"/>
      <c r="AA98" s="193"/>
      <c r="AB98" s="193"/>
      <c r="AC98" s="193"/>
      <c r="AD98" s="195"/>
      <c r="AE98" s="184"/>
      <c r="AF98" s="188"/>
      <c r="AG98" s="184"/>
      <c r="AH98" s="184"/>
      <c r="AI98" s="188"/>
      <c r="AJ98" s="184"/>
      <c r="AK98" s="185"/>
      <c r="AL98" s="20" t="str">
        <f>CONCATENATE(J96," Control"," 3")</f>
        <v>GEMA  Control 3</v>
      </c>
      <c r="AM98" s="22"/>
      <c r="AN98" s="22"/>
      <c r="AO98" s="22"/>
      <c r="AP98" s="22" t="str">
        <f t="shared" si="79"/>
        <v xml:space="preserve">  a través de </v>
      </c>
      <c r="AQ98" s="20"/>
      <c r="AR98" s="20" t="str">
        <f>IF(OR(AQ98="Preventivo",AQ98="Detectivo"),"Probabilidad",IF(AQ98="Correctivo","Impacto",""))</f>
        <v/>
      </c>
      <c r="AS98" s="20"/>
      <c r="AT98" s="20" t="str">
        <f>IF(AND(AQ98="Preventivo",AS98="Automático"),"50%",IF(AND(AQ98="Preventivo",AS98="Manual"),"40%",IF(AND(AQ98="Detectivo",AS98="Automático"),"40%",IF(AND(AQ98="Detectivo",AS98="Manual"),"30%",IF(AND(AQ98="Correctivo",AS98="Automático"),"35%",IF(AND(AQ98="Correctivo",AS98="Manual"),"25%",""))))))</f>
        <v/>
      </c>
      <c r="AU98" s="20"/>
      <c r="AV98" s="20"/>
      <c r="AW98" s="20"/>
      <c r="AX98" s="21" t="str">
        <f>+IF(AR98="Probabilidad",AX97-(AX97*AT98),AX97)</f>
        <v/>
      </c>
      <c r="AY98" s="20" t="str">
        <f t="shared" si="61"/>
        <v/>
      </c>
      <c r="AZ98" s="21" t="e">
        <f>+IF(AR98="Impacto",AZ97-(AZ97*AT98),AZ97)</f>
        <v>#N/A</v>
      </c>
      <c r="BA98" s="20" t="str">
        <f t="shared" si="62"/>
        <v/>
      </c>
      <c r="BB98" s="190"/>
      <c r="BC98" s="190"/>
      <c r="BD98" s="182"/>
      <c r="BE98" s="162"/>
      <c r="BF98" s="162"/>
      <c r="BG98" s="162"/>
      <c r="BH98" s="162"/>
      <c r="BI98" s="162"/>
      <c r="BJ98" s="162"/>
      <c r="BK98" s="162"/>
      <c r="BL98" s="162"/>
      <c r="BM98" s="178"/>
      <c r="BN98" s="20" t="str">
        <f>CONCATENATE(J96," Acción preventiva"," 3")</f>
        <v>GEMA  Acción preventiva 3</v>
      </c>
      <c r="BO98" s="22"/>
      <c r="BP98" s="22"/>
      <c r="BQ98" s="22"/>
      <c r="BR98" s="20"/>
      <c r="BS98" s="20"/>
      <c r="BT98" s="20"/>
      <c r="BU98" s="20"/>
      <c r="BV98" s="20"/>
      <c r="BW98" s="20"/>
      <c r="BX98" s="20"/>
      <c r="BY98" s="20"/>
      <c r="BZ98" s="20"/>
      <c r="CA98" s="20"/>
      <c r="CB98" s="20"/>
      <c r="CC98" s="20"/>
      <c r="CD98" s="20"/>
      <c r="CE98" s="180"/>
      <c r="CF98" s="37"/>
      <c r="CG98" s="37"/>
      <c r="CH98" s="37"/>
      <c r="CI98" s="37"/>
      <c r="CJ98" s="37"/>
      <c r="CK98" s="37"/>
      <c r="CL98" s="37"/>
      <c r="CM98" s="37"/>
      <c r="CN98" s="37"/>
      <c r="CO98" s="37"/>
      <c r="CP98" s="37"/>
      <c r="CQ98" s="37"/>
      <c r="CR98" s="37">
        <f t="shared" si="58"/>
        <v>0</v>
      </c>
      <c r="CS98" s="38"/>
      <c r="CT98" s="23"/>
      <c r="CU98" s="24"/>
      <c r="CV98" s="241"/>
      <c r="CW98" s="25" t="e">
        <f>1-(CU98/CV96)</f>
        <v>#DIV/0!</v>
      </c>
      <c r="CX98" s="23" t="e" cm="1">
        <f t="array" ref="CX98">+_xlfn.IFS(CW98&lt;0.8,"Cambio",CW98&lt;0.9,"Revisión de control",CW98&gt;0.89,"Se mantiene")</f>
        <v>#DIV/0!</v>
      </c>
      <c r="CY98" s="143"/>
      <c r="CZ98" s="143"/>
      <c r="DA98" s="143"/>
      <c r="DB98" s="143"/>
      <c r="DC98" s="25"/>
    </row>
    <row r="99" spans="1:107" ht="60" hidden="1" customHeight="1" x14ac:dyDescent="0.35">
      <c r="A99" s="146"/>
      <c r="B99" s="220"/>
      <c r="C99" s="148" t="s">
        <v>143</v>
      </c>
      <c r="D99" s="207"/>
      <c r="E99" s="210"/>
      <c r="F99" s="207"/>
      <c r="G99" s="221"/>
      <c r="H99" s="184"/>
      <c r="I99" s="217"/>
      <c r="J99" s="191"/>
      <c r="K99" s="191"/>
      <c r="L99" s="211"/>
      <c r="M99" s="198"/>
      <c r="N99" s="201"/>
      <c r="O99" s="214"/>
      <c r="P99" s="217"/>
      <c r="Q99" s="214"/>
      <c r="R99" s="217"/>
      <c r="S99" s="217"/>
      <c r="T99" s="217"/>
      <c r="U99" s="184"/>
      <c r="V99" s="186"/>
      <c r="W99" s="186"/>
      <c r="X99" s="187"/>
      <c r="Y99" s="191"/>
      <c r="Z99" s="191"/>
      <c r="AA99" s="194"/>
      <c r="AB99" s="194"/>
      <c r="AC99" s="194"/>
      <c r="AD99" s="195"/>
      <c r="AE99" s="184"/>
      <c r="AF99" s="188"/>
      <c r="AG99" s="184"/>
      <c r="AH99" s="184"/>
      <c r="AI99" s="188"/>
      <c r="AJ99" s="184"/>
      <c r="AK99" s="185"/>
      <c r="AL99" s="20" t="str">
        <f>CONCATENATE(J96," Control"," 4")</f>
        <v>GEMA  Control 4</v>
      </c>
      <c r="AM99" s="22"/>
      <c r="AN99" s="22"/>
      <c r="AO99" s="22"/>
      <c r="AP99" s="22" t="str">
        <f t="shared" si="79"/>
        <v xml:space="preserve">  a través de </v>
      </c>
      <c r="AQ99" s="20"/>
      <c r="AR99" s="20" t="str">
        <f>IF(OR(AQ99="Preventivo",AQ99="Detectivo"),"Probabilidad",IF(AQ99="Correctivo","Impacto",""))</f>
        <v/>
      </c>
      <c r="AS99" s="20"/>
      <c r="AT99" s="20" t="str">
        <f>IF(AND(AQ99="Preventivo",AS99="Automático"),"50%",IF(AND(AQ99="Preventivo",AS99="Manual"),"40%",IF(AND(AQ99="Detectivo",AS99="Automático"),"40%",IF(AND(AQ99="Detectivo",AS99="Manual"),"30%",IF(AND(AQ99="Correctivo",AS99="Automático"),"35%",IF(AND(AQ99="Correctivo",AS99="Manual"),"25%",""))))))</f>
        <v/>
      </c>
      <c r="AU99" s="20"/>
      <c r="AV99" s="20"/>
      <c r="AW99" s="20"/>
      <c r="AX99" s="21" t="str">
        <f>+IF(AR99="Probabilidad",AX98-(AX98*AT99),AX98)</f>
        <v/>
      </c>
      <c r="AY99" s="20" t="str">
        <f t="shared" si="61"/>
        <v/>
      </c>
      <c r="AZ99" s="21" t="e">
        <f>+IF(AR99="Impacto",AZ98-(AZ98*AT99),AZ98)</f>
        <v>#N/A</v>
      </c>
      <c r="BA99" s="20" t="str">
        <f t="shared" si="62"/>
        <v/>
      </c>
      <c r="BB99" s="191"/>
      <c r="BC99" s="191"/>
      <c r="BD99" s="183"/>
      <c r="BE99" s="163"/>
      <c r="BF99" s="163"/>
      <c r="BG99" s="163"/>
      <c r="BH99" s="163"/>
      <c r="BI99" s="163"/>
      <c r="BJ99" s="163"/>
      <c r="BK99" s="163"/>
      <c r="BL99" s="163"/>
      <c r="BM99" s="178"/>
      <c r="BN99" s="20" t="str">
        <f>CONCATENATE(J96," Acción preventiva"," 4")</f>
        <v>GEMA  Acción preventiva 4</v>
      </c>
      <c r="BO99" s="22"/>
      <c r="BP99" s="22"/>
      <c r="BQ99" s="22"/>
      <c r="BR99" s="20"/>
      <c r="BS99" s="20"/>
      <c r="BT99" s="20"/>
      <c r="BU99" s="20"/>
      <c r="BV99" s="20"/>
      <c r="BW99" s="20"/>
      <c r="BX99" s="20"/>
      <c r="BY99" s="20"/>
      <c r="BZ99" s="20"/>
      <c r="CA99" s="20"/>
      <c r="CB99" s="20"/>
      <c r="CC99" s="20"/>
      <c r="CD99" s="20"/>
      <c r="CE99" s="180"/>
      <c r="CF99" s="37"/>
      <c r="CG99" s="37"/>
      <c r="CH99" s="37"/>
      <c r="CI99" s="37"/>
      <c r="CJ99" s="37"/>
      <c r="CK99" s="37"/>
      <c r="CL99" s="37"/>
      <c r="CM99" s="37"/>
      <c r="CN99" s="37"/>
      <c r="CO99" s="37"/>
      <c r="CP99" s="37"/>
      <c r="CQ99" s="37"/>
      <c r="CR99" s="37">
        <f t="shared" si="58"/>
        <v>0</v>
      </c>
      <c r="CS99" s="38"/>
      <c r="CT99" s="23"/>
      <c r="CU99" s="24"/>
      <c r="CV99" s="242"/>
      <c r="CW99" s="25" t="e">
        <f>1-(CU99/CV96)</f>
        <v>#DIV/0!</v>
      </c>
      <c r="CX99" s="23" t="e" cm="1">
        <f t="array" ref="CX99">+_xlfn.IFS(CW99&lt;0.8,"Cambio",CW99&lt;0.9,"Revisión de control",CW99&gt;0.89,"Se mantiene")</f>
        <v>#DIV/0!</v>
      </c>
      <c r="CY99" s="143"/>
      <c r="CZ99" s="143"/>
      <c r="DA99" s="143"/>
      <c r="DB99" s="143"/>
      <c r="DC99" s="25"/>
    </row>
    <row r="100" spans="1:107" ht="60" customHeight="1" x14ac:dyDescent="0.35">
      <c r="A100" s="146" t="s">
        <v>591</v>
      </c>
      <c r="B100" s="222" t="s">
        <v>142</v>
      </c>
      <c r="C100" s="148" t="s">
        <v>143</v>
      </c>
      <c r="D100" s="205" t="str">
        <f>VLOOKUP(B100,Datos!$B$65:$F$80,3,FALSE)</f>
        <v>Asegurar la atención al ciudadano, mediante los modelos de atención por oferta, demanda y descongestión, que permita detectar las necesidades de ordenamiento social de la propiedad rural</v>
      </c>
      <c r="E100" s="208" t="str">
        <f>VLOOKUP(B100,Datos!$B$65:$F$80,5,FALSE)</f>
        <v>La posibilidad de incumplir con la atención al ciudadano, mediante los modelos de atención por oferta, demanda y descongestión</v>
      </c>
      <c r="F100" s="205" t="str">
        <f>VLOOKUP(B100,Datos!$B$65:$F$80,4,FALSE)</f>
        <v>Inicia con la recepción del rezago documental y finaliza con la identificación y respuesta de las Peticiones, Quejas, Reclamos, Denuncias y Felicitaciones que recibe la Agencia Nacional de Tierras</v>
      </c>
      <c r="G100" s="221" t="s">
        <v>457</v>
      </c>
      <c r="H100" s="184" t="s">
        <v>1310</v>
      </c>
      <c r="I100" s="215">
        <f>IF(K100="",0,1)</f>
        <v>1</v>
      </c>
      <c r="J100" s="189" t="str">
        <f>CONCATENATE(C100," ",K100)</f>
        <v>GEMA 18</v>
      </c>
      <c r="K100" s="189">
        <v>18</v>
      </c>
      <c r="L100" s="211">
        <v>46150</v>
      </c>
      <c r="M100" s="196">
        <f ca="1">+TODAY()-L100</f>
        <v>39</v>
      </c>
      <c r="N100" s="199" t="s">
        <v>1300</v>
      </c>
      <c r="O100" s="212" t="s">
        <v>19</v>
      </c>
      <c r="P100" s="215">
        <f>VLOOKUP(O100,Datos!$B$20:$D$25,3,FALSE)</f>
        <v>0.2</v>
      </c>
      <c r="Q100" s="212" t="s">
        <v>35</v>
      </c>
      <c r="R100" s="215">
        <f>VLOOKUP(Q100,Datos!$C$20:$D$25,2,FALSE)</f>
        <v>1</v>
      </c>
      <c r="S100" s="215">
        <f>+IF(P100="",R100,IF(R100="",P100,IF(P100&gt;R100,P100,R100)))</f>
        <v>1</v>
      </c>
      <c r="T100" s="215" t="str" cm="1">
        <f t="array" ref="T100">_xlfn.IFS(S100=P100,O100,S100=R100,Q100)</f>
        <v>El riesgo afecta la imagen de la entidad a nivel nacional, con efecto publicitarios sostenible a nivel país</v>
      </c>
      <c r="U100" s="184" t="s">
        <v>4</v>
      </c>
      <c r="V100" s="186" t="s">
        <v>1301</v>
      </c>
      <c r="W100" s="186" t="s">
        <v>1302</v>
      </c>
      <c r="X100" s="187" t="str">
        <f>CONCATENATE("Posibilidad de"," ",U100," ",V100," debido ",W100)</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Y100" s="189" t="s">
        <v>211</v>
      </c>
      <c r="Z100" s="189" t="s">
        <v>214</v>
      </c>
      <c r="AA100" s="192" t="s">
        <v>342</v>
      </c>
      <c r="AB100" s="192" t="s">
        <v>1036</v>
      </c>
      <c r="AC100" s="192" t="s">
        <v>1303</v>
      </c>
      <c r="AD100" s="195">
        <v>21982</v>
      </c>
      <c r="AE100" s="184" t="str">
        <f>IF(AD100&lt;=0,"",IF(AD100&lt;=2,"Muy Baja",IF(AD100&lt;=24,"Baja",IF(AD100&lt;=500,"Media",IF(AD100&lt;=5000,"Alta","Muy Alta")))))</f>
        <v>Muy Alta</v>
      </c>
      <c r="AF100" s="188">
        <f>IF(AE100="","",IF(AE100="Muy Baja",0.2,IF(AE100="Baja",0.4,IF(AE100="Media",0.6,IF(AE100="Alta",0.8,IF(AE100="Muy Alta",1,))))))</f>
        <v>1</v>
      </c>
      <c r="AG100" s="188" t="str">
        <f>+T100</f>
        <v>El riesgo afecta la imagen de la entidad a nivel nacional, con efecto publicitarios sostenible a nivel país</v>
      </c>
      <c r="AH100" s="184" t="str" cm="1">
        <f t="array" ref="AH100">_xlfn.IFS(AG100=Datos!$C$6,"Leve",AG100=Datos!$D$6,"Leve",AG100=Datos!$C$7,"Menor",AG100=Datos!$D$7,"Menor",AG100=Datos!$C$8,"Moderado",AG100=Datos!$D$8,"Moderado",AG100=Datos!$C$9,"Mayor",AG100=Datos!$D$9,"Mayor",AG100=Datos!$C$10,"Catastrófico",AG100=Datos!$D$10,"Catastrófico")</f>
        <v>Catastrófico</v>
      </c>
      <c r="AI100" s="188">
        <f>IF(AH100="","",IF(AH100="Leve",0.2,IF(AH100="Menor",0.4,IF(AH100="Moderado",0.6,IF(AH100="Mayor",0.8,IF(AH100="Catastrófico",1,))))))</f>
        <v>1</v>
      </c>
      <c r="AJ100" s="184" t="str">
        <f>IF(OR(AND(AE100="Muy Baja",AH100="Leve"),AND(AE100="Muy Baja",AH100="Menor"),AND(AE100="Baja",AH100="Leve")),"Bajo",IF(OR(AND(AE100="Muy baja",AH100="Moderado"),AND(AE100="Baja",AH100="Menor"),AND(AE100="Baja",AH100="Moderado"),AND(AE100="Media",AH100="Leve"),AND(AE100="Media",AH100="Menor"),AND(AE100="Media",AH100="Moderado"),AND(AE100="Alta",AH100="Leve"),AND(AE100="Alta",AH100="Menor")),"Moderado",IF(OR(AND(AE100="Muy Baja",AH100="Mayor"),AND(AE100="Baja",AH100="Mayor"),AND(AE100="Media",AH100="Mayor"),AND(AE100="Alta",AH100="Moderado"),AND(AE100="Alta",AH100="Mayor"),AND(AE100="Muy Alta",AH100="Leve"),AND(AE100="Muy Alta",AH100="Menor"),AND(AE100="Muy Alta",AH100="Moderado"),AND(AE100="Muy Alta",AH100="Mayor")),"Alto",IF(OR(AND(AE100="Muy Baja",AH100="Catastrófico"),AND(AE100="Baja",AH100="Catastrófico"),AND(AE100="Media",AH100="Catastrófico"),AND(AE100="Alta",AH100="Catastrófico"),AND(AE100="Muy Alta",AH100="Catastrófico")),"Extremo",""))))</f>
        <v>Extremo</v>
      </c>
      <c r="AK100" s="185" t="str" cm="1">
        <f t="array" ref="AK100">_xlfn.IFS(AJ100="Bajo","Aceptar",AJ100="Moderado","Reducir",AJ100="Alto","Reducir",AJ100="Extremo","Reducir")</f>
        <v>Reducir</v>
      </c>
      <c r="AL100" s="20" t="str">
        <f>CONCATENATE(J100," Control"," 1")</f>
        <v>GEMA 18 Control 1</v>
      </c>
      <c r="AM100" s="22" t="s">
        <v>1304</v>
      </c>
      <c r="AN100" s="22" t="s">
        <v>1305</v>
      </c>
      <c r="AO100" s="22" t="s">
        <v>1306</v>
      </c>
      <c r="AP100" s="22" t="str">
        <f t="shared" si="79"/>
        <v>La DIRECCIÓN DE ACCESO A TIERRAS verifica los trámites que pueden incumplir los términos establecidos a través de la realización del reportes de alertas semanales del estado de cada trámite en curso y determinando cuáles podrían hallarse por superar algún término</v>
      </c>
      <c r="AQ100" s="20" t="s">
        <v>54</v>
      </c>
      <c r="AR100" s="20" t="str">
        <f t="shared" si="74"/>
        <v>Probabilidad</v>
      </c>
      <c r="AS100" s="20" t="s">
        <v>56</v>
      </c>
      <c r="AT100" s="20" t="str">
        <f t="shared" si="75"/>
        <v>30%</v>
      </c>
      <c r="AU100" s="20" t="s">
        <v>1</v>
      </c>
      <c r="AV100" s="20" t="s">
        <v>2</v>
      </c>
      <c r="AW100" s="20" t="s">
        <v>3</v>
      </c>
      <c r="AX100" s="21">
        <f>+IF(AR100="Probabilidad",AF100-(AF100*AT100),AF100)</f>
        <v>0.7</v>
      </c>
      <c r="AY100" s="20" t="str">
        <f t="shared" si="61"/>
        <v>Alta</v>
      </c>
      <c r="AZ100" s="21">
        <f>+IF(AR100="Impacto",AI100-(AI100*AT100),AI100)</f>
        <v>1</v>
      </c>
      <c r="BA100" s="20" t="str">
        <f t="shared" si="62"/>
        <v>Catastrófico</v>
      </c>
      <c r="BB100" s="189" t="str">
        <f>IF(OR(AND(AY103="Muy Baja",BA103="Leve"),AND(AY103="Muy Baja",BA103="Menor"),AND(AY103="Baja",BA103="Leve")),"Bajo",IF(OR(AND(AY103="Muy baja",BA103="Moderado"),AND(AY103="Baja",BA103="Menor"),AND(AY103="Baja",BA103="Moderado"),AND(AY103="Media",BA103="Leve"),AND(AY103="Media",BA103="Menor"),AND(AY103="Media",BA103="Moderado"),AND(AY103="Alta",BA103="Leve"),AND(AY103="Alta",BA103="Menor")),"Moderado",IF(OR(AND(AY103="Muy Baja",BA103="Mayor"),AND(AY103="Baja",BA103="Mayor"),AND(AY103="Media",BA103="Mayor"),AND(AY103="Alta",BA103="Moderado"),AND(AY103="Alta",BA103="Mayor"),AND(AY103="Muy Alta",BA103="Leve"),AND(AY103="Muy Alta",BA103="Menor"),AND(AY103="Muy Alta",BA103="Moderado"),AND(AY103="Muy Alta",BA103="Mayor")),"Alto",IF(OR(AND(AY103="Muy Baja",BA103="Catastrófico"),AND(AY103="Baja",BA103="Catastrófico"),AND(AY103="Media",BA103="Catastrófico"),AND(AY103="Alta",BA103="Catastrófico"),AND(AY103="Muy Alta",BA103="Catastrófico")),"Extremo",""))))</f>
        <v>Alto</v>
      </c>
      <c r="BC100" s="189" t="str" cm="1">
        <f t="array" ref="BC100">_xlfn.IFS(BB100="Bajo","Aceptar",BB100="Moderado","Reducir",BB100="Alto","Reducir",BB100="Extremo","Reducir")</f>
        <v>Reducir</v>
      </c>
      <c r="BD100" s="181" t="str" cm="1">
        <f t="array" ref="BD100">_xlfn.IFS(BC100="Aceptar","No",BC100="Reducir","Si")</f>
        <v>Si</v>
      </c>
      <c r="BE100" s="136" t="s">
        <v>1817</v>
      </c>
      <c r="BF100" s="136" t="s">
        <v>1817</v>
      </c>
      <c r="BG100" s="136" t="s">
        <v>1817</v>
      </c>
      <c r="BH100" s="166">
        <v>1</v>
      </c>
      <c r="BI100" s="166"/>
      <c r="BJ100" s="167"/>
      <c r="BK100" s="164">
        <f t="shared" ref="BK100" si="80">+SUM(BH100:BJ100)</f>
        <v>1</v>
      </c>
      <c r="BL100" s="165">
        <f t="shared" ref="BL100" si="81">+BK100/3</f>
        <v>0.33333333333333331</v>
      </c>
      <c r="BM100" s="178">
        <f t="shared" ref="BM100" si="82">+AVERAGE(BL100:BL103)</f>
        <v>0.33333333333333331</v>
      </c>
      <c r="BN100" s="20" t="str">
        <f>CONCATENATE(J100," Acción preventiva"," 1")</f>
        <v>GEMA 18 Acción preventiva 1</v>
      </c>
      <c r="BO100" s="22" t="s">
        <v>592</v>
      </c>
      <c r="BP100" s="22" t="s">
        <v>593</v>
      </c>
      <c r="BQ100" s="22" t="s">
        <v>1309</v>
      </c>
      <c r="BR100" s="20">
        <f t="shared" ref="BR100:BR128" si="83">+SUM(BS100:CD100)</f>
        <v>2</v>
      </c>
      <c r="BS100" s="20"/>
      <c r="BT100" s="20"/>
      <c r="BU100" s="20"/>
      <c r="BV100" s="20"/>
      <c r="BW100" s="20"/>
      <c r="BX100" s="20">
        <v>1</v>
      </c>
      <c r="BY100" s="20"/>
      <c r="BZ100" s="20"/>
      <c r="CA100" s="20"/>
      <c r="CB100" s="20"/>
      <c r="CC100" s="20">
        <v>1</v>
      </c>
      <c r="CD100" s="20"/>
      <c r="CE100" s="180">
        <f>+AVERAGE(CR100:CR103)/AVERAGE(BR100:BR103)</f>
        <v>0</v>
      </c>
      <c r="CF100" s="37">
        <f>VLOOKUP($BN100,'[1]Anexo 4 Seg Acciones Prev'!$C$7:$CY$306,90,FALSE)</f>
        <v>0</v>
      </c>
      <c r="CG100" s="37">
        <f>VLOOKUP($BN100,'[1]Anexo 4 Seg Acciones Prev'!$C$7:$CY$306,91,FALSE)</f>
        <v>0</v>
      </c>
      <c r="CH100" s="37">
        <f>VLOOKUP($BN100,'[1]Anexo 4 Seg Acciones Prev'!$C$7:$CY$306,92,FALSE)</f>
        <v>0</v>
      </c>
      <c r="CI100" s="37">
        <f>VLOOKUP($BN100,'[1]Anexo 4 Seg Acciones Prev'!$C$7:$CY$306,93,FALSE)</f>
        <v>0</v>
      </c>
      <c r="CJ100" s="37">
        <f>VLOOKUP($BN100,'[1]Anexo 4 Seg Acciones Prev'!$C$7:$CY$306,94,FALSE)</f>
        <v>0</v>
      </c>
      <c r="CK100" s="37">
        <f>VLOOKUP($BN100,'[1]Anexo 4 Seg Acciones Prev'!$C$7:$CY$306,95,FALSE)</f>
        <v>0</v>
      </c>
      <c r="CL100" s="37">
        <f>VLOOKUP($BN100,'[1]Anexo 4 Seg Acciones Prev'!$C$7:$CY$306,96,FALSE)</f>
        <v>0</v>
      </c>
      <c r="CM100" s="37">
        <f>VLOOKUP($BN100,'[1]Anexo 4 Seg Acciones Prev'!$C$7:$CY$306,97,FALSE)</f>
        <v>0</v>
      </c>
      <c r="CN100" s="37">
        <f>VLOOKUP($BN100,'[1]Anexo 4 Seg Acciones Prev'!$C$7:$CY$306,98,FALSE)</f>
        <v>0</v>
      </c>
      <c r="CO100" s="37">
        <f>VLOOKUP($BN100,'[1]Anexo 4 Seg Acciones Prev'!$C$7:$CY$306,99,FALSE)</f>
        <v>0</v>
      </c>
      <c r="CP100" s="37">
        <f>VLOOKUP($BN100,'[1]Anexo 4 Seg Acciones Prev'!$C$7:$CY$306,100,FALSE)</f>
        <v>0</v>
      </c>
      <c r="CQ100" s="37">
        <f>VLOOKUP($BN100,'[1]Anexo 4 Seg Acciones Prev'!$C$7:$CY$306,101,FALSE)</f>
        <v>0</v>
      </c>
      <c r="CR100" s="37">
        <f t="shared" si="58"/>
        <v>0</v>
      </c>
      <c r="CS100" s="38" t="s">
        <v>58</v>
      </c>
      <c r="CT100" s="23" t="s">
        <v>60</v>
      </c>
      <c r="CU100" s="24">
        <v>3035</v>
      </c>
      <c r="CV100" s="240">
        <f>+AD100</f>
        <v>21982</v>
      </c>
      <c r="CW100" s="25">
        <f>1-(CU100/CV100)</f>
        <v>0.86193249021927032</v>
      </c>
      <c r="CX100" s="23" t="str" cm="1">
        <f t="array" ref="CX100">+_xlfn.IFS(CW100&lt;0.8,"Cambio",CW100&lt;0.9,"Revisión de control",CW100&gt;0.89,"Se mantiene")</f>
        <v>Revisión de control</v>
      </c>
      <c r="CY100" s="143" t="s">
        <v>202</v>
      </c>
      <c r="CZ100" s="143" t="s">
        <v>202</v>
      </c>
      <c r="DA100" s="143" t="s">
        <v>202</v>
      </c>
      <c r="DB100" s="143" t="s">
        <v>202</v>
      </c>
      <c r="DC100" s="25">
        <f t="shared" si="59"/>
        <v>0</v>
      </c>
    </row>
    <row r="101" spans="1:107" ht="60" customHeight="1" x14ac:dyDescent="0.35">
      <c r="A101" s="146" t="s">
        <v>591</v>
      </c>
      <c r="B101" s="223"/>
      <c r="C101" s="148" t="s">
        <v>143</v>
      </c>
      <c r="D101" s="206"/>
      <c r="E101" s="209"/>
      <c r="F101" s="206"/>
      <c r="G101" s="221"/>
      <c r="H101" s="184"/>
      <c r="I101" s="216"/>
      <c r="J101" s="190"/>
      <c r="K101" s="190"/>
      <c r="L101" s="211"/>
      <c r="M101" s="197"/>
      <c r="N101" s="200"/>
      <c r="O101" s="213"/>
      <c r="P101" s="216"/>
      <c r="Q101" s="213"/>
      <c r="R101" s="216"/>
      <c r="S101" s="216"/>
      <c r="T101" s="216"/>
      <c r="U101" s="184"/>
      <c r="V101" s="186"/>
      <c r="W101" s="186"/>
      <c r="X101" s="187"/>
      <c r="Y101" s="190"/>
      <c r="Z101" s="190"/>
      <c r="AA101" s="193"/>
      <c r="AB101" s="193"/>
      <c r="AC101" s="193"/>
      <c r="AD101" s="195"/>
      <c r="AE101" s="184"/>
      <c r="AF101" s="188"/>
      <c r="AG101" s="184"/>
      <c r="AH101" s="184"/>
      <c r="AI101" s="188"/>
      <c r="AJ101" s="184"/>
      <c r="AK101" s="185"/>
      <c r="AL101" s="20" t="str">
        <f>CONCATENATE(J100," Control"," 2")</f>
        <v>GEMA 18 Control 2</v>
      </c>
      <c r="AM101" s="22" t="s">
        <v>1304</v>
      </c>
      <c r="AN101" s="22" t="s">
        <v>1307</v>
      </c>
      <c r="AO101" s="22" t="s">
        <v>1308</v>
      </c>
      <c r="AP101" s="22" t="str">
        <f t="shared" si="79"/>
        <v>La DIRECCIÓN DE ACCESO A TIERRAS tramita inmediatamente la PQRDS con el equipo funcional de titulación a través de la realización de un nuevo trámite y/o la Orden Judicial (cuando aplique) que lo solicita verificando el estado del trámite que venció</v>
      </c>
      <c r="AQ101" s="20" t="s">
        <v>55</v>
      </c>
      <c r="AR101" s="20" t="str">
        <f t="shared" si="74"/>
        <v>Impacto</v>
      </c>
      <c r="AS101" s="20" t="s">
        <v>56</v>
      </c>
      <c r="AT101" s="20" t="str">
        <f t="shared" si="75"/>
        <v>25%</v>
      </c>
      <c r="AU101" s="20" t="s">
        <v>1</v>
      </c>
      <c r="AV101" s="20" t="s">
        <v>2</v>
      </c>
      <c r="AW101" s="20" t="s">
        <v>3</v>
      </c>
      <c r="AX101" s="21">
        <f>+IF(AR101="Probabilidad",AX100-(AX100*AT101),AX100)</f>
        <v>0.7</v>
      </c>
      <c r="AY101" s="20" t="str">
        <f t="shared" si="61"/>
        <v>Alta</v>
      </c>
      <c r="AZ101" s="21">
        <f>+IF(AR101="Impacto",AZ100-(AZ100*AT101),AZ100)</f>
        <v>0.75</v>
      </c>
      <c r="BA101" s="20" t="str">
        <f t="shared" si="62"/>
        <v>Mayor</v>
      </c>
      <c r="BB101" s="190"/>
      <c r="BC101" s="190"/>
      <c r="BD101" s="182"/>
      <c r="BE101" s="136" t="s">
        <v>1817</v>
      </c>
      <c r="BF101" s="136" t="s">
        <v>1817</v>
      </c>
      <c r="BG101" s="136" t="s">
        <v>1817</v>
      </c>
      <c r="BH101" s="166"/>
      <c r="BI101" s="166"/>
      <c r="BJ101" s="167"/>
      <c r="BK101" s="164"/>
      <c r="BL101" s="165"/>
      <c r="BM101" s="178"/>
      <c r="BN101" s="20" t="str">
        <f>CONCATENATE(J100," Acción preventiva"," 2")</f>
        <v>GEMA 18 Acción preventiva 2</v>
      </c>
      <c r="BO101" s="22"/>
      <c r="BP101" s="22"/>
      <c r="BQ101" s="22"/>
      <c r="BR101" s="20"/>
      <c r="BS101" s="20"/>
      <c r="BT101" s="20"/>
      <c r="BU101" s="20"/>
      <c r="BV101" s="20"/>
      <c r="BW101" s="20"/>
      <c r="BX101" s="20"/>
      <c r="BY101" s="20"/>
      <c r="BZ101" s="20"/>
      <c r="CA101" s="20"/>
      <c r="CB101" s="20"/>
      <c r="CC101" s="20"/>
      <c r="CD101" s="20"/>
      <c r="CE101" s="180"/>
      <c r="CF101" s="37"/>
      <c r="CG101" s="37"/>
      <c r="CH101" s="37"/>
      <c r="CI101" s="37"/>
      <c r="CJ101" s="37"/>
      <c r="CK101" s="37"/>
      <c r="CL101" s="37"/>
      <c r="CM101" s="37"/>
      <c r="CN101" s="37"/>
      <c r="CO101" s="37"/>
      <c r="CP101" s="37"/>
      <c r="CQ101" s="37"/>
      <c r="CR101" s="37"/>
      <c r="CS101" s="38"/>
      <c r="CT101" s="23" t="s">
        <v>60</v>
      </c>
      <c r="CU101" s="24">
        <v>5495</v>
      </c>
      <c r="CV101" s="241"/>
      <c r="CW101" s="25">
        <f>1-(CU101/CV100)</f>
        <v>0.75002274588299511</v>
      </c>
      <c r="CX101" s="23" t="str" cm="1">
        <f t="array" ref="CX101">+_xlfn.IFS(CW101&lt;0.8,"Cambio",CW101&lt;0.9,"Revisión de control",CW101&gt;0.89,"Se mantiene")</f>
        <v>Cambio</v>
      </c>
      <c r="CY101" s="143" t="s">
        <v>202</v>
      </c>
      <c r="CZ101" s="143" t="s">
        <v>202</v>
      </c>
      <c r="DA101" s="143" t="s">
        <v>202</v>
      </c>
      <c r="DB101" s="143" t="s">
        <v>202</v>
      </c>
      <c r="DC101" s="25">
        <f t="shared" si="59"/>
        <v>0</v>
      </c>
    </row>
    <row r="102" spans="1:107" ht="60" customHeight="1" x14ac:dyDescent="0.35">
      <c r="A102" s="146" t="s">
        <v>591</v>
      </c>
      <c r="B102" s="223"/>
      <c r="C102" s="148" t="s">
        <v>143</v>
      </c>
      <c r="D102" s="206"/>
      <c r="E102" s="209"/>
      <c r="F102" s="206"/>
      <c r="G102" s="221"/>
      <c r="H102" s="184"/>
      <c r="I102" s="216"/>
      <c r="J102" s="190"/>
      <c r="K102" s="190"/>
      <c r="L102" s="211"/>
      <c r="M102" s="197"/>
      <c r="N102" s="200"/>
      <c r="O102" s="213"/>
      <c r="P102" s="216"/>
      <c r="Q102" s="213"/>
      <c r="R102" s="216"/>
      <c r="S102" s="216"/>
      <c r="T102" s="216"/>
      <c r="U102" s="184"/>
      <c r="V102" s="186"/>
      <c r="W102" s="186"/>
      <c r="X102" s="187"/>
      <c r="Y102" s="190"/>
      <c r="Z102" s="190"/>
      <c r="AA102" s="193"/>
      <c r="AB102" s="193"/>
      <c r="AC102" s="193"/>
      <c r="AD102" s="195"/>
      <c r="AE102" s="184"/>
      <c r="AF102" s="188"/>
      <c r="AG102" s="184"/>
      <c r="AH102" s="184"/>
      <c r="AI102" s="188"/>
      <c r="AJ102" s="184"/>
      <c r="AK102" s="185"/>
      <c r="AL102" s="20" t="str">
        <f>CONCATENATE(J100," Control"," 3")</f>
        <v>GEMA 18 Control 3</v>
      </c>
      <c r="AM102" s="22"/>
      <c r="AN102" s="22"/>
      <c r="AO102" s="22"/>
      <c r="AP102" s="22" t="str">
        <f t="shared" si="79"/>
        <v xml:space="preserve">  a través de </v>
      </c>
      <c r="AQ102" s="20"/>
      <c r="AR102" s="20" t="str">
        <f t="shared" si="74"/>
        <v/>
      </c>
      <c r="AS102" s="20"/>
      <c r="AT102" s="20" t="str">
        <f t="shared" si="75"/>
        <v/>
      </c>
      <c r="AU102" s="20"/>
      <c r="AV102" s="20"/>
      <c r="AW102" s="20"/>
      <c r="AX102" s="21">
        <f>+IF(AR102="Probabilidad",AX101-(AX101*AT102),AX101)</f>
        <v>0.7</v>
      </c>
      <c r="AY102" s="20" t="str">
        <f t="shared" si="61"/>
        <v>Alta</v>
      </c>
      <c r="AZ102" s="21">
        <f>+IF(AR102="Impacto",AZ101-(AZ101*AT102),AZ101)</f>
        <v>0.75</v>
      </c>
      <c r="BA102" s="20" t="str">
        <f t="shared" si="62"/>
        <v>Mayor</v>
      </c>
      <c r="BB102" s="190"/>
      <c r="BC102" s="190"/>
      <c r="BD102" s="182"/>
      <c r="BE102" s="20"/>
      <c r="BF102" s="20"/>
      <c r="BG102" s="20"/>
      <c r="BH102" s="166"/>
      <c r="BI102" s="166"/>
      <c r="BJ102" s="167"/>
      <c r="BK102" s="164"/>
      <c r="BL102" s="165"/>
      <c r="BM102" s="178"/>
      <c r="BN102" s="20" t="str">
        <f>CONCATENATE(J100," Acción preventiva"," 3")</f>
        <v>GEMA 18 Acción preventiva 3</v>
      </c>
      <c r="BO102" s="22"/>
      <c r="BP102" s="22"/>
      <c r="BQ102" s="22"/>
      <c r="BR102" s="20"/>
      <c r="BS102" s="20"/>
      <c r="BT102" s="20"/>
      <c r="BU102" s="20"/>
      <c r="BV102" s="20"/>
      <c r="BW102" s="20"/>
      <c r="BX102" s="20"/>
      <c r="BY102" s="20"/>
      <c r="BZ102" s="20"/>
      <c r="CA102" s="20"/>
      <c r="CB102" s="20"/>
      <c r="CC102" s="20"/>
      <c r="CD102" s="20"/>
      <c r="CE102" s="180"/>
      <c r="CF102" s="37"/>
      <c r="CG102" s="37"/>
      <c r="CH102" s="37"/>
      <c r="CI102" s="37"/>
      <c r="CJ102" s="37"/>
      <c r="CK102" s="37"/>
      <c r="CL102" s="37"/>
      <c r="CM102" s="37"/>
      <c r="CN102" s="37"/>
      <c r="CO102" s="37"/>
      <c r="CP102" s="37"/>
      <c r="CQ102" s="37"/>
      <c r="CR102" s="37"/>
      <c r="CS102" s="38"/>
      <c r="CT102" s="23" t="s">
        <v>60</v>
      </c>
      <c r="CU102" s="24">
        <v>6842</v>
      </c>
      <c r="CV102" s="241"/>
      <c r="CW102" s="25">
        <f>1-(CU102/CV100)</f>
        <v>0.688745337093986</v>
      </c>
      <c r="CX102" s="23" t="str" cm="1">
        <f t="array" ref="CX102">+_xlfn.IFS(CW102&lt;0.8,"Cambio",CW102&lt;0.9,"Revisión de control",CW102&gt;0.89,"Se mantiene")</f>
        <v>Cambio</v>
      </c>
      <c r="CY102" s="143" t="s">
        <v>202</v>
      </c>
      <c r="CZ102" s="143" t="s">
        <v>202</v>
      </c>
      <c r="DA102" s="143" t="s">
        <v>202</v>
      </c>
      <c r="DB102" s="143" t="s">
        <v>202</v>
      </c>
      <c r="DC102" s="25">
        <f t="shared" si="59"/>
        <v>0</v>
      </c>
    </row>
    <row r="103" spans="1:107" ht="60" customHeight="1" x14ac:dyDescent="0.35">
      <c r="A103" s="146" t="s">
        <v>591</v>
      </c>
      <c r="B103" s="224"/>
      <c r="C103" s="148" t="s">
        <v>143</v>
      </c>
      <c r="D103" s="207"/>
      <c r="E103" s="210"/>
      <c r="F103" s="207"/>
      <c r="G103" s="221"/>
      <c r="H103" s="184"/>
      <c r="I103" s="217"/>
      <c r="J103" s="191"/>
      <c r="K103" s="191"/>
      <c r="L103" s="211"/>
      <c r="M103" s="198"/>
      <c r="N103" s="201"/>
      <c r="O103" s="214"/>
      <c r="P103" s="217"/>
      <c r="Q103" s="214"/>
      <c r="R103" s="217"/>
      <c r="S103" s="217"/>
      <c r="T103" s="217"/>
      <c r="U103" s="184"/>
      <c r="V103" s="186"/>
      <c r="W103" s="186"/>
      <c r="X103" s="187"/>
      <c r="Y103" s="191"/>
      <c r="Z103" s="191"/>
      <c r="AA103" s="194"/>
      <c r="AB103" s="194"/>
      <c r="AC103" s="194"/>
      <c r="AD103" s="195"/>
      <c r="AE103" s="184"/>
      <c r="AF103" s="188"/>
      <c r="AG103" s="184"/>
      <c r="AH103" s="184"/>
      <c r="AI103" s="188"/>
      <c r="AJ103" s="184"/>
      <c r="AK103" s="185"/>
      <c r="AL103" s="20" t="str">
        <f>CONCATENATE(J100," Control"," 4")</f>
        <v>GEMA 18 Control 4</v>
      </c>
      <c r="AM103" s="22"/>
      <c r="AN103" s="22"/>
      <c r="AO103" s="22"/>
      <c r="AP103" s="22" t="str">
        <f t="shared" si="79"/>
        <v xml:space="preserve">  a través de </v>
      </c>
      <c r="AQ103" s="20"/>
      <c r="AR103" s="20" t="str">
        <f t="shared" si="74"/>
        <v/>
      </c>
      <c r="AS103" s="20"/>
      <c r="AT103" s="20" t="str">
        <f t="shared" si="75"/>
        <v/>
      </c>
      <c r="AU103" s="20"/>
      <c r="AV103" s="20"/>
      <c r="AW103" s="20"/>
      <c r="AX103" s="21">
        <f>+IF(AR103="Probabilidad",AX102-(AX102*AT103),AX102)</f>
        <v>0.7</v>
      </c>
      <c r="AY103" s="20" t="str">
        <f t="shared" si="61"/>
        <v>Alta</v>
      </c>
      <c r="AZ103" s="21">
        <f>+IF(AR103="Impacto",AZ102-(AZ102*AT103),AZ102)</f>
        <v>0.75</v>
      </c>
      <c r="BA103" s="20" t="str">
        <f t="shared" si="62"/>
        <v>Mayor</v>
      </c>
      <c r="BB103" s="191"/>
      <c r="BC103" s="191"/>
      <c r="BD103" s="183"/>
      <c r="BE103" s="20"/>
      <c r="BF103" s="20"/>
      <c r="BG103" s="20"/>
      <c r="BH103" s="166"/>
      <c r="BI103" s="166"/>
      <c r="BJ103" s="167"/>
      <c r="BK103" s="164"/>
      <c r="BL103" s="165"/>
      <c r="BM103" s="178"/>
      <c r="BN103" s="20" t="str">
        <f>CONCATENATE(J100," Acción preventiva"," 4")</f>
        <v>GEMA 18 Acción preventiva 4</v>
      </c>
      <c r="BO103" s="22"/>
      <c r="BP103" s="22"/>
      <c r="BQ103" s="22"/>
      <c r="BR103" s="20"/>
      <c r="BS103" s="20"/>
      <c r="BT103" s="20"/>
      <c r="BU103" s="20"/>
      <c r="BV103" s="20"/>
      <c r="BW103" s="20"/>
      <c r="BX103" s="20"/>
      <c r="BY103" s="20"/>
      <c r="BZ103" s="20"/>
      <c r="CA103" s="20"/>
      <c r="CB103" s="20"/>
      <c r="CC103" s="20"/>
      <c r="CD103" s="20"/>
      <c r="CE103" s="180"/>
      <c r="CF103" s="37"/>
      <c r="CG103" s="37"/>
      <c r="CH103" s="37"/>
      <c r="CI103" s="37"/>
      <c r="CJ103" s="37"/>
      <c r="CK103" s="37"/>
      <c r="CL103" s="37"/>
      <c r="CM103" s="37"/>
      <c r="CN103" s="37"/>
      <c r="CO103" s="37"/>
      <c r="CP103" s="37"/>
      <c r="CQ103" s="37"/>
      <c r="CR103" s="37"/>
      <c r="CS103" s="38"/>
      <c r="CT103" s="23" t="s">
        <v>60</v>
      </c>
      <c r="CU103" s="24">
        <v>6610</v>
      </c>
      <c r="CV103" s="242"/>
      <c r="CW103" s="25">
        <f>1-(CU103/CV100)</f>
        <v>0.69929942680374846</v>
      </c>
      <c r="CX103" s="23" t="str" cm="1">
        <f t="array" ref="CX103">+_xlfn.IFS(CW103&lt;0.8,"Cambio",CW103&lt;0.9,"Revisión de control",CW103&gt;0.89,"Se mantiene")</f>
        <v>Cambio</v>
      </c>
      <c r="CY103" s="143" t="s">
        <v>202</v>
      </c>
      <c r="CZ103" s="143" t="s">
        <v>202</v>
      </c>
      <c r="DA103" s="143" t="s">
        <v>202</v>
      </c>
      <c r="DB103" s="143" t="s">
        <v>202</v>
      </c>
      <c r="DC103" s="25">
        <f t="shared" si="59"/>
        <v>0</v>
      </c>
    </row>
    <row r="104" spans="1:107" ht="60" customHeight="1" x14ac:dyDescent="0.35">
      <c r="A104" s="146" t="s">
        <v>499</v>
      </c>
      <c r="B104" s="222" t="s">
        <v>142</v>
      </c>
      <c r="C104" s="148" t="s">
        <v>143</v>
      </c>
      <c r="D104" s="205" t="str">
        <f>VLOOKUP(B104,Datos!$B$65:$F$80,3,FALSE)</f>
        <v>Asegurar la atención al ciudadano, mediante los modelos de atención por oferta, demanda y descongestión, que permita detectar las necesidades de ordenamiento social de la propiedad rural</v>
      </c>
      <c r="E104" s="208" t="str">
        <f>VLOOKUP(B104,Datos!$B$65:$F$80,5,FALSE)</f>
        <v>La posibilidad de incumplir con la atención al ciudadano, mediante los modelos de atención por oferta, demanda y descongestión</v>
      </c>
      <c r="F104" s="205" t="str">
        <f>VLOOKUP(B104,Datos!$B$65:$F$80,4,FALSE)</f>
        <v>Inicia con la recepción del rezago documental y finaliza con la identificación y respuesta de las Peticiones, Quejas, Reclamos, Denuncias y Felicitaciones que recibe la Agencia Nacional de Tierras</v>
      </c>
      <c r="G104" s="221" t="s">
        <v>457</v>
      </c>
      <c r="H104" s="184" t="s">
        <v>1402</v>
      </c>
      <c r="I104" s="215">
        <f>IF(K104="",0,1)</f>
        <v>1</v>
      </c>
      <c r="J104" s="189" t="str">
        <f>CONCATENATE(C104," ",K104)</f>
        <v>GEMA 19</v>
      </c>
      <c r="K104" s="189">
        <v>19</v>
      </c>
      <c r="L104" s="211">
        <v>46150</v>
      </c>
      <c r="M104" s="196">
        <f ca="1">+TODAY()-L104</f>
        <v>39</v>
      </c>
      <c r="N104" s="199" t="s">
        <v>1403</v>
      </c>
      <c r="O104" s="212" t="s">
        <v>19</v>
      </c>
      <c r="P104" s="215">
        <f>VLOOKUP(O104,Datos!$B$20:$D$25,3,FALSE)</f>
        <v>0.2</v>
      </c>
      <c r="Q104" s="212" t="s">
        <v>35</v>
      </c>
      <c r="R104" s="215">
        <f>VLOOKUP(Q104,Datos!$C$20:$D$25,2,FALSE)</f>
        <v>1</v>
      </c>
      <c r="S104" s="215">
        <f>+IF(P104="",R104,IF(R104="",P104,IF(P104&gt;R104,P104,R104)))</f>
        <v>1</v>
      </c>
      <c r="T104" s="215" t="str" cm="1">
        <f t="array" ref="T104">_xlfn.IFS(S104=P104,O104,S104=R104,Q104)</f>
        <v>El riesgo afecta la imagen de la entidad a nivel nacional, con efecto publicitarios sostenible a nivel país</v>
      </c>
      <c r="U104" s="184" t="s">
        <v>4</v>
      </c>
      <c r="V104" s="186" t="s">
        <v>1404</v>
      </c>
      <c r="W104" s="186" t="s">
        <v>1405</v>
      </c>
      <c r="X104" s="187" t="str">
        <f>CONCATENATE("Posibilidad de"," ",U104," ",V104," debido ",W104)</f>
        <v>Posibilidad de pérdida reputacional en la imagen de la entidad ante los grupos de interes debido a retrasos en la recopilación de insumos requeridos y/o emisión de respuestas incompletas o inadecuadas por incumplimiento de los términos de ley</v>
      </c>
      <c r="Y104" s="189" t="s">
        <v>211</v>
      </c>
      <c r="Z104" s="189" t="s">
        <v>214</v>
      </c>
      <c r="AA104" s="192" t="s">
        <v>257</v>
      </c>
      <c r="AB104" s="192" t="s">
        <v>1036</v>
      </c>
      <c r="AC104" s="192" t="s">
        <v>1406</v>
      </c>
      <c r="AD104" s="255">
        <v>12211</v>
      </c>
      <c r="AE104" s="184" t="str">
        <f>IF(AD104&lt;=0,"",IF(AD104&lt;=2,"Muy Baja",IF(AD104&lt;=24,"Baja",IF(AD104&lt;=500,"Media",IF(AD104&lt;=5000,"Alta","Muy Alta")))))</f>
        <v>Muy Alta</v>
      </c>
      <c r="AF104" s="188">
        <f>IF(AE104="","",IF(AE104="Muy Baja",0.2,IF(AE104="Baja",0.4,IF(AE104="Media",0.6,IF(AE104="Alta",0.8,IF(AE104="Muy Alta",1,))))))</f>
        <v>1</v>
      </c>
      <c r="AG104" s="188" t="str">
        <f>+T104</f>
        <v>El riesgo afecta la imagen de la entidad a nivel nacional, con efecto publicitarios sostenible a nivel país</v>
      </c>
      <c r="AH104" s="184" t="str" cm="1">
        <f t="array" ref="AH104">_xlfn.IFS(AG104=Datos!$C$6,"Leve",AG104=Datos!$D$6,"Leve",AG104=Datos!$C$7,"Menor",AG104=Datos!$D$7,"Menor",AG104=Datos!$C$8,"Moderado",AG104=Datos!$D$8,"Moderado",AG104=Datos!$C$9,"Mayor",AG104=Datos!$D$9,"Mayor",AG104=Datos!$C$10,"Catastrófico",AG104=Datos!$D$10,"Catastrófico")</f>
        <v>Catastrófico</v>
      </c>
      <c r="AI104" s="188">
        <f>IF(AH104="","",IF(AH104="Leve",0.2,IF(AH104="Menor",0.4,IF(AH104="Moderado",0.6,IF(AH104="Mayor",0.8,IF(AH104="Catastrófico",1,))))))</f>
        <v>1</v>
      </c>
      <c r="AJ104" s="184" t="str">
        <f>IF(OR(AND(AE104="Muy Baja",AH104="Leve"),AND(AE104="Muy Baja",AH104="Menor"),AND(AE104="Baja",AH104="Leve")),"Bajo",IF(OR(AND(AE104="Muy baja",AH104="Moderado"),AND(AE104="Baja",AH104="Menor"),AND(AE104="Baja",AH104="Moderado"),AND(AE104="Media",AH104="Leve"),AND(AE104="Media",AH104="Menor"),AND(AE104="Media",AH104="Moderado"),AND(AE104="Alta",AH104="Leve"),AND(AE104="Alta",AH104="Menor")),"Moderado",IF(OR(AND(AE104="Muy Baja",AH104="Mayor"),AND(AE104="Baja",AH104="Mayor"),AND(AE104="Media",AH104="Mayor"),AND(AE104="Alta",AH104="Moderado"),AND(AE104="Alta",AH104="Mayor"),AND(AE104="Muy Alta",AH104="Leve"),AND(AE104="Muy Alta",AH104="Menor"),AND(AE104="Muy Alta",AH104="Moderado"),AND(AE104="Muy Alta",AH104="Mayor")),"Alto",IF(OR(AND(AE104="Muy Baja",AH104="Catastrófico"),AND(AE104="Baja",AH104="Catastrófico"),AND(AE104="Media",AH104="Catastrófico"),AND(AE104="Alta",AH104="Catastrófico"),AND(AE104="Muy Alta",AH104="Catastrófico")),"Extremo",""))))</f>
        <v>Extremo</v>
      </c>
      <c r="AK104" s="185" t="str" cm="1">
        <f t="array" ref="AK104">_xlfn.IFS(AJ104="Bajo","Aceptar",AJ104="Moderado","Reducir",AJ104="Alto","Reducir",AJ104="Extremo","Reducir")</f>
        <v>Reducir</v>
      </c>
      <c r="AL104" s="20" t="str">
        <f>CONCATENATE(J104," Control"," 1")</f>
        <v>GEMA 19 Control 1</v>
      </c>
      <c r="AM104" s="22" t="s">
        <v>1407</v>
      </c>
      <c r="AN104" s="22" t="s">
        <v>1411</v>
      </c>
      <c r="AO104" s="22" t="s">
        <v>1408</v>
      </c>
      <c r="AP104" s="22" t="str">
        <f t="shared" ref="AP104:AP131" si="84">CONCATENATE(AM104," ",AN104," a través de ",AO104)</f>
        <v>La DIRECCIÓN DE GESTIÓN DEL ORDENAMIENTO SOCIAL DE LA PROPIEDAD valida la calidad de la respuestas proyectadas a los PQRD (completitud, coherencia, uso adecuado y oportunidad de la información)  a través de la matriz de seguimiento de calidad, la cual se realiza mensualmente para verificar cumplimiento normativo y de términos legales</v>
      </c>
      <c r="AQ104" s="20" t="s">
        <v>54</v>
      </c>
      <c r="AR104" s="20" t="str">
        <f>IF(OR(AQ104="Preventivo",AQ104="Detectivo"),"Probabilidad",IF(AQ104="Correctivo","Impacto",""))</f>
        <v>Probabilidad</v>
      </c>
      <c r="AS104" s="20" t="s">
        <v>56</v>
      </c>
      <c r="AT104" s="20" t="str">
        <f>IF(AND(AQ104="Preventivo",AS104="Automático"),"50%",IF(AND(AQ104="Preventivo",AS104="Manual"),"40%",IF(AND(AQ104="Detectivo",AS104="Automático"),"40%",IF(AND(AQ104="Detectivo",AS104="Manual"),"30%",IF(AND(AQ104="Correctivo",AS104="Automático"),"35%",IF(AND(AQ104="Correctivo",AS104="Manual"),"25%",""))))))</f>
        <v>30%</v>
      </c>
      <c r="AU104" s="20" t="s">
        <v>1</v>
      </c>
      <c r="AV104" s="20" t="s">
        <v>2</v>
      </c>
      <c r="AW104" s="20" t="s">
        <v>3</v>
      </c>
      <c r="AX104" s="21">
        <f>+IF(AR104="Probabilidad",AF104-(AF104*AT104),AF104)</f>
        <v>0.7</v>
      </c>
      <c r="AY104" s="20" t="str">
        <f t="shared" si="61"/>
        <v>Alta</v>
      </c>
      <c r="AZ104" s="21">
        <f>+IF(AR104="Impacto",AI104-(AI104*AT104),AI104)</f>
        <v>1</v>
      </c>
      <c r="BA104" s="20" t="str">
        <f t="shared" si="62"/>
        <v>Catastrófico</v>
      </c>
      <c r="BB104" s="189" t="str">
        <f>IF(OR(AND(AY107="Muy Baja",BA107="Leve"),AND(AY107="Muy Baja",BA107="Menor"),AND(AY107="Baja",BA107="Leve")),"Bajo",IF(OR(AND(AY107="Muy baja",BA107="Moderado"),AND(AY107="Baja",BA107="Menor"),AND(AY107="Baja",BA107="Moderado"),AND(AY107="Media",BA107="Leve"),AND(AY107="Media",BA107="Menor"),AND(AY107="Media",BA107="Moderado"),AND(AY107="Alta",BA107="Leve"),AND(AY107="Alta",BA107="Menor")),"Moderado",IF(OR(AND(AY107="Muy Baja",BA107="Mayor"),AND(AY107="Baja",BA107="Mayor"),AND(AY107="Media",BA107="Mayor"),AND(AY107="Alta",BA107="Moderado"),AND(AY107="Alta",BA107="Mayor"),AND(AY107="Muy Alta",BA107="Leve"),AND(AY107="Muy Alta",BA107="Menor"),AND(AY107="Muy Alta",BA107="Moderado"),AND(AY107="Muy Alta",BA107="Mayor")),"Alto",IF(OR(AND(AY107="Muy Baja",BA107="Catastrófico"),AND(AY107="Baja",BA107="Catastrófico"),AND(AY107="Media",BA107="Catastrófico"),AND(AY107="Alta",BA107="Catastrófico"),AND(AY107="Muy Alta",BA107="Catastrófico")),"Extremo",""))))</f>
        <v>Alto</v>
      </c>
      <c r="BC104" s="189" t="str" cm="1">
        <f t="array" ref="BC104">_xlfn.IFS(BB104="Bajo","Aceptar",BB104="Moderado","Reducir",BB104="Alto","Reducir",BB104="Extremo","Reducir")</f>
        <v>Reducir</v>
      </c>
      <c r="BD104" s="181" t="str" cm="1">
        <f t="array" ref="BD104">_xlfn.IFS(BC104="Aceptar","No",BC104="Reducir","Si")</f>
        <v>Si</v>
      </c>
      <c r="BE104" s="136" t="s">
        <v>1817</v>
      </c>
      <c r="BF104" s="136" t="s">
        <v>1817</v>
      </c>
      <c r="BG104" s="136" t="s">
        <v>1817</v>
      </c>
      <c r="BH104" s="166">
        <v>0</v>
      </c>
      <c r="BI104" s="166"/>
      <c r="BJ104" s="167"/>
      <c r="BK104" s="164">
        <f t="shared" ref="BK104" si="85">+SUM(BH104:BJ104)</f>
        <v>0</v>
      </c>
      <c r="BL104" s="165">
        <f t="shared" ref="BL104" si="86">+BK104/3</f>
        <v>0</v>
      </c>
      <c r="BM104" s="178">
        <f t="shared" ref="BM104" si="87">+AVERAGE(BL104:BL107)</f>
        <v>0</v>
      </c>
      <c r="BN104" s="20" t="str">
        <f>CONCATENATE(J104," Acción preventiva"," 1")</f>
        <v>GEMA 19 Acción preventiva 1</v>
      </c>
      <c r="BO104" s="22" t="s">
        <v>510</v>
      </c>
      <c r="BP104" s="22" t="s">
        <v>511</v>
      </c>
      <c r="BQ104" s="22" t="s">
        <v>1412</v>
      </c>
      <c r="BR104" s="20">
        <f t="shared" ref="BR104" si="88">+SUM(BS104:CD104)</f>
        <v>5</v>
      </c>
      <c r="BS104" s="20"/>
      <c r="BT104" s="20"/>
      <c r="BU104" s="20"/>
      <c r="BV104" s="20"/>
      <c r="BW104" s="20"/>
      <c r="BX104" s="20"/>
      <c r="BY104" s="20">
        <v>1</v>
      </c>
      <c r="BZ104" s="20">
        <v>1</v>
      </c>
      <c r="CA104" s="20">
        <v>1</v>
      </c>
      <c r="CB104" s="20">
        <v>1</v>
      </c>
      <c r="CC104" s="20">
        <v>1</v>
      </c>
      <c r="CD104" s="20"/>
      <c r="CE104" s="180">
        <f>+AVERAGE(CR104:CR107)/AVERAGE(BR104:BR107)</f>
        <v>0</v>
      </c>
      <c r="CF104" s="37">
        <f>VLOOKUP($BN104,'[1]Anexo 4 Seg Acciones Prev'!$C$7:$CY$306,90,FALSE)</f>
        <v>0</v>
      </c>
      <c r="CG104" s="37">
        <f>VLOOKUP($BN104,'[1]Anexo 4 Seg Acciones Prev'!$C$7:$CY$306,91,FALSE)</f>
        <v>0</v>
      </c>
      <c r="CH104" s="37">
        <f>VLOOKUP($BN104,'[1]Anexo 4 Seg Acciones Prev'!$C$7:$CY$306,92,FALSE)</f>
        <v>0</v>
      </c>
      <c r="CI104" s="37">
        <f>VLOOKUP($BN104,'[1]Anexo 4 Seg Acciones Prev'!$C$7:$CY$306,93,FALSE)</f>
        <v>0</v>
      </c>
      <c r="CJ104" s="37">
        <f>VLOOKUP($BN104,'[1]Anexo 4 Seg Acciones Prev'!$C$7:$CY$306,94,FALSE)</f>
        <v>0</v>
      </c>
      <c r="CK104" s="37">
        <f>VLOOKUP($BN104,'[1]Anexo 4 Seg Acciones Prev'!$C$7:$CY$306,95,FALSE)</f>
        <v>0</v>
      </c>
      <c r="CL104" s="37">
        <f>VLOOKUP($BN104,'[1]Anexo 4 Seg Acciones Prev'!$C$7:$CY$306,96,FALSE)</f>
        <v>0</v>
      </c>
      <c r="CM104" s="37">
        <f>VLOOKUP($BN104,'[1]Anexo 4 Seg Acciones Prev'!$C$7:$CY$306,97,FALSE)</f>
        <v>0</v>
      </c>
      <c r="CN104" s="37">
        <f>VLOOKUP($BN104,'[1]Anexo 4 Seg Acciones Prev'!$C$7:$CY$306,98,FALSE)</f>
        <v>0</v>
      </c>
      <c r="CO104" s="37">
        <f>VLOOKUP($BN104,'[1]Anexo 4 Seg Acciones Prev'!$C$7:$CY$306,99,FALSE)</f>
        <v>0</v>
      </c>
      <c r="CP104" s="37">
        <f>VLOOKUP($BN104,'[1]Anexo 4 Seg Acciones Prev'!$C$7:$CY$306,100,FALSE)</f>
        <v>0</v>
      </c>
      <c r="CQ104" s="37">
        <f>VLOOKUP($BN104,'[1]Anexo 4 Seg Acciones Prev'!$C$7:$CY$306,101,FALSE)</f>
        <v>0</v>
      </c>
      <c r="CR104" s="37">
        <f t="shared" si="58"/>
        <v>0</v>
      </c>
      <c r="CS104" s="38" t="s">
        <v>58</v>
      </c>
      <c r="CT104" s="23" t="s">
        <v>60</v>
      </c>
      <c r="CU104" s="24">
        <v>1959</v>
      </c>
      <c r="CV104" s="240">
        <f>+AD104</f>
        <v>12211</v>
      </c>
      <c r="CW104" s="25">
        <f>1-(CU104/CV104)</f>
        <v>0.83957087871591185</v>
      </c>
      <c r="CX104" s="23" t="str" cm="1">
        <f t="array" ref="CX104">+_xlfn.IFS(CW104&lt;0.8,"Cambio",CW104&lt;0.9,"Revisión de control",CW104&gt;0.89,"Se mantiene")</f>
        <v>Revisión de control</v>
      </c>
      <c r="CY104" s="143" t="s">
        <v>202</v>
      </c>
      <c r="CZ104" s="143" t="s">
        <v>202</v>
      </c>
      <c r="DA104" s="143" t="s">
        <v>202</v>
      </c>
      <c r="DB104" s="143" t="s">
        <v>202</v>
      </c>
      <c r="DC104" s="25">
        <f>(_xlfn.IFS(CT104="",1,CT104="SI",0)+_xlfn.IFS(CY104="",1,CY104="SI",1,CY104="NO",0)+_xlfn.IFS(CZ104="",1,CZ104="SI",1,CZ104="NO",0)+_xlfn.IFS(DA104="",1,DA104="SI",1,DA104="NO",0)+_xlfn.IFS(DB104="",1,DB104="SI",1,DB104="NO",0))/5</f>
        <v>0</v>
      </c>
    </row>
    <row r="105" spans="1:107" ht="60" customHeight="1" x14ac:dyDescent="0.35">
      <c r="A105" s="146" t="s">
        <v>499</v>
      </c>
      <c r="B105" s="223"/>
      <c r="C105" s="148" t="s">
        <v>143</v>
      </c>
      <c r="D105" s="206"/>
      <c r="E105" s="209"/>
      <c r="F105" s="206"/>
      <c r="G105" s="221"/>
      <c r="H105" s="184"/>
      <c r="I105" s="216"/>
      <c r="J105" s="190"/>
      <c r="K105" s="190"/>
      <c r="L105" s="211"/>
      <c r="M105" s="197"/>
      <c r="N105" s="200"/>
      <c r="O105" s="213"/>
      <c r="P105" s="216"/>
      <c r="Q105" s="213"/>
      <c r="R105" s="216"/>
      <c r="S105" s="216"/>
      <c r="T105" s="216"/>
      <c r="U105" s="184"/>
      <c r="V105" s="186"/>
      <c r="W105" s="186"/>
      <c r="X105" s="187"/>
      <c r="Y105" s="190"/>
      <c r="Z105" s="190"/>
      <c r="AA105" s="193"/>
      <c r="AB105" s="193"/>
      <c r="AC105" s="193"/>
      <c r="AD105" s="256"/>
      <c r="AE105" s="184"/>
      <c r="AF105" s="188"/>
      <c r="AG105" s="184"/>
      <c r="AH105" s="184"/>
      <c r="AI105" s="188"/>
      <c r="AJ105" s="184"/>
      <c r="AK105" s="185"/>
      <c r="AL105" s="20" t="str">
        <f>CONCATENATE(J104," Control"," 2")</f>
        <v>GEMA 19 Control 2</v>
      </c>
      <c r="AM105" s="22" t="s">
        <v>1407</v>
      </c>
      <c r="AN105" s="22" t="s">
        <v>1409</v>
      </c>
      <c r="AO105" s="22" t="s">
        <v>1410</v>
      </c>
      <c r="AP105" s="22" t="str">
        <f t="shared" si="84"/>
        <v>La DIRECCIÓN DE GESTIÓN DEL ORDENAMIENTO SOCIAL DE LA PROPIEDAD prioriza la PQRSD que estan fuera de terminos de ley a través de memorando y/o respuestas oficiales por correo electrónico que requieren respuesta inmediata ante los grupos de interes</v>
      </c>
      <c r="AQ105" s="20" t="s">
        <v>55</v>
      </c>
      <c r="AR105" s="20" t="str">
        <f>IF(OR(AQ105="Preventivo",AQ105="Detectivo"),"Probabilidad",IF(AQ105="Correctivo","Impacto",""))</f>
        <v>Impacto</v>
      </c>
      <c r="AS105" s="20" t="s">
        <v>56</v>
      </c>
      <c r="AT105" s="20" t="str">
        <f>IF(AND(AQ105="Preventivo",AS105="Automático"),"50%",IF(AND(AQ105="Preventivo",AS105="Manual"),"40%",IF(AND(AQ105="Detectivo",AS105="Automático"),"40%",IF(AND(AQ105="Detectivo",AS105="Manual"),"30%",IF(AND(AQ105="Correctivo",AS105="Automático"),"35%",IF(AND(AQ105="Correctivo",AS105="Manual"),"25%",""))))))</f>
        <v>25%</v>
      </c>
      <c r="AU105" s="20" t="s">
        <v>5</v>
      </c>
      <c r="AV105" s="20" t="s">
        <v>2</v>
      </c>
      <c r="AW105" s="20" t="s">
        <v>3</v>
      </c>
      <c r="AX105" s="21">
        <f>+IF(AR105="Probabilidad",AX104-(AX104*AT105),AX104)</f>
        <v>0.7</v>
      </c>
      <c r="AY105" s="20" t="str">
        <f t="shared" si="61"/>
        <v>Alta</v>
      </c>
      <c r="AZ105" s="21">
        <f>+IF(AR105="Impacto",AZ104-(AZ104*AT105),AZ104)</f>
        <v>0.75</v>
      </c>
      <c r="BA105" s="20" t="str">
        <f t="shared" si="62"/>
        <v>Mayor</v>
      </c>
      <c r="BB105" s="190"/>
      <c r="BC105" s="190"/>
      <c r="BD105" s="182"/>
      <c r="BE105" s="136" t="s">
        <v>1817</v>
      </c>
      <c r="BF105" s="136" t="s">
        <v>1817</v>
      </c>
      <c r="BG105" s="136" t="s">
        <v>1817</v>
      </c>
      <c r="BH105" s="166"/>
      <c r="BI105" s="166"/>
      <c r="BJ105" s="167"/>
      <c r="BK105" s="164"/>
      <c r="BL105" s="165"/>
      <c r="BM105" s="178"/>
      <c r="BN105" s="20" t="str">
        <f>CONCATENATE(J104," Acción preventiva"," 2")</f>
        <v>GEMA 19 Acción preventiva 2</v>
      </c>
      <c r="BO105" s="22"/>
      <c r="BP105" s="22"/>
      <c r="BQ105" s="22"/>
      <c r="BR105" s="20"/>
      <c r="BS105" s="20"/>
      <c r="BT105" s="20"/>
      <c r="BU105" s="20"/>
      <c r="BV105" s="20"/>
      <c r="BW105" s="20"/>
      <c r="BX105" s="20"/>
      <c r="BY105" s="20"/>
      <c r="BZ105" s="20"/>
      <c r="CA105" s="20"/>
      <c r="CB105" s="20"/>
      <c r="CC105" s="20"/>
      <c r="CD105" s="20"/>
      <c r="CE105" s="180"/>
      <c r="CF105" s="37"/>
      <c r="CG105" s="37"/>
      <c r="CH105" s="37"/>
      <c r="CI105" s="37"/>
      <c r="CJ105" s="37"/>
      <c r="CK105" s="37"/>
      <c r="CL105" s="37"/>
      <c r="CM105" s="37"/>
      <c r="CN105" s="37"/>
      <c r="CO105" s="37"/>
      <c r="CP105" s="37"/>
      <c r="CQ105" s="37"/>
      <c r="CR105" s="37"/>
      <c r="CS105" s="38"/>
      <c r="CT105" s="23" t="s">
        <v>60</v>
      </c>
      <c r="CU105" s="24">
        <v>3352</v>
      </c>
      <c r="CV105" s="241"/>
      <c r="CW105" s="25">
        <f>1-(CU105/CV104)</f>
        <v>0.72549340758332659</v>
      </c>
      <c r="CX105" s="23" t="str" cm="1">
        <f t="array" ref="CX105">+_xlfn.IFS(CW105&lt;0.8,"Cambio",CW105&lt;0.9,"Revisión de control",CW105&gt;0.89,"Se mantiene")</f>
        <v>Cambio</v>
      </c>
      <c r="CY105" s="143" t="s">
        <v>202</v>
      </c>
      <c r="CZ105" s="143" t="s">
        <v>202</v>
      </c>
      <c r="DA105" s="143" t="s">
        <v>202</v>
      </c>
      <c r="DB105" s="143" t="s">
        <v>202</v>
      </c>
      <c r="DC105" s="25">
        <f>(_xlfn.IFS(CT105="",1,CT105="SI",0)+_xlfn.IFS(CY105="",1,CY105="SI",1,CY105="NO",0)+_xlfn.IFS(CZ105="",1,CZ105="SI",1,CZ105="NO",0)+_xlfn.IFS(DA105="",1,DA105="SI",1,DA105="NO",0)+_xlfn.IFS(DB105="",1,DB105="SI",1,DB105="NO",0))/5</f>
        <v>0</v>
      </c>
    </row>
    <row r="106" spans="1:107" ht="60" customHeight="1" x14ac:dyDescent="0.35">
      <c r="A106" s="146" t="s">
        <v>499</v>
      </c>
      <c r="B106" s="223"/>
      <c r="C106" s="148" t="s">
        <v>143</v>
      </c>
      <c r="D106" s="206"/>
      <c r="E106" s="209"/>
      <c r="F106" s="206"/>
      <c r="G106" s="221"/>
      <c r="H106" s="184"/>
      <c r="I106" s="216"/>
      <c r="J106" s="190"/>
      <c r="K106" s="190"/>
      <c r="L106" s="211"/>
      <c r="M106" s="197"/>
      <c r="N106" s="200"/>
      <c r="O106" s="213"/>
      <c r="P106" s="216"/>
      <c r="Q106" s="213"/>
      <c r="R106" s="216"/>
      <c r="S106" s="216"/>
      <c r="T106" s="216"/>
      <c r="U106" s="184"/>
      <c r="V106" s="186"/>
      <c r="W106" s="186"/>
      <c r="X106" s="187"/>
      <c r="Y106" s="190"/>
      <c r="Z106" s="190"/>
      <c r="AA106" s="193"/>
      <c r="AB106" s="193"/>
      <c r="AC106" s="193"/>
      <c r="AD106" s="256"/>
      <c r="AE106" s="184"/>
      <c r="AF106" s="188"/>
      <c r="AG106" s="184"/>
      <c r="AH106" s="184"/>
      <c r="AI106" s="188"/>
      <c r="AJ106" s="184"/>
      <c r="AK106" s="185"/>
      <c r="AL106" s="20" t="str">
        <f>CONCATENATE(J104," Control"," 3")</f>
        <v>GEMA 19 Control 3</v>
      </c>
      <c r="AM106" s="22"/>
      <c r="AN106" s="22"/>
      <c r="AO106" s="22"/>
      <c r="AP106" s="22" t="str">
        <f t="shared" si="84"/>
        <v xml:space="preserve">  a través de </v>
      </c>
      <c r="AQ106" s="20"/>
      <c r="AR106" s="20" t="str">
        <f>IF(OR(AQ106="Preventivo",AQ106="Detectivo"),"Probabilidad",IF(AQ106="Correctivo","Impacto",""))</f>
        <v/>
      </c>
      <c r="AS106" s="20"/>
      <c r="AT106" s="20" t="str">
        <f>IF(AND(AQ106="Preventivo",AS106="Automático"),"50%",IF(AND(AQ106="Preventivo",AS106="Manual"),"40%",IF(AND(AQ106="Detectivo",AS106="Automático"),"40%",IF(AND(AQ106="Detectivo",AS106="Manual"),"30%",IF(AND(AQ106="Correctivo",AS106="Automático"),"35%",IF(AND(AQ106="Correctivo",AS106="Manual"),"25%",""))))))</f>
        <v/>
      </c>
      <c r="AU106" s="20"/>
      <c r="AV106" s="20"/>
      <c r="AW106" s="20"/>
      <c r="AX106" s="21">
        <f>+IF(AR106="Probabilidad",AX105-(AX105*AT106),AX105)</f>
        <v>0.7</v>
      </c>
      <c r="AY106" s="20" t="str">
        <f t="shared" si="61"/>
        <v>Alta</v>
      </c>
      <c r="AZ106" s="21">
        <f>+IF(AR106="Impacto",AZ105-(AZ105*AT106),AZ105)</f>
        <v>0.75</v>
      </c>
      <c r="BA106" s="20" t="str">
        <f t="shared" si="62"/>
        <v>Mayor</v>
      </c>
      <c r="BB106" s="190"/>
      <c r="BC106" s="190"/>
      <c r="BD106" s="182"/>
      <c r="BE106" s="20"/>
      <c r="BF106" s="20"/>
      <c r="BG106" s="20"/>
      <c r="BH106" s="166"/>
      <c r="BI106" s="166"/>
      <c r="BJ106" s="167"/>
      <c r="BK106" s="164"/>
      <c r="BL106" s="165"/>
      <c r="BM106" s="178"/>
      <c r="BN106" s="20" t="str">
        <f>CONCATENATE(J104," Acción preventiva"," 3")</f>
        <v>GEMA 19 Acción preventiva 3</v>
      </c>
      <c r="BO106" s="22"/>
      <c r="BP106" s="22"/>
      <c r="BQ106" s="22"/>
      <c r="BR106" s="20"/>
      <c r="BS106" s="20"/>
      <c r="BT106" s="20"/>
      <c r="BU106" s="20"/>
      <c r="BV106" s="20"/>
      <c r="BW106" s="20"/>
      <c r="BX106" s="20"/>
      <c r="BY106" s="20"/>
      <c r="BZ106" s="20"/>
      <c r="CA106" s="20"/>
      <c r="CB106" s="20"/>
      <c r="CC106" s="20"/>
      <c r="CD106" s="20"/>
      <c r="CE106" s="180"/>
      <c r="CF106" s="37"/>
      <c r="CG106" s="37"/>
      <c r="CH106" s="37"/>
      <c r="CI106" s="37"/>
      <c r="CJ106" s="37"/>
      <c r="CK106" s="37"/>
      <c r="CL106" s="37"/>
      <c r="CM106" s="37"/>
      <c r="CN106" s="37"/>
      <c r="CO106" s="37"/>
      <c r="CP106" s="37"/>
      <c r="CQ106" s="37"/>
      <c r="CR106" s="37"/>
      <c r="CS106" s="38"/>
      <c r="CT106" s="23" t="s">
        <v>60</v>
      </c>
      <c r="CU106" s="24">
        <v>3408</v>
      </c>
      <c r="CV106" s="241"/>
      <c r="CW106" s="25">
        <f>1-(CU106/CV104)</f>
        <v>0.72090737859307175</v>
      </c>
      <c r="CX106" s="23" t="str" cm="1">
        <f t="array" ref="CX106">+_xlfn.IFS(CW106&lt;0.8,"Cambio",CW106&lt;0.9,"Revisión de control",CW106&gt;0.89,"Se mantiene")</f>
        <v>Cambio</v>
      </c>
      <c r="CY106" s="143" t="s">
        <v>202</v>
      </c>
      <c r="CZ106" s="143" t="s">
        <v>202</v>
      </c>
      <c r="DA106" s="143" t="s">
        <v>202</v>
      </c>
      <c r="DB106" s="143" t="s">
        <v>202</v>
      </c>
      <c r="DC106" s="25">
        <f>(_xlfn.IFS(CT106="",1,CT106="SI",0)+_xlfn.IFS(CY106="",1,CY106="SI",1,CY106="NO",0)+_xlfn.IFS(CZ106="",1,CZ106="SI",1,CZ106="NO",0)+_xlfn.IFS(DA106="",1,DA106="SI",1,DA106="NO",0)+_xlfn.IFS(DB106="",1,DB106="SI",1,DB106="NO",0))/5</f>
        <v>0</v>
      </c>
    </row>
    <row r="107" spans="1:107" ht="60" customHeight="1" x14ac:dyDescent="0.35">
      <c r="A107" s="146" t="s">
        <v>499</v>
      </c>
      <c r="B107" s="224"/>
      <c r="C107" s="148" t="s">
        <v>143</v>
      </c>
      <c r="D107" s="207"/>
      <c r="E107" s="210"/>
      <c r="F107" s="207"/>
      <c r="G107" s="221"/>
      <c r="H107" s="184"/>
      <c r="I107" s="217"/>
      <c r="J107" s="191"/>
      <c r="K107" s="191"/>
      <c r="L107" s="211"/>
      <c r="M107" s="198"/>
      <c r="N107" s="201"/>
      <c r="O107" s="214"/>
      <c r="P107" s="217"/>
      <c r="Q107" s="214"/>
      <c r="R107" s="217"/>
      <c r="S107" s="217"/>
      <c r="T107" s="217"/>
      <c r="U107" s="184"/>
      <c r="V107" s="186"/>
      <c r="W107" s="186"/>
      <c r="X107" s="187"/>
      <c r="Y107" s="191"/>
      <c r="Z107" s="191"/>
      <c r="AA107" s="194"/>
      <c r="AB107" s="194"/>
      <c r="AC107" s="194"/>
      <c r="AD107" s="257"/>
      <c r="AE107" s="184"/>
      <c r="AF107" s="188"/>
      <c r="AG107" s="184"/>
      <c r="AH107" s="184"/>
      <c r="AI107" s="188"/>
      <c r="AJ107" s="184"/>
      <c r="AK107" s="185"/>
      <c r="AL107" s="20" t="str">
        <f>CONCATENATE(J104," Control"," 4")</f>
        <v>GEMA 19 Control 4</v>
      </c>
      <c r="AM107" s="22"/>
      <c r="AN107" s="22"/>
      <c r="AO107" s="22"/>
      <c r="AP107" s="22" t="str">
        <f t="shared" si="84"/>
        <v xml:space="preserve">  a través de </v>
      </c>
      <c r="AQ107" s="20"/>
      <c r="AR107" s="20" t="str">
        <f>IF(OR(AQ107="Preventivo",AQ107="Detectivo"),"Probabilidad",IF(AQ107="Correctivo","Impacto",""))</f>
        <v/>
      </c>
      <c r="AS107" s="20"/>
      <c r="AT107" s="20" t="str">
        <f>IF(AND(AQ107="Preventivo",AS107="Automático"),"50%",IF(AND(AQ107="Preventivo",AS107="Manual"),"40%",IF(AND(AQ107="Detectivo",AS107="Automático"),"40%",IF(AND(AQ107="Detectivo",AS107="Manual"),"30%",IF(AND(AQ107="Correctivo",AS107="Automático"),"35%",IF(AND(AQ107="Correctivo",AS107="Manual"),"25%",""))))))</f>
        <v/>
      </c>
      <c r="AU107" s="20"/>
      <c r="AV107" s="20"/>
      <c r="AW107" s="20"/>
      <c r="AX107" s="21">
        <f>+IF(AR107="Probabilidad",AX106-(AX106*AT107),AX106)</f>
        <v>0.7</v>
      </c>
      <c r="AY107" s="20" t="str">
        <f t="shared" si="61"/>
        <v>Alta</v>
      </c>
      <c r="AZ107" s="21">
        <f>+IF(AR107="Impacto",AZ106-(AZ106*AT107),AZ106)</f>
        <v>0.75</v>
      </c>
      <c r="BA107" s="20" t="str">
        <f t="shared" si="62"/>
        <v>Mayor</v>
      </c>
      <c r="BB107" s="191"/>
      <c r="BC107" s="191"/>
      <c r="BD107" s="183"/>
      <c r="BE107" s="20"/>
      <c r="BF107" s="20"/>
      <c r="BG107" s="20"/>
      <c r="BH107" s="166"/>
      <c r="BI107" s="166"/>
      <c r="BJ107" s="167"/>
      <c r="BK107" s="164"/>
      <c r="BL107" s="165"/>
      <c r="BM107" s="178"/>
      <c r="BN107" s="20" t="str">
        <f>CONCATENATE(J104," Acción preventiva"," 4")</f>
        <v>GEMA 19 Acción preventiva 4</v>
      </c>
      <c r="BO107" s="22"/>
      <c r="BP107" s="22"/>
      <c r="BQ107" s="22"/>
      <c r="BR107" s="20"/>
      <c r="BS107" s="20"/>
      <c r="BT107" s="20"/>
      <c r="BU107" s="20"/>
      <c r="BV107" s="20"/>
      <c r="BW107" s="20"/>
      <c r="BX107" s="20"/>
      <c r="BY107" s="20"/>
      <c r="BZ107" s="20"/>
      <c r="CA107" s="20"/>
      <c r="CB107" s="20"/>
      <c r="CC107" s="20"/>
      <c r="CD107" s="20"/>
      <c r="CE107" s="180"/>
      <c r="CF107" s="37"/>
      <c r="CG107" s="37"/>
      <c r="CH107" s="37"/>
      <c r="CI107" s="37"/>
      <c r="CJ107" s="37"/>
      <c r="CK107" s="37"/>
      <c r="CL107" s="37"/>
      <c r="CM107" s="37"/>
      <c r="CN107" s="37"/>
      <c r="CO107" s="37"/>
      <c r="CP107" s="37"/>
      <c r="CQ107" s="37"/>
      <c r="CR107" s="37"/>
      <c r="CS107" s="38"/>
      <c r="CT107" s="23" t="s">
        <v>60</v>
      </c>
      <c r="CU107" s="24">
        <v>3492</v>
      </c>
      <c r="CV107" s="242"/>
      <c r="CW107" s="25">
        <f>1-(CU107/CV104)</f>
        <v>0.71402833510768982</v>
      </c>
      <c r="CX107" s="23" t="str" cm="1">
        <f t="array" ref="CX107">+_xlfn.IFS(CW107&lt;0.8,"Cambio",CW107&lt;0.9,"Revisión de control",CW107&gt;0.89,"Se mantiene")</f>
        <v>Cambio</v>
      </c>
      <c r="CY107" s="143" t="s">
        <v>202</v>
      </c>
      <c r="CZ107" s="143" t="s">
        <v>202</v>
      </c>
      <c r="DA107" s="143" t="s">
        <v>202</v>
      </c>
      <c r="DB107" s="143" t="s">
        <v>202</v>
      </c>
      <c r="DC107" s="25">
        <f>(_xlfn.IFS(CT107="",1,CT107="SI",0)+_xlfn.IFS(CY107="",1,CY107="SI",1,CY107="NO",0)+_xlfn.IFS(CZ107="",1,CZ107="SI",1,CZ107="NO",0)+_xlfn.IFS(DA107="",1,DA107="SI",1,DA107="NO",0)+_xlfn.IFS(DB107="",1,DB107="SI",1,DB107="NO",0))/5</f>
        <v>0</v>
      </c>
    </row>
    <row r="108" spans="1:107" ht="60" hidden="1" customHeight="1" x14ac:dyDescent="0.35">
      <c r="A108" s="146"/>
      <c r="B108" s="218" t="s">
        <v>142</v>
      </c>
      <c r="C108" s="148" t="s">
        <v>143</v>
      </c>
      <c r="D108" s="205" t="str">
        <f>VLOOKUP(B108,Datos!$B$65:$F$80,3,FALSE)</f>
        <v>Asegurar la atención al ciudadano, mediante los modelos de atención por oferta, demanda y descongestión, que permita detectar las necesidades de ordenamiento social de la propiedad rural</v>
      </c>
      <c r="E108" s="208" t="str">
        <f>VLOOKUP(B108,Datos!$B$65:$F$80,5,FALSE)</f>
        <v>La posibilidad de incumplir con la atención al ciudadano, mediante los modelos de atención por oferta, demanda y descongestión</v>
      </c>
      <c r="F108" s="205" t="str">
        <f>VLOOKUP(B108,Datos!$B$65:$F$80,4,FALSE)</f>
        <v>Inicia con la recepción del rezago documental y finaliza con la identificación y respuesta de las Peticiones, Quejas, Reclamos, Denuncias y Felicitaciones que recibe la Agencia Nacional de Tierras</v>
      </c>
      <c r="G108" s="221" t="s">
        <v>643</v>
      </c>
      <c r="H108" s="184"/>
      <c r="I108" s="215">
        <f>IF(K108="",0,1)</f>
        <v>0</v>
      </c>
      <c r="J108" s="189" t="str">
        <f>CONCATENATE(C108," ",K108)</f>
        <v xml:space="preserve">GEMA </v>
      </c>
      <c r="K108" s="189"/>
      <c r="L108" s="211"/>
      <c r="M108" s="196">
        <f ca="1">+TODAY()-L108</f>
        <v>46189</v>
      </c>
      <c r="N108" s="199"/>
      <c r="O108" s="212"/>
      <c r="P108" s="215" t="e">
        <f>VLOOKUP(O108,Datos!$B$20:$D$25,3,FALSE)</f>
        <v>#N/A</v>
      </c>
      <c r="Q108" s="212"/>
      <c r="R108" s="215" t="e">
        <f>VLOOKUP(Q108,Datos!$C$20:$D$25,2,FALSE)</f>
        <v>#N/A</v>
      </c>
      <c r="S108" s="215" t="e">
        <f>+IF(P108="",R108,IF(R108="",P108,IF(P108&gt;R108,P108,R108)))</f>
        <v>#N/A</v>
      </c>
      <c r="T108" s="215" t="e" cm="1">
        <f t="array" ref="T108">_xlfn.IFS(S108=P108,O108,S108=R108,Q108)</f>
        <v>#N/A</v>
      </c>
      <c r="U108" s="184"/>
      <c r="V108" s="186"/>
      <c r="W108" s="186"/>
      <c r="X108" s="187" t="str">
        <f>CONCATENATE("Posibilidad de"," ",U108," ",V108," debido ",W108)</f>
        <v xml:space="preserve">Posibilidad de   debido </v>
      </c>
      <c r="Y108" s="189"/>
      <c r="Z108" s="189"/>
      <c r="AA108" s="192"/>
      <c r="AB108" s="192"/>
      <c r="AC108" s="192"/>
      <c r="AD108" s="195"/>
      <c r="AE108" s="184" t="str">
        <f>IF(AD108&lt;=0,"",IF(AD108&lt;=2,"Muy Baja",IF(AD108&lt;=24,"Baja",IF(AD108&lt;=500,"Media",IF(AD108&lt;=5000,"Alta","Muy Alta")))))</f>
        <v/>
      </c>
      <c r="AF108" s="188" t="str">
        <f>IF(AE108="","",IF(AE108="Muy Baja",0.2,IF(AE108="Baja",0.4,IF(AE108="Media",0.6,IF(AE108="Alta",0.8,IF(AE108="Muy Alta",1,))))))</f>
        <v/>
      </c>
      <c r="AG108" s="188" t="e">
        <f>+T108</f>
        <v>#N/A</v>
      </c>
      <c r="AH108" s="184" t="e" cm="1">
        <f t="array" ref="AH108">_xlfn.IFS(AG108=Datos!$C$6,"Leve",AG108=Datos!$D$6,"Leve",AG108=Datos!$C$7,"Menor",AG108=Datos!$D$7,"Menor",AG108=Datos!$C$8,"Moderado",AG108=Datos!$D$8,"Moderado",AG108=Datos!$C$9,"Mayor",AG108=Datos!$D$9,"Mayor",AG108=Datos!$C$10,"Catastrófico",AG108=Datos!$D$10,"Catastrófico")</f>
        <v>#N/A</v>
      </c>
      <c r="AI108" s="188" t="e">
        <f>IF(AH108="","",IF(AH108="Leve",0.2,IF(AH108="Menor",0.4,IF(AH108="Moderado",0.6,IF(AH108="Mayor",0.8,IF(AH108="Catastrófico",1,))))))</f>
        <v>#N/A</v>
      </c>
      <c r="AJ108" s="184" t="e">
        <f>IF(OR(AND(AE108="Muy Baja",AH108="Leve"),AND(AE108="Muy Baja",AH108="Menor"),AND(AE108="Baja",AH108="Leve")),"Bajo",IF(OR(AND(AE108="Muy baja",AH108="Moderado"),AND(AE108="Baja",AH108="Menor"),AND(AE108="Baja",AH108="Moderado"),AND(AE108="Media",AH108="Leve"),AND(AE108="Media",AH108="Menor"),AND(AE108="Media",AH108="Moderado"),AND(AE108="Alta",AH108="Leve"),AND(AE108="Alta",AH108="Menor")),"Moderado",IF(OR(AND(AE108="Muy Baja",AH108="Mayor"),AND(AE108="Baja",AH108="Mayor"),AND(AE108="Media",AH108="Mayor"),AND(AE108="Alta",AH108="Moderado"),AND(AE108="Alta",AH108="Mayor"),AND(AE108="Muy Alta",AH108="Leve"),AND(AE108="Muy Alta",AH108="Menor"),AND(AE108="Muy Alta",AH108="Moderado"),AND(AE108="Muy Alta",AH108="Mayor")),"Alto",IF(OR(AND(AE108="Muy Baja",AH108="Catastrófico"),AND(AE108="Baja",AH108="Catastrófico"),AND(AE108="Media",AH108="Catastrófico"),AND(AE108="Alta",AH108="Catastrófico"),AND(AE108="Muy Alta",AH108="Catastrófico")),"Extremo",""))))</f>
        <v>#N/A</v>
      </c>
      <c r="AK108" s="185" t="e" cm="1">
        <f t="array" ref="AK108">_xlfn.IFS(AJ108="Bajo","Aceptar",AJ108="Moderado","Reducir",AJ108="Alto","Reducir",AJ108="Extremo","Reducir")</f>
        <v>#N/A</v>
      </c>
      <c r="AL108" s="20" t="str">
        <f>CONCATENATE(J108," Control"," 1")</f>
        <v>GEMA  Control 1</v>
      </c>
      <c r="AM108" s="22"/>
      <c r="AN108" s="22"/>
      <c r="AO108" s="22"/>
      <c r="AP108" s="22" t="str">
        <f t="shared" si="84"/>
        <v xml:space="preserve">  a través de </v>
      </c>
      <c r="AQ108" s="20"/>
      <c r="AR108" s="20" t="str">
        <f t="shared" si="74"/>
        <v/>
      </c>
      <c r="AS108" s="20"/>
      <c r="AT108" s="20" t="str">
        <f t="shared" si="75"/>
        <v/>
      </c>
      <c r="AU108" s="20"/>
      <c r="AV108" s="20"/>
      <c r="AW108" s="20"/>
      <c r="AX108" s="21" t="str">
        <f>+IF(AR108="Probabilidad",AF108-(AF108*AT108),AF108)</f>
        <v/>
      </c>
      <c r="AY108" s="20" t="str">
        <f t="shared" si="61"/>
        <v/>
      </c>
      <c r="AZ108" s="21" t="e">
        <f>+IF(AR108="Impacto",AI108-(AI108*AT108),AI108)</f>
        <v>#N/A</v>
      </c>
      <c r="BA108" s="20" t="str">
        <f t="shared" si="62"/>
        <v/>
      </c>
      <c r="BB108" s="189" t="str">
        <f>IF(OR(AND(AY111="Muy Baja",BA111="Leve"),AND(AY111="Muy Baja",BA111="Menor"),AND(AY111="Baja",BA111="Leve")),"Bajo",IF(OR(AND(AY111="Muy baja",BA111="Moderado"),AND(AY111="Baja",BA111="Menor"),AND(AY111="Baja",BA111="Moderado"),AND(AY111="Media",BA111="Leve"),AND(AY111="Media",BA111="Menor"),AND(AY111="Media",BA111="Moderado"),AND(AY111="Alta",BA111="Leve"),AND(AY111="Alta",BA111="Menor")),"Moderado",IF(OR(AND(AY111="Muy Baja",BA111="Mayor"),AND(AY111="Baja",BA111="Mayor"),AND(AY111="Media",BA111="Mayor"),AND(AY111="Alta",BA111="Moderado"),AND(AY111="Alta",BA111="Mayor"),AND(AY111="Muy Alta",BA111="Leve"),AND(AY111="Muy Alta",BA111="Menor"),AND(AY111="Muy Alta",BA111="Moderado"),AND(AY111="Muy Alta",BA111="Mayor")),"Alto",IF(OR(AND(AY111="Muy Baja",BA111="Catastrófico"),AND(AY111="Baja",BA111="Catastrófico"),AND(AY111="Media",BA111="Catastrófico"),AND(AY111="Alta",BA111="Catastrófico"),AND(AY111="Muy Alta",BA111="Catastrófico")),"Extremo",""))))</f>
        <v/>
      </c>
      <c r="BC108" s="189" t="e" cm="1">
        <f t="array" ref="BC108">_xlfn.IFS(BB108="Bajo","Aceptar",BB108="Moderado","Reducir",BB108="Alto","Reducir",BB108="Extremo","Reducir")</f>
        <v>#N/A</v>
      </c>
      <c r="BD108" s="181" t="e" cm="1">
        <f t="array" ref="BD108">_xlfn.IFS(BC108="Aceptar","No",BC108="Reducir","Si")</f>
        <v>#N/A</v>
      </c>
      <c r="BE108" s="161"/>
      <c r="BF108" s="161"/>
      <c r="BG108" s="161"/>
      <c r="BH108" s="161"/>
      <c r="BI108" s="161"/>
      <c r="BJ108" s="161"/>
      <c r="BK108" s="161"/>
      <c r="BL108" s="161"/>
      <c r="BM108" s="178"/>
      <c r="BN108" s="20" t="str">
        <f>CONCATENATE(J108," Acción preventiva"," 1")</f>
        <v>GEMA  Acción preventiva 1</v>
      </c>
      <c r="BO108" s="22"/>
      <c r="BP108" s="22"/>
      <c r="BQ108" s="22"/>
      <c r="BR108" s="20"/>
      <c r="BS108" s="20"/>
      <c r="BT108" s="20"/>
      <c r="BU108" s="20"/>
      <c r="BV108" s="20"/>
      <c r="BW108" s="20"/>
      <c r="BX108" s="20"/>
      <c r="BY108" s="20"/>
      <c r="BZ108" s="20"/>
      <c r="CA108" s="20"/>
      <c r="CB108" s="20"/>
      <c r="CC108" s="20"/>
      <c r="CD108" s="20"/>
      <c r="CE108" s="180"/>
      <c r="CF108" s="37"/>
      <c r="CG108" s="37"/>
      <c r="CH108" s="37"/>
      <c r="CI108" s="37"/>
      <c r="CJ108" s="37"/>
      <c r="CK108" s="37"/>
      <c r="CL108" s="37"/>
      <c r="CM108" s="37"/>
      <c r="CN108" s="37"/>
      <c r="CO108" s="37"/>
      <c r="CP108" s="37"/>
      <c r="CQ108" s="37"/>
      <c r="CR108" s="37">
        <f t="shared" si="58"/>
        <v>0</v>
      </c>
      <c r="CS108" s="38"/>
      <c r="CT108" s="23"/>
      <c r="CU108" s="24"/>
      <c r="CV108" s="240">
        <f>+AD108</f>
        <v>0</v>
      </c>
      <c r="CW108" s="25" t="e">
        <f>1-(CU108/CV108)</f>
        <v>#DIV/0!</v>
      </c>
      <c r="CX108" s="23" t="e" cm="1">
        <f t="array" ref="CX108">+_xlfn.IFS(CW108&lt;0.8,"Cambio",CW108&lt;0.9,"Revisión de control",CW108&gt;0.89,"Se mantiene")</f>
        <v>#DIV/0!</v>
      </c>
      <c r="CY108" s="143"/>
      <c r="CZ108" s="143"/>
      <c r="DA108" s="143"/>
      <c r="DB108" s="143"/>
      <c r="DC108" s="25"/>
    </row>
    <row r="109" spans="1:107" ht="60" hidden="1" customHeight="1" x14ac:dyDescent="0.35">
      <c r="A109" s="146"/>
      <c r="B109" s="219"/>
      <c r="C109" s="148" t="s">
        <v>143</v>
      </c>
      <c r="D109" s="206"/>
      <c r="E109" s="209"/>
      <c r="F109" s="206"/>
      <c r="G109" s="221"/>
      <c r="H109" s="184"/>
      <c r="I109" s="216"/>
      <c r="J109" s="190"/>
      <c r="K109" s="190"/>
      <c r="L109" s="211"/>
      <c r="M109" s="197"/>
      <c r="N109" s="200"/>
      <c r="O109" s="213"/>
      <c r="P109" s="216"/>
      <c r="Q109" s="213"/>
      <c r="R109" s="216"/>
      <c r="S109" s="216"/>
      <c r="T109" s="216"/>
      <c r="U109" s="184"/>
      <c r="V109" s="186"/>
      <c r="W109" s="186"/>
      <c r="X109" s="187"/>
      <c r="Y109" s="190"/>
      <c r="Z109" s="190"/>
      <c r="AA109" s="193"/>
      <c r="AB109" s="193"/>
      <c r="AC109" s="193"/>
      <c r="AD109" s="195"/>
      <c r="AE109" s="184"/>
      <c r="AF109" s="188"/>
      <c r="AG109" s="184"/>
      <c r="AH109" s="184"/>
      <c r="AI109" s="188"/>
      <c r="AJ109" s="184"/>
      <c r="AK109" s="185"/>
      <c r="AL109" s="20" t="str">
        <f>CONCATENATE(J108," Control"," 2")</f>
        <v>GEMA  Control 2</v>
      </c>
      <c r="AM109" s="22"/>
      <c r="AN109" s="22"/>
      <c r="AO109" s="22"/>
      <c r="AP109" s="22" t="str">
        <f t="shared" si="84"/>
        <v xml:space="preserve">  a través de </v>
      </c>
      <c r="AQ109" s="20"/>
      <c r="AR109" s="20" t="str">
        <f t="shared" si="74"/>
        <v/>
      </c>
      <c r="AS109" s="20"/>
      <c r="AT109" s="20" t="str">
        <f t="shared" si="75"/>
        <v/>
      </c>
      <c r="AU109" s="20"/>
      <c r="AV109" s="20"/>
      <c r="AW109" s="20"/>
      <c r="AX109" s="21" t="str">
        <f>+IF(AR109="Probabilidad",AX108-(AX108*AT109),AX108)</f>
        <v/>
      </c>
      <c r="AY109" s="20" t="str">
        <f t="shared" si="61"/>
        <v/>
      </c>
      <c r="AZ109" s="21" t="e">
        <f>+IF(AR109="Impacto",AZ108-(AZ108*AT109),AZ108)</f>
        <v>#N/A</v>
      </c>
      <c r="BA109" s="20" t="str">
        <f t="shared" si="62"/>
        <v/>
      </c>
      <c r="BB109" s="190"/>
      <c r="BC109" s="190"/>
      <c r="BD109" s="182"/>
      <c r="BE109" s="162"/>
      <c r="BF109" s="162"/>
      <c r="BG109" s="162"/>
      <c r="BH109" s="162"/>
      <c r="BI109" s="162"/>
      <c r="BJ109" s="162"/>
      <c r="BK109" s="162"/>
      <c r="BL109" s="162"/>
      <c r="BM109" s="178"/>
      <c r="BN109" s="20" t="str">
        <f>CONCATENATE(J108," Acción preventiva"," 2")</f>
        <v>GEMA  Acción preventiva 2</v>
      </c>
      <c r="BO109" s="22"/>
      <c r="BP109" s="22"/>
      <c r="BQ109" s="22"/>
      <c r="BR109" s="20"/>
      <c r="BS109" s="20"/>
      <c r="BT109" s="20"/>
      <c r="BU109" s="20"/>
      <c r="BV109" s="20"/>
      <c r="BW109" s="20"/>
      <c r="BX109" s="20"/>
      <c r="BY109" s="20"/>
      <c r="BZ109" s="20"/>
      <c r="CA109" s="20"/>
      <c r="CB109" s="20"/>
      <c r="CC109" s="20"/>
      <c r="CD109" s="20"/>
      <c r="CE109" s="180"/>
      <c r="CF109" s="37"/>
      <c r="CG109" s="37"/>
      <c r="CH109" s="37"/>
      <c r="CI109" s="37"/>
      <c r="CJ109" s="37"/>
      <c r="CK109" s="37"/>
      <c r="CL109" s="37"/>
      <c r="CM109" s="37"/>
      <c r="CN109" s="37"/>
      <c r="CO109" s="37"/>
      <c r="CP109" s="37"/>
      <c r="CQ109" s="37"/>
      <c r="CR109" s="37">
        <f t="shared" si="58"/>
        <v>0</v>
      </c>
      <c r="CS109" s="38"/>
      <c r="CT109" s="23"/>
      <c r="CU109" s="24"/>
      <c r="CV109" s="241"/>
      <c r="CW109" s="25" t="e">
        <f>1-(CU109/CV108)</f>
        <v>#DIV/0!</v>
      </c>
      <c r="CX109" s="23" t="e" cm="1">
        <f t="array" ref="CX109">+_xlfn.IFS(CW109&lt;0.8,"Cambio",CW109&lt;0.9,"Revisión de control",CW109&gt;0.89,"Se mantiene")</f>
        <v>#DIV/0!</v>
      </c>
      <c r="CY109" s="143"/>
      <c r="CZ109" s="143"/>
      <c r="DA109" s="143"/>
      <c r="DB109" s="143"/>
      <c r="DC109" s="25"/>
    </row>
    <row r="110" spans="1:107" ht="60" hidden="1" customHeight="1" x14ac:dyDescent="0.35">
      <c r="A110" s="146"/>
      <c r="B110" s="219"/>
      <c r="C110" s="148" t="s">
        <v>143</v>
      </c>
      <c r="D110" s="206"/>
      <c r="E110" s="209"/>
      <c r="F110" s="206"/>
      <c r="G110" s="221"/>
      <c r="H110" s="184"/>
      <c r="I110" s="216"/>
      <c r="J110" s="190"/>
      <c r="K110" s="190"/>
      <c r="L110" s="211"/>
      <c r="M110" s="197"/>
      <c r="N110" s="200"/>
      <c r="O110" s="213"/>
      <c r="P110" s="216"/>
      <c r="Q110" s="213"/>
      <c r="R110" s="216"/>
      <c r="S110" s="216"/>
      <c r="T110" s="216"/>
      <c r="U110" s="184"/>
      <c r="V110" s="186"/>
      <c r="W110" s="186"/>
      <c r="X110" s="187"/>
      <c r="Y110" s="190"/>
      <c r="Z110" s="190"/>
      <c r="AA110" s="193"/>
      <c r="AB110" s="193"/>
      <c r="AC110" s="193"/>
      <c r="AD110" s="195"/>
      <c r="AE110" s="184"/>
      <c r="AF110" s="188"/>
      <c r="AG110" s="184"/>
      <c r="AH110" s="184"/>
      <c r="AI110" s="188"/>
      <c r="AJ110" s="184"/>
      <c r="AK110" s="185"/>
      <c r="AL110" s="20" t="str">
        <f>CONCATENATE(J108," Control"," 3")</f>
        <v>GEMA  Control 3</v>
      </c>
      <c r="AM110" s="22"/>
      <c r="AN110" s="22"/>
      <c r="AO110" s="22"/>
      <c r="AP110" s="22" t="str">
        <f t="shared" si="84"/>
        <v xml:space="preserve">  a través de </v>
      </c>
      <c r="AQ110" s="20"/>
      <c r="AR110" s="20" t="str">
        <f t="shared" si="74"/>
        <v/>
      </c>
      <c r="AS110" s="20"/>
      <c r="AT110" s="20" t="str">
        <f t="shared" si="75"/>
        <v/>
      </c>
      <c r="AU110" s="20"/>
      <c r="AV110" s="20"/>
      <c r="AW110" s="20"/>
      <c r="AX110" s="21" t="str">
        <f>+IF(AR110="Probabilidad",AX109-(AX109*AT110),AX109)</f>
        <v/>
      </c>
      <c r="AY110" s="20" t="str">
        <f t="shared" si="61"/>
        <v/>
      </c>
      <c r="AZ110" s="21" t="e">
        <f>+IF(AR110="Impacto",AZ109-(AZ109*AT110),AZ109)</f>
        <v>#N/A</v>
      </c>
      <c r="BA110" s="20" t="str">
        <f t="shared" si="62"/>
        <v/>
      </c>
      <c r="BB110" s="190"/>
      <c r="BC110" s="190"/>
      <c r="BD110" s="182"/>
      <c r="BE110" s="162"/>
      <c r="BF110" s="162"/>
      <c r="BG110" s="162"/>
      <c r="BH110" s="162"/>
      <c r="BI110" s="162"/>
      <c r="BJ110" s="162"/>
      <c r="BK110" s="162"/>
      <c r="BL110" s="162"/>
      <c r="BM110" s="178"/>
      <c r="BN110" s="20" t="str">
        <f>CONCATENATE(J108," Acción preventiva"," 3")</f>
        <v>GEMA  Acción preventiva 3</v>
      </c>
      <c r="BO110" s="22"/>
      <c r="BP110" s="22"/>
      <c r="BQ110" s="22"/>
      <c r="BR110" s="20"/>
      <c r="BS110" s="20"/>
      <c r="BT110" s="20"/>
      <c r="BU110" s="20"/>
      <c r="BV110" s="20"/>
      <c r="BW110" s="20"/>
      <c r="BX110" s="20"/>
      <c r="BY110" s="20"/>
      <c r="BZ110" s="20"/>
      <c r="CA110" s="20"/>
      <c r="CB110" s="20"/>
      <c r="CC110" s="20"/>
      <c r="CD110" s="20"/>
      <c r="CE110" s="180"/>
      <c r="CF110" s="37"/>
      <c r="CG110" s="37"/>
      <c r="CH110" s="37"/>
      <c r="CI110" s="37"/>
      <c r="CJ110" s="37"/>
      <c r="CK110" s="37"/>
      <c r="CL110" s="37"/>
      <c r="CM110" s="37"/>
      <c r="CN110" s="37"/>
      <c r="CO110" s="37"/>
      <c r="CP110" s="37"/>
      <c r="CQ110" s="37"/>
      <c r="CR110" s="37">
        <f t="shared" si="58"/>
        <v>0</v>
      </c>
      <c r="CS110" s="38"/>
      <c r="CT110" s="23"/>
      <c r="CU110" s="24"/>
      <c r="CV110" s="241"/>
      <c r="CW110" s="25" t="e">
        <f>1-(CU110/CV108)</f>
        <v>#DIV/0!</v>
      </c>
      <c r="CX110" s="23" t="e" cm="1">
        <f t="array" ref="CX110">+_xlfn.IFS(CW110&lt;0.8,"Cambio",CW110&lt;0.9,"Revisión de control",CW110&gt;0.89,"Se mantiene")</f>
        <v>#DIV/0!</v>
      </c>
      <c r="CY110" s="143"/>
      <c r="CZ110" s="143"/>
      <c r="DA110" s="143"/>
      <c r="DB110" s="143"/>
      <c r="DC110" s="25"/>
    </row>
    <row r="111" spans="1:107" ht="60" hidden="1" customHeight="1" x14ac:dyDescent="0.35">
      <c r="A111" s="146"/>
      <c r="B111" s="220"/>
      <c r="C111" s="148" t="s">
        <v>143</v>
      </c>
      <c r="D111" s="207"/>
      <c r="E111" s="210"/>
      <c r="F111" s="207"/>
      <c r="G111" s="221"/>
      <c r="H111" s="184"/>
      <c r="I111" s="217"/>
      <c r="J111" s="191"/>
      <c r="K111" s="191"/>
      <c r="L111" s="211"/>
      <c r="M111" s="198"/>
      <c r="N111" s="201"/>
      <c r="O111" s="214"/>
      <c r="P111" s="217"/>
      <c r="Q111" s="214"/>
      <c r="R111" s="217"/>
      <c r="S111" s="217"/>
      <c r="T111" s="217"/>
      <c r="U111" s="184"/>
      <c r="V111" s="186"/>
      <c r="W111" s="186"/>
      <c r="X111" s="187"/>
      <c r="Y111" s="191"/>
      <c r="Z111" s="191"/>
      <c r="AA111" s="194"/>
      <c r="AB111" s="194"/>
      <c r="AC111" s="194"/>
      <c r="AD111" s="195"/>
      <c r="AE111" s="184"/>
      <c r="AF111" s="188"/>
      <c r="AG111" s="184"/>
      <c r="AH111" s="184"/>
      <c r="AI111" s="188"/>
      <c r="AJ111" s="184"/>
      <c r="AK111" s="185"/>
      <c r="AL111" s="20" t="str">
        <f>CONCATENATE(J108," Control"," 4")</f>
        <v>GEMA  Control 4</v>
      </c>
      <c r="AM111" s="22"/>
      <c r="AN111" s="22"/>
      <c r="AO111" s="22"/>
      <c r="AP111" s="22" t="str">
        <f t="shared" si="84"/>
        <v xml:space="preserve">  a través de </v>
      </c>
      <c r="AQ111" s="20"/>
      <c r="AR111" s="20" t="str">
        <f t="shared" si="74"/>
        <v/>
      </c>
      <c r="AS111" s="20"/>
      <c r="AT111" s="20" t="str">
        <f t="shared" si="75"/>
        <v/>
      </c>
      <c r="AU111" s="20"/>
      <c r="AV111" s="20"/>
      <c r="AW111" s="20"/>
      <c r="AX111" s="21" t="str">
        <f>+IF(AR111="Probabilidad",AX110-(AX110*AT111),AX110)</f>
        <v/>
      </c>
      <c r="AY111" s="20" t="str">
        <f t="shared" si="61"/>
        <v/>
      </c>
      <c r="AZ111" s="21" t="e">
        <f>+IF(AR111="Impacto",AZ110-(AZ110*AT111),AZ110)</f>
        <v>#N/A</v>
      </c>
      <c r="BA111" s="20" t="str">
        <f t="shared" si="62"/>
        <v/>
      </c>
      <c r="BB111" s="191"/>
      <c r="BC111" s="191"/>
      <c r="BD111" s="183"/>
      <c r="BE111" s="163"/>
      <c r="BF111" s="163"/>
      <c r="BG111" s="163"/>
      <c r="BH111" s="163"/>
      <c r="BI111" s="163"/>
      <c r="BJ111" s="163"/>
      <c r="BK111" s="163"/>
      <c r="BL111" s="163"/>
      <c r="BM111" s="178"/>
      <c r="BN111" s="20" t="str">
        <f>CONCATENATE(J108," Acción preventiva"," 4")</f>
        <v>GEMA  Acción preventiva 4</v>
      </c>
      <c r="BO111" s="22"/>
      <c r="BP111" s="22"/>
      <c r="BQ111" s="22"/>
      <c r="BR111" s="20"/>
      <c r="BS111" s="20"/>
      <c r="BT111" s="20"/>
      <c r="BU111" s="20"/>
      <c r="BV111" s="20"/>
      <c r="BW111" s="20"/>
      <c r="BX111" s="20"/>
      <c r="BY111" s="20"/>
      <c r="BZ111" s="20"/>
      <c r="CA111" s="20"/>
      <c r="CB111" s="20"/>
      <c r="CC111" s="20"/>
      <c r="CD111" s="20"/>
      <c r="CE111" s="180"/>
      <c r="CF111" s="37"/>
      <c r="CG111" s="37"/>
      <c r="CH111" s="37"/>
      <c r="CI111" s="37"/>
      <c r="CJ111" s="37"/>
      <c r="CK111" s="37"/>
      <c r="CL111" s="37"/>
      <c r="CM111" s="37"/>
      <c r="CN111" s="37"/>
      <c r="CO111" s="37"/>
      <c r="CP111" s="37"/>
      <c r="CQ111" s="37"/>
      <c r="CR111" s="37">
        <f t="shared" si="58"/>
        <v>0</v>
      </c>
      <c r="CS111" s="38"/>
      <c r="CT111" s="23"/>
      <c r="CU111" s="24"/>
      <c r="CV111" s="242"/>
      <c r="CW111" s="25" t="e">
        <f>1-(CU111/CV108)</f>
        <v>#DIV/0!</v>
      </c>
      <c r="CX111" s="23" t="e" cm="1">
        <f t="array" ref="CX111">+_xlfn.IFS(CW111&lt;0.8,"Cambio",CW111&lt;0.9,"Revisión de control",CW111&gt;0.89,"Se mantiene")</f>
        <v>#DIV/0!</v>
      </c>
      <c r="CY111" s="143"/>
      <c r="CZ111" s="143"/>
      <c r="DA111" s="143"/>
      <c r="DB111" s="143"/>
      <c r="DC111" s="25"/>
    </row>
    <row r="112" spans="1:107" ht="60" customHeight="1" x14ac:dyDescent="0.35">
      <c r="A112" s="146" t="s">
        <v>499</v>
      </c>
      <c r="B112" s="222" t="s">
        <v>144</v>
      </c>
      <c r="C112" s="148" t="s">
        <v>145</v>
      </c>
      <c r="D112" s="205" t="str">
        <f>VLOOKUP(B112,Datos!$B$65:$F$80,3,FALSE)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2" s="208" t="str">
        <f>VLOOKUP(B112,Datos!$B$65:$F$80,5,FALSE)</f>
        <v>La posibilidad de incumplir con las acciones institucionales requeridas para la implementación efectiva del Ordenamiento Social de la Propiedad Rural a cargo de la ANT</v>
      </c>
      <c r="F112" s="205" t="str">
        <f>VLOOKUP(B112,Datos!$B$65:$F$80,4,FALSE)</f>
        <v>Desde la formulación de planes de ordenamiento de la propiedad rural, y/o de análisis de información de los diferentes modelos de atención hasta la implementación de acciones que permiten el cumplimiento de los procesos misionales de la entidad.</v>
      </c>
      <c r="G112" s="221" t="s">
        <v>513</v>
      </c>
      <c r="H112" s="184" t="s">
        <v>1402</v>
      </c>
      <c r="I112" s="215">
        <f>IF(K112="",0,1)</f>
        <v>1</v>
      </c>
      <c r="J112" s="189" t="str">
        <f>CONCATENATE(C112," ",K112)</f>
        <v>POSPR 20</v>
      </c>
      <c r="K112" s="189">
        <v>20</v>
      </c>
      <c r="L112" s="211">
        <v>46150</v>
      </c>
      <c r="M112" s="196">
        <f ca="1">+TODAY()-L112</f>
        <v>39</v>
      </c>
      <c r="N112" s="199" t="s">
        <v>1413</v>
      </c>
      <c r="O112" s="212" t="s">
        <v>31</v>
      </c>
      <c r="P112" s="215">
        <f>VLOOKUP(O112,Datos!$B$20:$D$25,3,FALSE)</f>
        <v>0.8</v>
      </c>
      <c r="Q112" s="212" t="s">
        <v>20</v>
      </c>
      <c r="R112" s="215">
        <f>VLOOKUP(Q112,Datos!$C$20:$D$25,2,FALSE)</f>
        <v>0.2</v>
      </c>
      <c r="S112" s="215">
        <f>+IF(P112="",R112,IF(R112="",P112,IF(P112&gt;R112,P112,R112)))</f>
        <v>0.8</v>
      </c>
      <c r="T112" s="215" t="str" cm="1">
        <f t="array" ref="T112">_xlfn.IFS(S112=P112,O112,S112=R112,Q112)</f>
        <v>Entre 100 y menor a 500 SMLMV</v>
      </c>
      <c r="U112" s="184" t="s">
        <v>0</v>
      </c>
      <c r="V112" s="186" t="s">
        <v>1414</v>
      </c>
      <c r="W112" s="186" t="s">
        <v>1415</v>
      </c>
      <c r="X112" s="187" t="str">
        <f>CONCATENATE("Posibilidad de"," ",U112," ",V112," debido ",W112)</f>
        <v>Posibilidad de afectación económica o presupuestal  por sobrecostos de la operación debido a los reprocesos de calidad técnicos, ausencia de herramientas y/o escenarios de monitoreo y seguimiento al desarrollo de las tareas de formulación de los POSPR</v>
      </c>
      <c r="Y112" s="189" t="s">
        <v>208</v>
      </c>
      <c r="Z112" s="189" t="s">
        <v>214</v>
      </c>
      <c r="AA112" s="192" t="s">
        <v>257</v>
      </c>
      <c r="AB112" s="192" t="s">
        <v>1036</v>
      </c>
      <c r="AC112" s="192" t="s">
        <v>1406</v>
      </c>
      <c r="AD112" s="195">
        <v>2</v>
      </c>
      <c r="AE112" s="184" t="str">
        <f>IF(AD112&lt;=0,"",IF(AD112&lt;=2,"Muy Baja",IF(AD112&lt;=24,"Baja",IF(AD112&lt;=500,"Media",IF(AD112&lt;=5000,"Alta","Muy Alta")))))</f>
        <v>Muy Baja</v>
      </c>
      <c r="AF112" s="188">
        <f>IF(AE112="","",IF(AE112="Muy Baja",0.2,IF(AE112="Baja",0.4,IF(AE112="Media",0.6,IF(AE112="Alta",0.8,IF(AE112="Muy Alta",1,))))))</f>
        <v>0.2</v>
      </c>
      <c r="AG112" s="188" t="str">
        <f>+T112</f>
        <v>Entre 100 y menor a 500 SMLMV</v>
      </c>
      <c r="AH112" s="184" t="str" cm="1">
        <f t="array" ref="AH112">_xlfn.IFS(AG112=Datos!$C$6,"Leve",AG112=Datos!$D$6,"Leve",AG112=Datos!$C$7,"Menor",AG112=Datos!$D$7,"Menor",AG112=Datos!$C$8,"Moderado",AG112=Datos!$D$8,"Moderado",AG112=Datos!$C$9,"Mayor",AG112=Datos!$D$9,"Mayor",AG112=Datos!$C$10,"Catastrófico",AG112=Datos!$D$10,"Catastrófico")</f>
        <v>Mayor</v>
      </c>
      <c r="AI112" s="188">
        <f>IF(AH112="","",IF(AH112="Leve",0.2,IF(AH112="Menor",0.4,IF(AH112="Moderado",0.6,IF(AH112="Mayor",0.8,IF(AH112="Catastrófico",1,))))))</f>
        <v>0.8</v>
      </c>
      <c r="AJ112" s="184" t="str">
        <f>IF(OR(AND(AE112="Muy Baja",AH112="Leve"),AND(AE112="Muy Baja",AH112="Menor"),AND(AE112="Baja",AH112="Leve")),"Bajo",IF(OR(AND(AE112="Muy baja",AH112="Moderado"),AND(AE112="Baja",AH112="Menor"),AND(AE112="Baja",AH112="Moderado"),AND(AE112="Media",AH112="Leve"),AND(AE112="Media",AH112="Menor"),AND(AE112="Media",AH112="Moderado"),AND(AE112="Alta",AH112="Leve"),AND(AE112="Alta",AH112="Menor")),"Moderado",IF(OR(AND(AE112="Muy Baja",AH112="Mayor"),AND(AE112="Baja",AH112="Mayor"),AND(AE112="Media",AH112="Mayor"),AND(AE112="Alta",AH112="Moderado"),AND(AE112="Alta",AH112="Mayor"),AND(AE112="Muy Alta",AH112="Leve"),AND(AE112="Muy Alta",AH112="Menor"),AND(AE112="Muy Alta",AH112="Moderado"),AND(AE112="Muy Alta",AH112="Mayor")),"Alto",IF(OR(AND(AE112="Muy Baja",AH112="Catastrófico"),AND(AE112="Baja",AH112="Catastrófico"),AND(AE112="Media",AH112="Catastrófico"),AND(AE112="Alta",AH112="Catastrófico"),AND(AE112="Muy Alta",AH112="Catastrófico")),"Extremo",""))))</f>
        <v>Alto</v>
      </c>
      <c r="AK112" s="185" t="str" cm="1">
        <f t="array" ref="AK112">_xlfn.IFS(AJ112="Bajo","Aceptar",AJ112="Moderado","Reducir",AJ112="Alto","Reducir",AJ112="Extremo","Reducir")</f>
        <v>Reducir</v>
      </c>
      <c r="AL112" s="20" t="str">
        <f>CONCATENATE(J112," Control"," 1")</f>
        <v>POSPR 20 Control 1</v>
      </c>
      <c r="AM112" s="22" t="s">
        <v>1416</v>
      </c>
      <c r="AN112" s="22" t="s">
        <v>1417</v>
      </c>
      <c r="AO112" s="22" t="s">
        <v>1421</v>
      </c>
      <c r="AP112" s="22" t="str">
        <f t="shared" si="84"/>
        <v>La SUBDIRECCIÓN DE PLANEACIÓN OPERATIVA verifica la oportuna consecución de los insumos y ejecución de las etapas de formulación de los POSPR a través de diligenciamiento de la matriz de seguimiento ( Matriz Plan de trabajo por municipio_ base_estandar) por cada plan que se realice</v>
      </c>
      <c r="AQ112" s="20" t="s">
        <v>54</v>
      </c>
      <c r="AR112" s="20" t="str">
        <f t="shared" si="74"/>
        <v>Probabilidad</v>
      </c>
      <c r="AS112" s="20" t="s">
        <v>56</v>
      </c>
      <c r="AT112" s="20" t="str">
        <f t="shared" si="75"/>
        <v>30%</v>
      </c>
      <c r="AU112" s="20" t="s">
        <v>1</v>
      </c>
      <c r="AV112" s="20" t="s">
        <v>2</v>
      </c>
      <c r="AW112" s="20" t="s">
        <v>3</v>
      </c>
      <c r="AX112" s="21">
        <f>+IF(AR112="Probabilidad",AF112-(AF112*AT112),AF112)</f>
        <v>0.14000000000000001</v>
      </c>
      <c r="AY112" s="20" t="str">
        <f t="shared" si="61"/>
        <v>Muy Baja</v>
      </c>
      <c r="AZ112" s="21">
        <f>+IF(AR112="Impacto",AI112-(AI112*AT112),AI112)</f>
        <v>0.8</v>
      </c>
      <c r="BA112" s="20" t="str">
        <f t="shared" si="62"/>
        <v>Mayor</v>
      </c>
      <c r="BB112" s="189" t="str">
        <f>IF(OR(AND(AY115="Muy Baja",BA115="Leve"),AND(AY115="Muy Baja",BA115="Menor"),AND(AY115="Baja",BA115="Leve")),"Bajo",IF(OR(AND(AY115="Muy baja",BA115="Moderado"),AND(AY115="Baja",BA115="Menor"),AND(AY115="Baja",BA115="Moderado"),AND(AY115="Media",BA115="Leve"),AND(AY115="Media",BA115="Menor"),AND(AY115="Media",BA115="Moderado"),AND(AY115="Alta",BA115="Leve"),AND(AY115="Alta",BA115="Menor")),"Moderado",IF(OR(AND(AY115="Muy Baja",BA115="Mayor"),AND(AY115="Baja",BA115="Mayor"),AND(AY115="Media",BA115="Mayor"),AND(AY115="Alta",BA115="Moderado"),AND(AY115="Alta",BA115="Mayor"),AND(AY115="Muy Alta",BA115="Leve"),AND(AY115="Muy Alta",BA115="Menor"),AND(AY115="Muy Alta",BA115="Moderado"),AND(AY115="Muy Alta",BA115="Mayor")),"Alto",IF(OR(AND(AY115="Muy Baja",BA115="Catastrófico"),AND(AY115="Baja",BA115="Catastrófico"),AND(AY115="Media",BA115="Catastrófico"),AND(AY115="Alta",BA115="Catastrófico"),AND(AY115="Muy Alta",BA115="Catastrófico")),"Extremo",""))))</f>
        <v>Moderado</v>
      </c>
      <c r="BC112" s="189" t="str" cm="1">
        <f t="array" ref="BC112">_xlfn.IFS(BB112="Bajo","Aceptar",BB112="Moderado","Reducir",BB112="Alto","Reducir",BB112="Extremo","Reducir")</f>
        <v>Reducir</v>
      </c>
      <c r="BD112" s="181" t="str" cm="1">
        <f t="array" ref="BD112">_xlfn.IFS(BC112="Aceptar","No",BC112="Reducir","Si")</f>
        <v>Si</v>
      </c>
      <c r="BE112" s="136" t="s">
        <v>1817</v>
      </c>
      <c r="BF112" s="136" t="s">
        <v>1817</v>
      </c>
      <c r="BG112" s="136" t="s">
        <v>1817</v>
      </c>
      <c r="BH112" s="166">
        <v>1</v>
      </c>
      <c r="BI112" s="166"/>
      <c r="BJ112" s="167"/>
      <c r="BK112" s="164">
        <f>+SUM(BH112:BJ112)</f>
        <v>1</v>
      </c>
      <c r="BL112" s="165">
        <f>+BK112/3</f>
        <v>0.33333333333333331</v>
      </c>
      <c r="BM112" s="178">
        <f t="shared" ref="BM112" si="89">+AVERAGE(BL112:BL115)</f>
        <v>0.16666666666666666</v>
      </c>
      <c r="BN112" s="20" t="str">
        <f>CONCATENATE(J112," Acción preventiva"," 1")</f>
        <v>POSPR 20 Acción preventiva 1</v>
      </c>
      <c r="BO112" s="22" t="s">
        <v>514</v>
      </c>
      <c r="BP112" s="22" t="s">
        <v>515</v>
      </c>
      <c r="BQ112" s="22" t="s">
        <v>516</v>
      </c>
      <c r="BR112" s="20">
        <f t="shared" si="83"/>
        <v>3</v>
      </c>
      <c r="BS112" s="20"/>
      <c r="BT112" s="20"/>
      <c r="BU112" s="20"/>
      <c r="BV112" s="20"/>
      <c r="BW112" s="20"/>
      <c r="BX112" s="20"/>
      <c r="BY112" s="20">
        <v>1</v>
      </c>
      <c r="BZ112" s="20"/>
      <c r="CA112" s="20">
        <v>1</v>
      </c>
      <c r="CB112" s="20"/>
      <c r="CC112" s="20">
        <v>1</v>
      </c>
      <c r="CD112" s="20"/>
      <c r="CE112" s="180">
        <f>+AVERAGE(CR112:CR115)/AVERAGE(BR112:BR115)</f>
        <v>0.4</v>
      </c>
      <c r="CF112" s="37">
        <f>VLOOKUP($BN112,'[1]Anexo 4 Seg Acciones Prev'!$C$7:$CY$306,90,FALSE)</f>
        <v>0</v>
      </c>
      <c r="CG112" s="37">
        <f>VLOOKUP($BN112,'[1]Anexo 4 Seg Acciones Prev'!$C$7:$CY$306,91,FALSE)</f>
        <v>0</v>
      </c>
      <c r="CH112" s="37">
        <f>VLOOKUP($BN112,'[1]Anexo 4 Seg Acciones Prev'!$C$7:$CY$306,92,FALSE)</f>
        <v>0</v>
      </c>
      <c r="CI112" s="37">
        <f>VLOOKUP($BN112,'[1]Anexo 4 Seg Acciones Prev'!$C$7:$CY$306,93,FALSE)</f>
        <v>1</v>
      </c>
      <c r="CJ112" s="37">
        <f>VLOOKUP($BN112,'[1]Anexo 4 Seg Acciones Prev'!$C$7:$CY$306,94,FALSE)</f>
        <v>0</v>
      </c>
      <c r="CK112" s="37">
        <f>VLOOKUP($BN112,'[1]Anexo 4 Seg Acciones Prev'!$C$7:$CY$306,95,FALSE)</f>
        <v>0</v>
      </c>
      <c r="CL112" s="37">
        <f>VLOOKUP($BN112,'[1]Anexo 4 Seg Acciones Prev'!$C$7:$CY$306,96,FALSE)</f>
        <v>0</v>
      </c>
      <c r="CM112" s="37">
        <f>VLOOKUP($BN112,'[1]Anexo 4 Seg Acciones Prev'!$C$7:$CY$306,97,FALSE)</f>
        <v>0</v>
      </c>
      <c r="CN112" s="37">
        <f>VLOOKUP($BN112,'[1]Anexo 4 Seg Acciones Prev'!$C$7:$CY$306,98,FALSE)</f>
        <v>0</v>
      </c>
      <c r="CO112" s="37">
        <f>VLOOKUP($BN112,'[1]Anexo 4 Seg Acciones Prev'!$C$7:$CY$306,99,FALSE)</f>
        <v>0</v>
      </c>
      <c r="CP112" s="37">
        <f>VLOOKUP($BN112,'[1]Anexo 4 Seg Acciones Prev'!$C$7:$CY$306,100,FALSE)</f>
        <v>0</v>
      </c>
      <c r="CQ112" s="37">
        <f>VLOOKUP($BN112,'[1]Anexo 4 Seg Acciones Prev'!$C$7:$CY$306,101,FALSE)</f>
        <v>0</v>
      </c>
      <c r="CR112" s="37">
        <f t="shared" si="58"/>
        <v>1</v>
      </c>
      <c r="CS112" s="38" t="s">
        <v>58</v>
      </c>
      <c r="CT112" s="23"/>
      <c r="CU112" s="24"/>
      <c r="CV112" s="240">
        <f>+AD112</f>
        <v>2</v>
      </c>
      <c r="CW112" s="25">
        <f>1-(CU112/CV112)</f>
        <v>1</v>
      </c>
      <c r="CX112" s="23" t="str" cm="1">
        <f t="array" ref="CX112">+_xlfn.IFS(CW112&lt;0.8,"Cambio",CW112&lt;0.9,"Revisión de control",CW112&gt;0.89,"Se mantiene")</f>
        <v>Se mantiene</v>
      </c>
      <c r="CY112" s="143"/>
      <c r="CZ112" s="143"/>
      <c r="DA112" s="143"/>
      <c r="DB112" s="143"/>
      <c r="DC112" s="25">
        <f t="shared" ref="DC112:DC131" si="90">(_xlfn.IFS(CT112="",1,CT112="SI",0)+_xlfn.IFS(CY112="",1,CY112="SI",1,CY112="NO",0)+_xlfn.IFS(CZ112="",1,CZ112="SI",1,CZ112="NO",0)+_xlfn.IFS(DA112="",1,DA112="SI",1,DA112="NO",0)+_xlfn.IFS(DB112="",1,DB112="SI",1,DB112="NO",0))/5</f>
        <v>1</v>
      </c>
    </row>
    <row r="113" spans="1:107" ht="60" customHeight="1" x14ac:dyDescent="0.35">
      <c r="A113" s="146" t="s">
        <v>499</v>
      </c>
      <c r="B113" s="223"/>
      <c r="C113" s="148" t="s">
        <v>145</v>
      </c>
      <c r="D113" s="206"/>
      <c r="E113" s="209"/>
      <c r="F113" s="206"/>
      <c r="G113" s="221"/>
      <c r="H113" s="184"/>
      <c r="I113" s="216"/>
      <c r="J113" s="190"/>
      <c r="K113" s="190"/>
      <c r="L113" s="211"/>
      <c r="M113" s="197"/>
      <c r="N113" s="200"/>
      <c r="O113" s="213"/>
      <c r="P113" s="216"/>
      <c r="Q113" s="213"/>
      <c r="R113" s="216"/>
      <c r="S113" s="216"/>
      <c r="T113" s="216"/>
      <c r="U113" s="184"/>
      <c r="V113" s="186"/>
      <c r="W113" s="186"/>
      <c r="X113" s="187"/>
      <c r="Y113" s="190"/>
      <c r="Z113" s="190"/>
      <c r="AA113" s="193"/>
      <c r="AB113" s="193"/>
      <c r="AC113" s="193"/>
      <c r="AD113" s="195"/>
      <c r="AE113" s="184"/>
      <c r="AF113" s="188"/>
      <c r="AG113" s="184"/>
      <c r="AH113" s="184"/>
      <c r="AI113" s="188"/>
      <c r="AJ113" s="184"/>
      <c r="AK113" s="185"/>
      <c r="AL113" s="20" t="str">
        <f>CONCATENATE(J112," Control"," 2")</f>
        <v>POSPR 20 Control 2</v>
      </c>
      <c r="AM113" s="22" t="s">
        <v>1407</v>
      </c>
      <c r="AN113" s="22" t="s">
        <v>1418</v>
      </c>
      <c r="AO113" s="22" t="s">
        <v>1810</v>
      </c>
      <c r="AP113" s="22" t="str">
        <f t="shared" si="84"/>
        <v>La DIRECCIÓN DE GESTIÓN DEL ORDENAMIENTO SOCIAL DE LA PROPIEDAD valida el plan formulado con sus documentos anexos recibidos a través de los correos electrónicos enviados por Subdirección de Planeación Operativa por cada plan formulado para determinar si tiene observaciones técnicas y jurídicas que haya a lugar para ajuste</v>
      </c>
      <c r="AQ113" s="20" t="s">
        <v>54</v>
      </c>
      <c r="AR113" s="20" t="str">
        <f t="shared" si="74"/>
        <v>Probabilidad</v>
      </c>
      <c r="AS113" s="20" t="s">
        <v>56</v>
      </c>
      <c r="AT113" s="20" t="str">
        <f t="shared" si="75"/>
        <v>30%</v>
      </c>
      <c r="AU113" s="20" t="s">
        <v>1</v>
      </c>
      <c r="AV113" s="20" t="s">
        <v>2</v>
      </c>
      <c r="AW113" s="20" t="s">
        <v>3</v>
      </c>
      <c r="AX113" s="21">
        <f>+IF(AR113="Probabilidad",AX112-(AX112*AT113),AX112)</f>
        <v>9.8000000000000004E-2</v>
      </c>
      <c r="AY113" s="20" t="str">
        <f t="shared" si="61"/>
        <v>Muy Baja</v>
      </c>
      <c r="AZ113" s="21">
        <f>+IF(AR113="Impacto",AZ112-(AZ112*AT113),AZ112)</f>
        <v>0.8</v>
      </c>
      <c r="BA113" s="20" t="str">
        <f t="shared" si="62"/>
        <v>Mayor</v>
      </c>
      <c r="BB113" s="190"/>
      <c r="BC113" s="190"/>
      <c r="BD113" s="182"/>
      <c r="BE113" s="136" t="s">
        <v>1817</v>
      </c>
      <c r="BF113" s="136" t="s">
        <v>1817</v>
      </c>
      <c r="BG113" s="136" t="s">
        <v>1817</v>
      </c>
      <c r="BH113" s="166">
        <v>0</v>
      </c>
      <c r="BI113" s="166"/>
      <c r="BJ113" s="167"/>
      <c r="BK113" s="164">
        <v>1</v>
      </c>
      <c r="BL113" s="165">
        <f t="shared" ref="BL113" si="91">+SUM(BH113:BJ113)</f>
        <v>0</v>
      </c>
      <c r="BM113" s="178"/>
      <c r="BN113" s="20" t="str">
        <f>CONCATENATE(J112," Acción preventiva"," 2")</f>
        <v>POSPR 20 Acción preventiva 2</v>
      </c>
      <c r="BO113" s="22" t="s">
        <v>514</v>
      </c>
      <c r="BP113" s="22" t="s">
        <v>517</v>
      </c>
      <c r="BQ113" s="22" t="s">
        <v>518</v>
      </c>
      <c r="BR113" s="20">
        <f t="shared" si="83"/>
        <v>2</v>
      </c>
      <c r="BS113" s="20"/>
      <c r="BT113" s="20"/>
      <c r="BU113" s="20"/>
      <c r="BV113" s="20"/>
      <c r="BW113" s="20"/>
      <c r="BX113" s="20"/>
      <c r="BY113" s="20"/>
      <c r="BZ113" s="20">
        <v>1</v>
      </c>
      <c r="CA113" s="20"/>
      <c r="CB113" s="20"/>
      <c r="CC113" s="20">
        <v>1</v>
      </c>
      <c r="CD113" s="20"/>
      <c r="CE113" s="180"/>
      <c r="CF113" s="37">
        <f>VLOOKUP($BN113,'[1]Anexo 4 Seg Acciones Prev'!$C$7:$CY$306,90,FALSE)</f>
        <v>0</v>
      </c>
      <c r="CG113" s="37">
        <f>VLOOKUP($BN113,'[1]Anexo 4 Seg Acciones Prev'!$C$7:$CY$306,91,FALSE)</f>
        <v>0</v>
      </c>
      <c r="CH113" s="37">
        <f>VLOOKUP($BN113,'[1]Anexo 4 Seg Acciones Prev'!$C$7:$CY$306,92,FALSE)</f>
        <v>0</v>
      </c>
      <c r="CI113" s="37">
        <f>VLOOKUP($BN113,'[1]Anexo 4 Seg Acciones Prev'!$C$7:$CY$306,93,FALSE)</f>
        <v>1</v>
      </c>
      <c r="CJ113" s="37">
        <f>VLOOKUP($BN113,'[1]Anexo 4 Seg Acciones Prev'!$C$7:$CY$306,94,FALSE)</f>
        <v>0</v>
      </c>
      <c r="CK113" s="37">
        <f>VLOOKUP($BN113,'[1]Anexo 4 Seg Acciones Prev'!$C$7:$CY$306,95,FALSE)</f>
        <v>0</v>
      </c>
      <c r="CL113" s="37">
        <f>VLOOKUP($BN113,'[1]Anexo 4 Seg Acciones Prev'!$C$7:$CY$306,96,FALSE)</f>
        <v>0</v>
      </c>
      <c r="CM113" s="37">
        <f>VLOOKUP($BN113,'[1]Anexo 4 Seg Acciones Prev'!$C$7:$CY$306,97,FALSE)</f>
        <v>0</v>
      </c>
      <c r="CN113" s="37">
        <f>VLOOKUP($BN113,'[1]Anexo 4 Seg Acciones Prev'!$C$7:$CY$306,98,FALSE)</f>
        <v>0</v>
      </c>
      <c r="CO113" s="37">
        <f>VLOOKUP($BN113,'[1]Anexo 4 Seg Acciones Prev'!$C$7:$CY$306,99,FALSE)</f>
        <v>0</v>
      </c>
      <c r="CP113" s="37">
        <f>VLOOKUP($BN113,'[1]Anexo 4 Seg Acciones Prev'!$C$7:$CY$306,100,FALSE)</f>
        <v>0</v>
      </c>
      <c r="CQ113" s="37">
        <f>VLOOKUP($BN113,'[1]Anexo 4 Seg Acciones Prev'!$C$7:$CY$306,101,FALSE)</f>
        <v>0</v>
      </c>
      <c r="CR113" s="37">
        <f t="shared" si="58"/>
        <v>1</v>
      </c>
      <c r="CS113" s="38" t="s">
        <v>58</v>
      </c>
      <c r="CT113" s="23"/>
      <c r="CU113" s="24"/>
      <c r="CV113" s="241"/>
      <c r="CW113" s="25">
        <f>1-(CU113/CV112)</f>
        <v>1</v>
      </c>
      <c r="CX113" s="23" t="str" cm="1">
        <f t="array" ref="CX113">+_xlfn.IFS(CW113&lt;0.8,"Cambio",CW113&lt;0.9,"Revisión de control",CW113&gt;0.89,"Se mantiene")</f>
        <v>Se mantiene</v>
      </c>
      <c r="CY113" s="143"/>
      <c r="CZ113" s="143"/>
      <c r="DA113" s="143"/>
      <c r="DB113" s="143"/>
      <c r="DC113" s="25">
        <f t="shared" si="90"/>
        <v>1</v>
      </c>
    </row>
    <row r="114" spans="1:107" ht="60" customHeight="1" x14ac:dyDescent="0.35">
      <c r="A114" s="146" t="s">
        <v>499</v>
      </c>
      <c r="B114" s="223"/>
      <c r="C114" s="148" t="s">
        <v>145</v>
      </c>
      <c r="D114" s="206"/>
      <c r="E114" s="209"/>
      <c r="F114" s="206"/>
      <c r="G114" s="221"/>
      <c r="H114" s="184"/>
      <c r="I114" s="216"/>
      <c r="J114" s="190"/>
      <c r="K114" s="190"/>
      <c r="L114" s="211"/>
      <c r="M114" s="197"/>
      <c r="N114" s="200"/>
      <c r="O114" s="213"/>
      <c r="P114" s="216"/>
      <c r="Q114" s="213"/>
      <c r="R114" s="216"/>
      <c r="S114" s="216"/>
      <c r="T114" s="216"/>
      <c r="U114" s="184"/>
      <c r="V114" s="186"/>
      <c r="W114" s="186"/>
      <c r="X114" s="187"/>
      <c r="Y114" s="190"/>
      <c r="Z114" s="190"/>
      <c r="AA114" s="193"/>
      <c r="AB114" s="193"/>
      <c r="AC114" s="193"/>
      <c r="AD114" s="195"/>
      <c r="AE114" s="184"/>
      <c r="AF114" s="188"/>
      <c r="AG114" s="184"/>
      <c r="AH114" s="184"/>
      <c r="AI114" s="188"/>
      <c r="AJ114" s="184"/>
      <c r="AK114" s="185"/>
      <c r="AL114" s="20" t="str">
        <f>CONCATENATE(J112," Control"," 3")</f>
        <v>POSPR 20 Control 3</v>
      </c>
      <c r="AM114" s="22" t="s">
        <v>1407</v>
      </c>
      <c r="AN114" s="22" t="s">
        <v>1419</v>
      </c>
      <c r="AO114" s="22" t="s">
        <v>1420</v>
      </c>
      <c r="AP114" s="22" t="str">
        <f t="shared" si="84"/>
        <v>La DIRECCIÓN DE GESTIÓN DEL ORDENAMIENTO SOCIAL DE LA PROPIEDAD actualiza las fuentes interinstitucionales y los cronogramas de operación en el municipio programado a través de la realización de los prediagnósticos para ajustar el desarrollo de la operación</v>
      </c>
      <c r="AQ114" s="20" t="s">
        <v>55</v>
      </c>
      <c r="AR114" s="20" t="str">
        <f t="shared" si="74"/>
        <v>Impacto</v>
      </c>
      <c r="AS114" s="20" t="s">
        <v>56</v>
      </c>
      <c r="AT114" s="20" t="str">
        <f t="shared" si="75"/>
        <v>25%</v>
      </c>
      <c r="AU114" s="20" t="s">
        <v>5</v>
      </c>
      <c r="AV114" s="20" t="s">
        <v>2</v>
      </c>
      <c r="AW114" s="20" t="s">
        <v>3</v>
      </c>
      <c r="AX114" s="21">
        <f>+IF(AR114="Probabilidad",AX113-(AX113*AT114),AX113)</f>
        <v>9.8000000000000004E-2</v>
      </c>
      <c r="AY114" s="20" t="str">
        <f t="shared" si="61"/>
        <v>Muy Baja</v>
      </c>
      <c r="AZ114" s="21">
        <f>+IF(AR114="Impacto",AZ113-(AZ113*AT114),AZ113)</f>
        <v>0.60000000000000009</v>
      </c>
      <c r="BA114" s="20" t="str">
        <f t="shared" si="62"/>
        <v>Moderado</v>
      </c>
      <c r="BB114" s="190"/>
      <c r="BC114" s="190"/>
      <c r="BD114" s="182"/>
      <c r="BE114" s="136" t="s">
        <v>1817</v>
      </c>
      <c r="BF114" s="136" t="s">
        <v>1817</v>
      </c>
      <c r="BG114" s="136" t="s">
        <v>1817</v>
      </c>
      <c r="BH114" s="166"/>
      <c r="BI114" s="166"/>
      <c r="BJ114" s="167"/>
      <c r="BK114" s="164"/>
      <c r="BL114" s="165"/>
      <c r="BM114" s="178"/>
      <c r="BN114" s="20" t="str">
        <f>CONCATENATE(J112," Acción preventiva"," 3")</f>
        <v>POSPR 20 Acción preventiva 3</v>
      </c>
      <c r="BO114" s="22"/>
      <c r="BP114" s="22"/>
      <c r="BQ114" s="22"/>
      <c r="BR114" s="20"/>
      <c r="BS114" s="20"/>
      <c r="BT114" s="20"/>
      <c r="BU114" s="20"/>
      <c r="BV114" s="20"/>
      <c r="BW114" s="20"/>
      <c r="BX114" s="20"/>
      <c r="BY114" s="20"/>
      <c r="BZ114" s="20"/>
      <c r="CA114" s="20"/>
      <c r="CB114" s="20"/>
      <c r="CC114" s="20"/>
      <c r="CD114" s="20"/>
      <c r="CE114" s="180"/>
      <c r="CF114" s="37"/>
      <c r="CG114" s="37"/>
      <c r="CH114" s="37"/>
      <c r="CI114" s="37"/>
      <c r="CJ114" s="37"/>
      <c r="CK114" s="37"/>
      <c r="CL114" s="37"/>
      <c r="CM114" s="37"/>
      <c r="CN114" s="37"/>
      <c r="CO114" s="37"/>
      <c r="CP114" s="37"/>
      <c r="CQ114" s="37"/>
      <c r="CR114" s="37"/>
      <c r="CS114" s="38"/>
      <c r="CT114" s="23"/>
      <c r="CU114" s="24"/>
      <c r="CV114" s="241"/>
      <c r="CW114" s="25">
        <f>1-(CU114/CV112)</f>
        <v>1</v>
      </c>
      <c r="CX114" s="23" t="str" cm="1">
        <f t="array" ref="CX114">+_xlfn.IFS(CW114&lt;0.8,"Cambio",CW114&lt;0.9,"Revisión de control",CW114&gt;0.89,"Se mantiene")</f>
        <v>Se mantiene</v>
      </c>
      <c r="CY114" s="143"/>
      <c r="CZ114" s="143"/>
      <c r="DA114" s="143"/>
      <c r="DB114" s="143"/>
      <c r="DC114" s="25">
        <f t="shared" si="90"/>
        <v>1</v>
      </c>
    </row>
    <row r="115" spans="1:107" ht="60" customHeight="1" x14ac:dyDescent="0.35">
      <c r="A115" s="146" t="s">
        <v>499</v>
      </c>
      <c r="B115" s="224"/>
      <c r="C115" s="148" t="s">
        <v>145</v>
      </c>
      <c r="D115" s="207"/>
      <c r="E115" s="210"/>
      <c r="F115" s="207"/>
      <c r="G115" s="221"/>
      <c r="H115" s="184"/>
      <c r="I115" s="217"/>
      <c r="J115" s="191"/>
      <c r="K115" s="191"/>
      <c r="L115" s="211"/>
      <c r="M115" s="198"/>
      <c r="N115" s="201"/>
      <c r="O115" s="214"/>
      <c r="P115" s="217"/>
      <c r="Q115" s="214"/>
      <c r="R115" s="217"/>
      <c r="S115" s="217"/>
      <c r="T115" s="217"/>
      <c r="U115" s="184"/>
      <c r="V115" s="186"/>
      <c r="W115" s="186"/>
      <c r="X115" s="187"/>
      <c r="Y115" s="191"/>
      <c r="Z115" s="191"/>
      <c r="AA115" s="194"/>
      <c r="AB115" s="194"/>
      <c r="AC115" s="194"/>
      <c r="AD115" s="195"/>
      <c r="AE115" s="184"/>
      <c r="AF115" s="188"/>
      <c r="AG115" s="184"/>
      <c r="AH115" s="184"/>
      <c r="AI115" s="188"/>
      <c r="AJ115" s="184"/>
      <c r="AK115" s="185"/>
      <c r="AL115" s="20" t="str">
        <f>CONCATENATE(J112," Control"," 4")</f>
        <v>POSPR 20 Control 4</v>
      </c>
      <c r="AM115" s="22"/>
      <c r="AN115" s="22"/>
      <c r="AO115" s="22"/>
      <c r="AP115" s="22" t="str">
        <f t="shared" si="84"/>
        <v xml:space="preserve">  a través de </v>
      </c>
      <c r="AQ115" s="20"/>
      <c r="AR115" s="20" t="str">
        <f t="shared" si="74"/>
        <v/>
      </c>
      <c r="AS115" s="20"/>
      <c r="AT115" s="20" t="str">
        <f t="shared" si="75"/>
        <v/>
      </c>
      <c r="AU115" s="20"/>
      <c r="AV115" s="20"/>
      <c r="AW115" s="20"/>
      <c r="AX115" s="21">
        <f>+IF(AR115="Probabilidad",AX114-(AX114*AT115),AX114)</f>
        <v>9.8000000000000004E-2</v>
      </c>
      <c r="AY115" s="20" t="str">
        <f t="shared" si="61"/>
        <v>Muy Baja</v>
      </c>
      <c r="AZ115" s="21">
        <f>+IF(AR115="Impacto",AZ114-(AZ114*AT115),AZ114)</f>
        <v>0.60000000000000009</v>
      </c>
      <c r="BA115" s="20" t="str">
        <f t="shared" si="62"/>
        <v>Moderado</v>
      </c>
      <c r="BB115" s="191"/>
      <c r="BC115" s="191"/>
      <c r="BD115" s="183"/>
      <c r="BE115" s="20"/>
      <c r="BF115" s="20"/>
      <c r="BG115" s="20"/>
      <c r="BH115" s="166"/>
      <c r="BI115" s="166"/>
      <c r="BJ115" s="167"/>
      <c r="BK115" s="164"/>
      <c r="BL115" s="165"/>
      <c r="BM115" s="178"/>
      <c r="BN115" s="20" t="str">
        <f>CONCATENATE(J112," Acción preventiva"," 4")</f>
        <v>POSPR 20 Acción preventiva 4</v>
      </c>
      <c r="BO115" s="22"/>
      <c r="BP115" s="22"/>
      <c r="BQ115" s="22"/>
      <c r="BR115" s="20"/>
      <c r="BS115" s="20"/>
      <c r="BT115" s="20"/>
      <c r="BU115" s="20"/>
      <c r="BV115" s="20"/>
      <c r="BW115" s="20"/>
      <c r="BX115" s="20"/>
      <c r="BY115" s="20"/>
      <c r="BZ115" s="20"/>
      <c r="CA115" s="20"/>
      <c r="CB115" s="20"/>
      <c r="CC115" s="20"/>
      <c r="CD115" s="20"/>
      <c r="CE115" s="180"/>
      <c r="CF115" s="37"/>
      <c r="CG115" s="37"/>
      <c r="CH115" s="37"/>
      <c r="CI115" s="37"/>
      <c r="CJ115" s="37"/>
      <c r="CK115" s="37"/>
      <c r="CL115" s="37"/>
      <c r="CM115" s="37"/>
      <c r="CN115" s="37"/>
      <c r="CO115" s="37"/>
      <c r="CP115" s="37"/>
      <c r="CQ115" s="37"/>
      <c r="CR115" s="37"/>
      <c r="CS115" s="38"/>
      <c r="CT115" s="23"/>
      <c r="CU115" s="24"/>
      <c r="CV115" s="242"/>
      <c r="CW115" s="25">
        <f>1-(CU115/CV112)</f>
        <v>1</v>
      </c>
      <c r="CX115" s="23" t="str" cm="1">
        <f t="array" ref="CX115">+_xlfn.IFS(CW115&lt;0.8,"Cambio",CW115&lt;0.9,"Revisión de control",CW115&gt;0.89,"Se mantiene")</f>
        <v>Se mantiene</v>
      </c>
      <c r="CY115" s="143"/>
      <c r="CZ115" s="143"/>
      <c r="DA115" s="143"/>
      <c r="DB115" s="143"/>
      <c r="DC115" s="25">
        <f t="shared" si="90"/>
        <v>1</v>
      </c>
    </row>
    <row r="116" spans="1:107" ht="60" hidden="1" customHeight="1" x14ac:dyDescent="0.35">
      <c r="A116" s="146"/>
      <c r="B116" s="218" t="s">
        <v>144</v>
      </c>
      <c r="C116" s="148" t="s">
        <v>145</v>
      </c>
      <c r="D116" s="205" t="str">
        <f>VLOOKUP(B116,Datos!$B$65:$F$80,3,FALSE)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6" s="208" t="str">
        <f>VLOOKUP(B116,Datos!$B$65:$F$80,5,FALSE)</f>
        <v>La posibilidad de incumplir con las acciones institucionales requeridas para la implementación efectiva del Ordenamiento Social de la Propiedad Rural a cargo de la ANT</v>
      </c>
      <c r="F116" s="205" t="str">
        <f>VLOOKUP(B116,Datos!$B$65:$F$80,4,FALSE)</f>
        <v>Desde la formulación de planes de ordenamiento de la propiedad rural, y/o de análisis de información de los diferentes modelos de atención hasta la implementación de acciones que permiten el cumplimiento de los procesos misionales de la entidad.</v>
      </c>
      <c r="G116" s="221" t="s">
        <v>644</v>
      </c>
      <c r="H116" s="184"/>
      <c r="I116" s="215">
        <f>IF(K116="",0,1)</f>
        <v>0</v>
      </c>
      <c r="J116" s="189" t="str">
        <f>CONCATENATE(C116," ",K116)</f>
        <v xml:space="preserve">POSPR </v>
      </c>
      <c r="K116" s="189"/>
      <c r="L116" s="211"/>
      <c r="M116" s="196">
        <f ca="1">+TODAY()-L116</f>
        <v>46189</v>
      </c>
      <c r="N116" s="199"/>
      <c r="O116" s="212"/>
      <c r="P116" s="215" t="e">
        <f>VLOOKUP(O116,Datos!$B$20:$D$25,3,FALSE)</f>
        <v>#N/A</v>
      </c>
      <c r="Q116" s="212"/>
      <c r="R116" s="215" t="e">
        <f>VLOOKUP(Q116,Datos!$C$20:$D$25,2,FALSE)</f>
        <v>#N/A</v>
      </c>
      <c r="S116" s="215" t="e">
        <f>+IF(P116="",R116,IF(R116="",P116,IF(P116&gt;R116,P116,R116)))</f>
        <v>#N/A</v>
      </c>
      <c r="T116" s="215" t="e" cm="1">
        <f t="array" ref="T116">_xlfn.IFS(S116=P116,O116,S116=R116,Q116)</f>
        <v>#N/A</v>
      </c>
      <c r="U116" s="184"/>
      <c r="V116" s="186"/>
      <c r="W116" s="186"/>
      <c r="X116" s="187" t="str">
        <f>CONCATENATE("Posibilidad de"," ",U116," ",V116," debido ",W116)</f>
        <v xml:space="preserve">Posibilidad de   debido </v>
      </c>
      <c r="Y116" s="189"/>
      <c r="Z116" s="189"/>
      <c r="AA116" s="192"/>
      <c r="AB116" s="192"/>
      <c r="AC116" s="192"/>
      <c r="AD116" s="195"/>
      <c r="AE116" s="184" t="str">
        <f>IF(AD116&lt;=0,"",IF(AD116&lt;=2,"Muy Baja",IF(AD116&lt;=24,"Baja",IF(AD116&lt;=500,"Media",IF(AD116&lt;=5000,"Alta","Muy Alta")))))</f>
        <v/>
      </c>
      <c r="AF116" s="188" t="str">
        <f>IF(AE116="","",IF(AE116="Muy Baja",0.2,IF(AE116="Baja",0.4,IF(AE116="Media",0.6,IF(AE116="Alta",0.8,IF(AE116="Muy Alta",1,))))))</f>
        <v/>
      </c>
      <c r="AG116" s="188" t="e">
        <f>+T116</f>
        <v>#N/A</v>
      </c>
      <c r="AH116" s="184" t="e" cm="1">
        <f t="array" ref="AH116">_xlfn.IFS(AG116=Datos!$C$6,"Leve",AG116=Datos!$D$6,"Leve",AG116=Datos!$C$7,"Menor",AG116=Datos!$D$7,"Menor",AG116=Datos!$C$8,"Moderado",AG116=Datos!$D$8,"Moderado",AG116=Datos!$C$9,"Mayor",AG116=Datos!$D$9,"Mayor",AG116=Datos!$C$10,"Catastrófico",AG116=Datos!$D$10,"Catastrófico")</f>
        <v>#N/A</v>
      </c>
      <c r="AI116" s="188" t="e">
        <f>IF(AH116="","",IF(AH116="Leve",0.2,IF(AH116="Menor",0.4,IF(AH116="Moderado",0.6,IF(AH116="Mayor",0.8,IF(AH116="Catastrófico",1,))))))</f>
        <v>#N/A</v>
      </c>
      <c r="AJ116" s="184" t="e">
        <f>IF(OR(AND(AE116="Muy Baja",AH116="Leve"),AND(AE116="Muy Baja",AH116="Menor"),AND(AE116="Baja",AH116="Leve")),"Bajo",IF(OR(AND(AE116="Muy baja",AH116="Moderado"),AND(AE116="Baja",AH116="Menor"),AND(AE116="Baja",AH116="Moderado"),AND(AE116="Media",AH116="Leve"),AND(AE116="Media",AH116="Menor"),AND(AE116="Media",AH116="Moderado"),AND(AE116="Alta",AH116="Leve"),AND(AE116="Alta",AH116="Menor")),"Moderado",IF(OR(AND(AE116="Muy Baja",AH116="Mayor"),AND(AE116="Baja",AH116="Mayor"),AND(AE116="Media",AH116="Mayor"),AND(AE116="Alta",AH116="Moderado"),AND(AE116="Alta",AH116="Mayor"),AND(AE116="Muy Alta",AH116="Leve"),AND(AE116="Muy Alta",AH116="Menor"),AND(AE116="Muy Alta",AH116="Moderado"),AND(AE116="Muy Alta",AH116="Mayor")),"Alto",IF(OR(AND(AE116="Muy Baja",AH116="Catastrófico"),AND(AE116="Baja",AH116="Catastrófico"),AND(AE116="Media",AH116="Catastrófico"),AND(AE116="Alta",AH116="Catastrófico"),AND(AE116="Muy Alta",AH116="Catastrófico")),"Extremo",""))))</f>
        <v>#N/A</v>
      </c>
      <c r="AK116" s="185" t="e" cm="1">
        <f t="array" ref="AK116">_xlfn.IFS(AJ116="Bajo","Aceptar",AJ116="Moderado","Reducir",AJ116="Alto","Reducir",AJ116="Extremo","Reducir")</f>
        <v>#N/A</v>
      </c>
      <c r="AL116" s="20" t="str">
        <f>CONCATENATE(J116," Control"," 1")</f>
        <v>POSPR  Control 1</v>
      </c>
      <c r="AM116" s="22"/>
      <c r="AN116" s="22"/>
      <c r="AO116" s="22"/>
      <c r="AP116" s="22" t="str">
        <f t="shared" si="84"/>
        <v xml:space="preserve">  a través de </v>
      </c>
      <c r="AQ116" s="20"/>
      <c r="AR116" s="20" t="str">
        <f>IF(OR(AQ116="Preventivo",AQ116="Detectivo"),"Probabilidad",IF(AQ116="Correctivo","Impacto",""))</f>
        <v/>
      </c>
      <c r="AS116" s="20"/>
      <c r="AT116" s="20" t="str">
        <f>IF(AND(AQ116="Preventivo",AS116="Automático"),"50%",IF(AND(AQ116="Preventivo",AS116="Manual"),"40%",IF(AND(AQ116="Detectivo",AS116="Automático"),"40%",IF(AND(AQ116="Detectivo",AS116="Manual"),"30%",IF(AND(AQ116="Correctivo",AS116="Automático"),"35%",IF(AND(AQ116="Correctivo",AS116="Manual"),"25%",""))))))</f>
        <v/>
      </c>
      <c r="AU116" s="20"/>
      <c r="AV116" s="20"/>
      <c r="AW116" s="20"/>
      <c r="AX116" s="21" t="str">
        <f>+IF(AR116="Probabilidad",AF116-(AF116*AT116),AF116)</f>
        <v/>
      </c>
      <c r="AY116" s="20" t="str">
        <f t="shared" si="61"/>
        <v/>
      </c>
      <c r="AZ116" s="21" t="e">
        <f>+IF(AR116="Impacto",AI116-(AI116*AT116),AI116)</f>
        <v>#N/A</v>
      </c>
      <c r="BA116" s="20" t="str">
        <f t="shared" si="62"/>
        <v/>
      </c>
      <c r="BB116" s="189" t="str">
        <f>IF(OR(AND(AY119="Muy Baja",BA119="Leve"),AND(AY119="Muy Baja",BA119="Menor"),AND(AY119="Baja",BA119="Leve")),"Bajo",IF(OR(AND(AY119="Muy baja",BA119="Moderado"),AND(AY119="Baja",BA119="Menor"),AND(AY119="Baja",BA119="Moderado"),AND(AY119="Media",BA119="Leve"),AND(AY119="Media",BA119="Menor"),AND(AY119="Media",BA119="Moderado"),AND(AY119="Alta",BA119="Leve"),AND(AY119="Alta",BA119="Menor")),"Moderado",IF(OR(AND(AY119="Muy Baja",BA119="Mayor"),AND(AY119="Baja",BA119="Mayor"),AND(AY119="Media",BA119="Mayor"),AND(AY119="Alta",BA119="Moderado"),AND(AY119="Alta",BA119="Mayor"),AND(AY119="Muy Alta",BA119="Leve"),AND(AY119="Muy Alta",BA119="Menor"),AND(AY119="Muy Alta",BA119="Moderado"),AND(AY119="Muy Alta",BA119="Mayor")),"Alto",IF(OR(AND(AY119="Muy Baja",BA119="Catastrófico"),AND(AY119="Baja",BA119="Catastrófico"),AND(AY119="Media",BA119="Catastrófico"),AND(AY119="Alta",BA119="Catastrófico"),AND(AY119="Muy Alta",BA119="Catastrófico")),"Extremo",""))))</f>
        <v/>
      </c>
      <c r="BC116" s="189" t="e" cm="1">
        <f t="array" ref="BC116">_xlfn.IFS(BB116="Bajo","Aceptar",BB116="Moderado","Reducir",BB116="Alto","Reducir",BB116="Extremo","Reducir")</f>
        <v>#N/A</v>
      </c>
      <c r="BD116" s="181" t="e" cm="1">
        <f t="array" ref="BD116">_xlfn.IFS(BC116="Aceptar","No",BC116="Reducir","Si")</f>
        <v>#N/A</v>
      </c>
      <c r="BE116" s="161"/>
      <c r="BF116" s="161"/>
      <c r="BG116" s="161"/>
      <c r="BH116" s="161"/>
      <c r="BI116" s="161"/>
      <c r="BJ116" s="161"/>
      <c r="BK116" s="161"/>
      <c r="BL116" s="161"/>
      <c r="BM116" s="178"/>
      <c r="BN116" s="20" t="str">
        <f>CONCATENATE(J116," Acción preventiva"," 1")</f>
        <v>POSPR  Acción preventiva 1</v>
      </c>
      <c r="BO116" s="22"/>
      <c r="BP116" s="22"/>
      <c r="BQ116" s="22"/>
      <c r="BR116" s="20"/>
      <c r="BS116" s="20"/>
      <c r="BT116" s="20"/>
      <c r="BU116" s="20"/>
      <c r="BV116" s="20"/>
      <c r="BW116" s="20"/>
      <c r="BX116" s="20"/>
      <c r="BY116" s="20"/>
      <c r="BZ116" s="20"/>
      <c r="CA116" s="20"/>
      <c r="CB116" s="20"/>
      <c r="CC116" s="20"/>
      <c r="CD116" s="20"/>
      <c r="CE116" s="180"/>
      <c r="CF116" s="37"/>
      <c r="CG116" s="37"/>
      <c r="CH116" s="37"/>
      <c r="CI116" s="37"/>
      <c r="CJ116" s="37"/>
      <c r="CK116" s="37"/>
      <c r="CL116" s="37"/>
      <c r="CM116" s="37"/>
      <c r="CN116" s="37"/>
      <c r="CO116" s="37"/>
      <c r="CP116" s="37"/>
      <c r="CQ116" s="37"/>
      <c r="CR116" s="37">
        <f t="shared" si="58"/>
        <v>0</v>
      </c>
      <c r="CS116" s="38"/>
      <c r="CT116" s="23"/>
      <c r="CU116" s="24"/>
      <c r="CV116" s="240">
        <f>+AD116</f>
        <v>0</v>
      </c>
      <c r="CW116" s="25" t="e">
        <f>1-(CU116/CV116)</f>
        <v>#DIV/0!</v>
      </c>
      <c r="CX116" s="23" t="e" cm="1">
        <f t="array" ref="CX116">+_xlfn.IFS(CW116&lt;0.8,"Cambio",CW116&lt;0.9,"Revisión de control",CW116&gt;0.89,"Se mantiene")</f>
        <v>#DIV/0!</v>
      </c>
      <c r="CY116" s="143"/>
      <c r="CZ116" s="143"/>
      <c r="DA116" s="143"/>
      <c r="DB116" s="143"/>
      <c r="DC116" s="25"/>
    </row>
    <row r="117" spans="1:107" ht="60" hidden="1" customHeight="1" x14ac:dyDescent="0.35">
      <c r="A117" s="146"/>
      <c r="B117" s="219"/>
      <c r="C117" s="148" t="s">
        <v>145</v>
      </c>
      <c r="D117" s="206"/>
      <c r="E117" s="209"/>
      <c r="F117" s="206"/>
      <c r="G117" s="221"/>
      <c r="H117" s="184"/>
      <c r="I117" s="216"/>
      <c r="J117" s="190"/>
      <c r="K117" s="190"/>
      <c r="L117" s="211"/>
      <c r="M117" s="197"/>
      <c r="N117" s="200"/>
      <c r="O117" s="213"/>
      <c r="P117" s="216"/>
      <c r="Q117" s="213"/>
      <c r="R117" s="216"/>
      <c r="S117" s="216"/>
      <c r="T117" s="216"/>
      <c r="U117" s="184"/>
      <c r="V117" s="186"/>
      <c r="W117" s="186"/>
      <c r="X117" s="187"/>
      <c r="Y117" s="190"/>
      <c r="Z117" s="190"/>
      <c r="AA117" s="193"/>
      <c r="AB117" s="193"/>
      <c r="AC117" s="193"/>
      <c r="AD117" s="195"/>
      <c r="AE117" s="184"/>
      <c r="AF117" s="188"/>
      <c r="AG117" s="184"/>
      <c r="AH117" s="184"/>
      <c r="AI117" s="188"/>
      <c r="AJ117" s="184"/>
      <c r="AK117" s="185"/>
      <c r="AL117" s="20" t="str">
        <f>CONCATENATE(J116," Control"," 2")</f>
        <v>POSPR  Control 2</v>
      </c>
      <c r="AM117" s="22"/>
      <c r="AN117" s="22"/>
      <c r="AO117" s="22"/>
      <c r="AP117" s="22" t="str">
        <f t="shared" si="84"/>
        <v xml:space="preserve">  a través de </v>
      </c>
      <c r="AQ117" s="20"/>
      <c r="AR117" s="20" t="str">
        <f>IF(OR(AQ117="Preventivo",AQ117="Detectivo"),"Probabilidad",IF(AQ117="Correctivo","Impacto",""))</f>
        <v/>
      </c>
      <c r="AS117" s="20"/>
      <c r="AT117" s="20" t="str">
        <f>IF(AND(AQ117="Preventivo",AS117="Automático"),"50%",IF(AND(AQ117="Preventivo",AS117="Manual"),"40%",IF(AND(AQ117="Detectivo",AS117="Automático"),"40%",IF(AND(AQ117="Detectivo",AS117="Manual"),"30%",IF(AND(AQ117="Correctivo",AS117="Automático"),"35%",IF(AND(AQ117="Correctivo",AS117="Manual"),"25%",""))))))</f>
        <v/>
      </c>
      <c r="AU117" s="20"/>
      <c r="AV117" s="20"/>
      <c r="AW117" s="20"/>
      <c r="AX117" s="21" t="str">
        <f>+IF(AR117="Probabilidad",AX116-(AX116*AT117),AX116)</f>
        <v/>
      </c>
      <c r="AY117" s="20" t="str">
        <f t="shared" si="61"/>
        <v/>
      </c>
      <c r="AZ117" s="21" t="e">
        <f>+IF(AR117="Impacto",AZ116-(AZ116*AT117),AZ116)</f>
        <v>#N/A</v>
      </c>
      <c r="BA117" s="20" t="str">
        <f t="shared" si="62"/>
        <v/>
      </c>
      <c r="BB117" s="190"/>
      <c r="BC117" s="190"/>
      <c r="BD117" s="182"/>
      <c r="BE117" s="162"/>
      <c r="BF117" s="162"/>
      <c r="BG117" s="162"/>
      <c r="BH117" s="162"/>
      <c r="BI117" s="162"/>
      <c r="BJ117" s="162"/>
      <c r="BK117" s="162"/>
      <c r="BL117" s="162"/>
      <c r="BM117" s="178"/>
      <c r="BN117" s="20" t="str">
        <f>CONCATENATE(J116," Acción preventiva"," 2")</f>
        <v>POSPR  Acción preventiva 2</v>
      </c>
      <c r="BO117" s="22"/>
      <c r="BP117" s="22"/>
      <c r="BQ117" s="22"/>
      <c r="BR117" s="20"/>
      <c r="BS117" s="20"/>
      <c r="BT117" s="20"/>
      <c r="BU117" s="20"/>
      <c r="BV117" s="20"/>
      <c r="BW117" s="20"/>
      <c r="BX117" s="20"/>
      <c r="BY117" s="20"/>
      <c r="BZ117" s="20"/>
      <c r="CA117" s="20"/>
      <c r="CB117" s="20"/>
      <c r="CC117" s="20"/>
      <c r="CD117" s="20"/>
      <c r="CE117" s="180"/>
      <c r="CF117" s="37"/>
      <c r="CG117" s="37"/>
      <c r="CH117" s="37"/>
      <c r="CI117" s="37"/>
      <c r="CJ117" s="37"/>
      <c r="CK117" s="37"/>
      <c r="CL117" s="37"/>
      <c r="CM117" s="37"/>
      <c r="CN117" s="37"/>
      <c r="CO117" s="37"/>
      <c r="CP117" s="37"/>
      <c r="CQ117" s="37"/>
      <c r="CR117" s="37">
        <f t="shared" si="58"/>
        <v>0</v>
      </c>
      <c r="CS117" s="38"/>
      <c r="CT117" s="23"/>
      <c r="CU117" s="24"/>
      <c r="CV117" s="241"/>
      <c r="CW117" s="25" t="e">
        <f>1-(CU117/CV116)</f>
        <v>#DIV/0!</v>
      </c>
      <c r="CX117" s="23" t="e" cm="1">
        <f t="array" ref="CX117">+_xlfn.IFS(CW117&lt;0.8,"Cambio",CW117&lt;0.9,"Revisión de control",CW117&gt;0.89,"Se mantiene")</f>
        <v>#DIV/0!</v>
      </c>
      <c r="CY117" s="143"/>
      <c r="CZ117" s="143"/>
      <c r="DA117" s="143"/>
      <c r="DB117" s="143"/>
      <c r="DC117" s="25"/>
    </row>
    <row r="118" spans="1:107" ht="60" hidden="1" customHeight="1" x14ac:dyDescent="0.35">
      <c r="A118" s="146"/>
      <c r="B118" s="219"/>
      <c r="C118" s="148" t="s">
        <v>145</v>
      </c>
      <c r="D118" s="206"/>
      <c r="E118" s="209"/>
      <c r="F118" s="206"/>
      <c r="G118" s="221"/>
      <c r="H118" s="184"/>
      <c r="I118" s="216"/>
      <c r="J118" s="190"/>
      <c r="K118" s="190"/>
      <c r="L118" s="211"/>
      <c r="M118" s="197"/>
      <c r="N118" s="200"/>
      <c r="O118" s="213"/>
      <c r="P118" s="216"/>
      <c r="Q118" s="213"/>
      <c r="R118" s="216"/>
      <c r="S118" s="216"/>
      <c r="T118" s="216"/>
      <c r="U118" s="184"/>
      <c r="V118" s="186"/>
      <c r="W118" s="186"/>
      <c r="X118" s="187"/>
      <c r="Y118" s="190"/>
      <c r="Z118" s="190"/>
      <c r="AA118" s="193"/>
      <c r="AB118" s="193"/>
      <c r="AC118" s="193"/>
      <c r="AD118" s="195"/>
      <c r="AE118" s="184"/>
      <c r="AF118" s="188"/>
      <c r="AG118" s="184"/>
      <c r="AH118" s="184"/>
      <c r="AI118" s="188"/>
      <c r="AJ118" s="184"/>
      <c r="AK118" s="185"/>
      <c r="AL118" s="20" t="str">
        <f>CONCATENATE(J116," Control"," 3")</f>
        <v>POSPR  Control 3</v>
      </c>
      <c r="AM118" s="22"/>
      <c r="AN118" s="22"/>
      <c r="AO118" s="22"/>
      <c r="AP118" s="22" t="str">
        <f t="shared" si="84"/>
        <v xml:space="preserve">  a través de </v>
      </c>
      <c r="AQ118" s="20"/>
      <c r="AR118" s="20" t="str">
        <f>IF(OR(AQ118="Preventivo",AQ118="Detectivo"),"Probabilidad",IF(AQ118="Correctivo","Impacto",""))</f>
        <v/>
      </c>
      <c r="AS118" s="20"/>
      <c r="AT118" s="20" t="str">
        <f>IF(AND(AQ118="Preventivo",AS118="Automático"),"50%",IF(AND(AQ118="Preventivo",AS118="Manual"),"40%",IF(AND(AQ118="Detectivo",AS118="Automático"),"40%",IF(AND(AQ118="Detectivo",AS118="Manual"),"30%",IF(AND(AQ118="Correctivo",AS118="Automático"),"35%",IF(AND(AQ118="Correctivo",AS118="Manual"),"25%",""))))))</f>
        <v/>
      </c>
      <c r="AU118" s="20"/>
      <c r="AV118" s="20"/>
      <c r="AW118" s="20"/>
      <c r="AX118" s="21" t="str">
        <f>+IF(AR118="Probabilidad",AX117-(AX117*AT118),AX117)</f>
        <v/>
      </c>
      <c r="AY118" s="20" t="str">
        <f t="shared" si="61"/>
        <v/>
      </c>
      <c r="AZ118" s="21" t="e">
        <f>+IF(AR118="Impacto",AZ117-(AZ117*AT118),AZ117)</f>
        <v>#N/A</v>
      </c>
      <c r="BA118" s="20" t="str">
        <f t="shared" si="62"/>
        <v/>
      </c>
      <c r="BB118" s="190"/>
      <c r="BC118" s="190"/>
      <c r="BD118" s="182"/>
      <c r="BE118" s="162"/>
      <c r="BF118" s="162"/>
      <c r="BG118" s="162"/>
      <c r="BH118" s="162"/>
      <c r="BI118" s="162"/>
      <c r="BJ118" s="162"/>
      <c r="BK118" s="162"/>
      <c r="BL118" s="162"/>
      <c r="BM118" s="178"/>
      <c r="BN118" s="20" t="str">
        <f>CONCATENATE(J116," Acción preventiva"," 3")</f>
        <v>POSPR  Acción preventiva 3</v>
      </c>
      <c r="BO118" s="22"/>
      <c r="BP118" s="22"/>
      <c r="BQ118" s="22"/>
      <c r="BR118" s="20"/>
      <c r="BS118" s="20"/>
      <c r="BT118" s="20"/>
      <c r="BU118" s="20"/>
      <c r="BV118" s="20"/>
      <c r="BW118" s="20"/>
      <c r="BX118" s="20"/>
      <c r="BY118" s="20"/>
      <c r="BZ118" s="20"/>
      <c r="CA118" s="20"/>
      <c r="CB118" s="20"/>
      <c r="CC118" s="20"/>
      <c r="CD118" s="20"/>
      <c r="CE118" s="180"/>
      <c r="CF118" s="37"/>
      <c r="CG118" s="37"/>
      <c r="CH118" s="37"/>
      <c r="CI118" s="37"/>
      <c r="CJ118" s="37"/>
      <c r="CK118" s="37"/>
      <c r="CL118" s="37"/>
      <c r="CM118" s="37"/>
      <c r="CN118" s="37"/>
      <c r="CO118" s="37"/>
      <c r="CP118" s="37"/>
      <c r="CQ118" s="37"/>
      <c r="CR118" s="37">
        <f t="shared" si="58"/>
        <v>0</v>
      </c>
      <c r="CS118" s="38"/>
      <c r="CT118" s="23"/>
      <c r="CU118" s="24"/>
      <c r="CV118" s="241"/>
      <c r="CW118" s="25" t="e">
        <f>1-(CU118/CV116)</f>
        <v>#DIV/0!</v>
      </c>
      <c r="CX118" s="23" t="e" cm="1">
        <f t="array" ref="CX118">+_xlfn.IFS(CW118&lt;0.8,"Cambio",CW118&lt;0.9,"Revisión de control",CW118&gt;0.89,"Se mantiene")</f>
        <v>#DIV/0!</v>
      </c>
      <c r="CY118" s="143"/>
      <c r="CZ118" s="143"/>
      <c r="DA118" s="143"/>
      <c r="DB118" s="143"/>
      <c r="DC118" s="25"/>
    </row>
    <row r="119" spans="1:107" ht="60" hidden="1" customHeight="1" x14ac:dyDescent="0.35">
      <c r="A119" s="146"/>
      <c r="B119" s="220"/>
      <c r="C119" s="148" t="s">
        <v>145</v>
      </c>
      <c r="D119" s="207"/>
      <c r="E119" s="210"/>
      <c r="F119" s="207"/>
      <c r="G119" s="221"/>
      <c r="H119" s="184"/>
      <c r="I119" s="217"/>
      <c r="J119" s="191"/>
      <c r="K119" s="191"/>
      <c r="L119" s="211"/>
      <c r="M119" s="198"/>
      <c r="N119" s="201"/>
      <c r="O119" s="214"/>
      <c r="P119" s="217"/>
      <c r="Q119" s="214"/>
      <c r="R119" s="217"/>
      <c r="S119" s="217"/>
      <c r="T119" s="217"/>
      <c r="U119" s="184"/>
      <c r="V119" s="186"/>
      <c r="W119" s="186"/>
      <c r="X119" s="187"/>
      <c r="Y119" s="191"/>
      <c r="Z119" s="191"/>
      <c r="AA119" s="194"/>
      <c r="AB119" s="194"/>
      <c r="AC119" s="194"/>
      <c r="AD119" s="195"/>
      <c r="AE119" s="184"/>
      <c r="AF119" s="188"/>
      <c r="AG119" s="184"/>
      <c r="AH119" s="184"/>
      <c r="AI119" s="188"/>
      <c r="AJ119" s="184"/>
      <c r="AK119" s="185"/>
      <c r="AL119" s="20" t="str">
        <f>CONCATENATE(J116," Control"," 4")</f>
        <v>POSPR  Control 4</v>
      </c>
      <c r="AM119" s="22"/>
      <c r="AN119" s="22"/>
      <c r="AO119" s="22"/>
      <c r="AP119" s="22" t="str">
        <f t="shared" si="84"/>
        <v xml:space="preserve">  a través de </v>
      </c>
      <c r="AQ119" s="20"/>
      <c r="AR119" s="20" t="str">
        <f>IF(OR(AQ119="Preventivo",AQ119="Detectivo"),"Probabilidad",IF(AQ119="Correctivo","Impacto",""))</f>
        <v/>
      </c>
      <c r="AS119" s="20"/>
      <c r="AT119" s="20" t="str">
        <f>IF(AND(AQ119="Preventivo",AS119="Automático"),"50%",IF(AND(AQ119="Preventivo",AS119="Manual"),"40%",IF(AND(AQ119="Detectivo",AS119="Automático"),"40%",IF(AND(AQ119="Detectivo",AS119="Manual"),"30%",IF(AND(AQ119="Correctivo",AS119="Automático"),"35%",IF(AND(AQ119="Correctivo",AS119="Manual"),"25%",""))))))</f>
        <v/>
      </c>
      <c r="AU119" s="20"/>
      <c r="AV119" s="20"/>
      <c r="AW119" s="20"/>
      <c r="AX119" s="21" t="str">
        <f>+IF(AR119="Probabilidad",AX118-(AX118*AT119),AX118)</f>
        <v/>
      </c>
      <c r="AY119" s="20" t="str">
        <f t="shared" si="61"/>
        <v/>
      </c>
      <c r="AZ119" s="21" t="e">
        <f>+IF(AR119="Impacto",AZ118-(AZ118*AT119),AZ118)</f>
        <v>#N/A</v>
      </c>
      <c r="BA119" s="20" t="str">
        <f t="shared" si="62"/>
        <v/>
      </c>
      <c r="BB119" s="191"/>
      <c r="BC119" s="191"/>
      <c r="BD119" s="183"/>
      <c r="BE119" s="163"/>
      <c r="BF119" s="163"/>
      <c r="BG119" s="163"/>
      <c r="BH119" s="163"/>
      <c r="BI119" s="163"/>
      <c r="BJ119" s="163"/>
      <c r="BK119" s="163"/>
      <c r="BL119" s="163"/>
      <c r="BM119" s="178"/>
      <c r="BN119" s="20" t="str">
        <f>CONCATENATE(J116," Acción preventiva"," 4")</f>
        <v>POSPR  Acción preventiva 4</v>
      </c>
      <c r="BO119" s="22"/>
      <c r="BP119" s="22"/>
      <c r="BQ119" s="22"/>
      <c r="BR119" s="20"/>
      <c r="BS119" s="20"/>
      <c r="BT119" s="20"/>
      <c r="BU119" s="20"/>
      <c r="BV119" s="20"/>
      <c r="BW119" s="20"/>
      <c r="BX119" s="20"/>
      <c r="BY119" s="20"/>
      <c r="BZ119" s="20"/>
      <c r="CA119" s="20"/>
      <c r="CB119" s="20"/>
      <c r="CC119" s="20"/>
      <c r="CD119" s="20"/>
      <c r="CE119" s="180"/>
      <c r="CF119" s="37"/>
      <c r="CG119" s="37"/>
      <c r="CH119" s="37"/>
      <c r="CI119" s="37"/>
      <c r="CJ119" s="37"/>
      <c r="CK119" s="37"/>
      <c r="CL119" s="37"/>
      <c r="CM119" s="37"/>
      <c r="CN119" s="37"/>
      <c r="CO119" s="37"/>
      <c r="CP119" s="37"/>
      <c r="CQ119" s="37"/>
      <c r="CR119" s="37">
        <f t="shared" si="58"/>
        <v>0</v>
      </c>
      <c r="CS119" s="38"/>
      <c r="CT119" s="23"/>
      <c r="CU119" s="24"/>
      <c r="CV119" s="242"/>
      <c r="CW119" s="25" t="e">
        <f>1-(CU119/CV116)</f>
        <v>#DIV/0!</v>
      </c>
      <c r="CX119" s="23" t="e" cm="1">
        <f t="array" ref="CX119">+_xlfn.IFS(CW119&lt;0.8,"Cambio",CW119&lt;0.9,"Revisión de control",CW119&gt;0.89,"Se mantiene")</f>
        <v>#DIV/0!</v>
      </c>
      <c r="CY119" s="143"/>
      <c r="CZ119" s="143"/>
      <c r="DA119" s="143"/>
      <c r="DB119" s="143"/>
      <c r="DC119" s="25"/>
    </row>
    <row r="120" spans="1:107" ht="60" customHeight="1" x14ac:dyDescent="0.35">
      <c r="A120" s="146" t="s">
        <v>499</v>
      </c>
      <c r="B120" s="222" t="s">
        <v>144</v>
      </c>
      <c r="C120" s="148" t="s">
        <v>145</v>
      </c>
      <c r="D120" s="205" t="str">
        <f>VLOOKUP(B120,Datos!$B$65:$F$80,3,FALSE)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0" s="208" t="str">
        <f>VLOOKUP(B120,Datos!$B$65:$F$80,5,FALSE)</f>
        <v>La posibilidad de incumplir con las acciones institucionales requeridas para la implementación efectiva del Ordenamiento Social de la Propiedad Rural a cargo de la ANT</v>
      </c>
      <c r="F120" s="205" t="str">
        <f>VLOOKUP(B120,Datos!$B$65:$F$80,4,FALSE)</f>
        <v>Desde la formulación de planes de ordenamiento de la propiedad rural, y/o de análisis de información de los diferentes modelos de atención hasta la implementación de acciones que permiten el cumplimiento de los procesos misionales de la entidad.</v>
      </c>
      <c r="G120" s="221" t="s">
        <v>519</v>
      </c>
      <c r="H120" s="184" t="s">
        <v>1402</v>
      </c>
      <c r="I120" s="215">
        <f>IF(K120="",0,1)</f>
        <v>1</v>
      </c>
      <c r="J120" s="189" t="str">
        <f>CONCATENATE(C120," ",K120)</f>
        <v>POSPR 21</v>
      </c>
      <c r="K120" s="189">
        <v>21</v>
      </c>
      <c r="L120" s="211">
        <v>46150</v>
      </c>
      <c r="M120" s="196">
        <f ca="1">+TODAY()-L120</f>
        <v>39</v>
      </c>
      <c r="N120" s="199" t="s">
        <v>1422</v>
      </c>
      <c r="O120" s="212" t="s">
        <v>34</v>
      </c>
      <c r="P120" s="215">
        <f>VLOOKUP(O120,Datos!$B$20:$D$25,3,FALSE)</f>
        <v>1</v>
      </c>
      <c r="Q120" s="212" t="s">
        <v>20</v>
      </c>
      <c r="R120" s="215">
        <f>VLOOKUP(Q120,Datos!$C$20:$D$25,2,FALSE)</f>
        <v>0.2</v>
      </c>
      <c r="S120" s="215">
        <f>+IF(P120="",R120,IF(R120="",P120,IF(P120&gt;R120,P120,R120)))</f>
        <v>1</v>
      </c>
      <c r="T120" s="215" t="str" cm="1">
        <f t="array" ref="T120">_xlfn.IFS(S120=P120,O120,S120=R120,Q120)</f>
        <v>Desde los 500 SMLMV</v>
      </c>
      <c r="U120" s="184" t="s">
        <v>0</v>
      </c>
      <c r="V120" s="186" t="s">
        <v>1423</v>
      </c>
      <c r="W120" s="186" t="s">
        <v>1424</v>
      </c>
      <c r="X120" s="187" t="str">
        <f>CONCATENATE("Posibilidad de"," ",U120," ",V120," debido ",W120)</f>
        <v>Posibilidad de afectación económica o presupuestal por sobrecostos de operación en la implementación de los POSPR debido a insumos desactualizados y productos derivados que no cumplen con los parámetros de calidad exigidos, limitada capacidad técnica y operativa y, dificultad en la operación logística</v>
      </c>
      <c r="Y120" s="189" t="s">
        <v>208</v>
      </c>
      <c r="Z120" s="189" t="s">
        <v>214</v>
      </c>
      <c r="AA120" s="192" t="s">
        <v>257</v>
      </c>
      <c r="AB120" s="192" t="s">
        <v>1036</v>
      </c>
      <c r="AC120" s="192" t="s">
        <v>1406</v>
      </c>
      <c r="AD120" s="195">
        <v>3</v>
      </c>
      <c r="AE120" s="184" t="str">
        <f>IF(AD120&lt;=0,"",IF(AD120&lt;=2,"Muy Baja",IF(AD120&lt;=24,"Baja",IF(AD120&lt;=500,"Media",IF(AD120&lt;=5000,"Alta","Muy Alta")))))</f>
        <v>Baja</v>
      </c>
      <c r="AF120" s="188">
        <f>IF(AE120="","",IF(AE120="Muy Baja",0.2,IF(AE120="Baja",0.4,IF(AE120="Media",0.6,IF(AE120="Alta",0.8,IF(AE120="Muy Alta",1,))))))</f>
        <v>0.4</v>
      </c>
      <c r="AG120" s="188" t="str">
        <f>+T120</f>
        <v>Desde los 500 SMLMV</v>
      </c>
      <c r="AH120" s="184" t="str" cm="1">
        <f t="array" ref="AH120">_xlfn.IFS(AG120=Datos!$C$6,"Leve",AG120=Datos!$D$6,"Leve",AG120=Datos!$C$7,"Menor",AG120=Datos!$D$7,"Menor",AG120=Datos!$C$8,"Moderado",AG120=Datos!$D$8,"Moderado",AG120=Datos!$C$9,"Mayor",AG120=Datos!$D$9,"Mayor",AG120=Datos!$C$10,"Catastrófico",AG120=Datos!$D$10,"Catastrófico")</f>
        <v>Catastrófico</v>
      </c>
      <c r="AI120" s="188">
        <f>IF(AH120="","",IF(AH120="Leve",0.2,IF(AH120="Menor",0.4,IF(AH120="Moderado",0.6,IF(AH120="Mayor",0.8,IF(AH120="Catastrófico",1,))))))</f>
        <v>1</v>
      </c>
      <c r="AJ120" s="184" t="str">
        <f>IF(OR(AND(AE120="Muy Baja",AH120="Leve"),AND(AE120="Muy Baja",AH120="Menor"),AND(AE120="Baja",AH120="Leve")),"Bajo",IF(OR(AND(AE120="Muy baja",AH120="Moderado"),AND(AE120="Baja",AH120="Menor"),AND(AE120="Baja",AH120="Moderado"),AND(AE120="Media",AH120="Leve"),AND(AE120="Media",AH120="Menor"),AND(AE120="Media",AH120="Moderado"),AND(AE120="Alta",AH120="Leve"),AND(AE120="Alta",AH120="Menor")),"Moderado",IF(OR(AND(AE120="Muy Baja",AH120="Mayor"),AND(AE120="Baja",AH120="Mayor"),AND(AE120="Media",AH120="Mayor"),AND(AE120="Alta",AH120="Moderado"),AND(AE120="Alta",AH120="Mayor"),AND(AE120="Muy Alta",AH120="Leve"),AND(AE120="Muy Alta",AH120="Menor"),AND(AE120="Muy Alta",AH120="Moderado"),AND(AE120="Muy Alta",AH120="Mayor")),"Alto",IF(OR(AND(AE120="Muy Baja",AH120="Catastrófico"),AND(AE120="Baja",AH120="Catastrófico"),AND(AE120="Media",AH120="Catastrófico"),AND(AE120="Alta",AH120="Catastrófico"),AND(AE120="Muy Alta",AH120="Catastrófico")),"Extremo",""))))</f>
        <v>Extremo</v>
      </c>
      <c r="AK120" s="185" t="str" cm="1">
        <f t="array" ref="AK120">_xlfn.IFS(AJ120="Bajo","Aceptar",AJ120="Moderado","Reducir",AJ120="Alto","Reducir",AJ120="Extremo","Reducir")</f>
        <v>Reducir</v>
      </c>
      <c r="AL120" s="20" t="str">
        <f>CONCATENATE(J120," Control"," 1")</f>
        <v>POSPR 21 Control 1</v>
      </c>
      <c r="AM120" s="22" t="s">
        <v>1425</v>
      </c>
      <c r="AN120" s="22" t="s">
        <v>1426</v>
      </c>
      <c r="AO120" s="22" t="s">
        <v>1427</v>
      </c>
      <c r="AP120" s="22" t="str">
        <f t="shared" si="84"/>
        <v>la SUBDIRECCIÓN DE PLANEACIÓN OPERATIVA verifica la información secundaria de entidades como el IGAC, SNR y entidades territoriales previo al barrido predial  a través de de la actualización de los análisis prediales integrales incluidos en los prediagnósticos, los cuales proporcionan una visión sobre la naturaleza jurídica de los predios objeto de intervención y definen la metodología para el levantamiento planimétrico predial.</v>
      </c>
      <c r="AQ120" s="20" t="s">
        <v>53</v>
      </c>
      <c r="AR120" s="20" t="str">
        <f t="shared" si="74"/>
        <v>Probabilidad</v>
      </c>
      <c r="AS120" s="20" t="s">
        <v>56</v>
      </c>
      <c r="AT120" s="20" t="str">
        <f t="shared" si="75"/>
        <v>40%</v>
      </c>
      <c r="AU120" s="20" t="s">
        <v>1</v>
      </c>
      <c r="AV120" s="20" t="s">
        <v>2</v>
      </c>
      <c r="AW120" s="20" t="s">
        <v>3</v>
      </c>
      <c r="AX120" s="21">
        <f>+IF(AR120="Probabilidad",AF120-(AF120*AT120),AF120)</f>
        <v>0.24</v>
      </c>
      <c r="AY120" s="20" t="str">
        <f t="shared" si="61"/>
        <v>Baja</v>
      </c>
      <c r="AZ120" s="21">
        <f>+IF(AR120="Impacto",AI120-(AI120*AT120),AI120)</f>
        <v>1</v>
      </c>
      <c r="BA120" s="20" t="str">
        <f t="shared" si="62"/>
        <v>Catastrófico</v>
      </c>
      <c r="BB120" s="189" t="str">
        <f>IF(OR(AND(AY123="Muy Baja",BA123="Leve"),AND(AY123="Muy Baja",BA123="Menor"),AND(AY123="Baja",BA123="Leve")),"Bajo",IF(OR(AND(AY123="Muy baja",BA123="Moderado"),AND(AY123="Baja",BA123="Menor"),AND(AY123="Baja",BA123="Moderado"),AND(AY123="Media",BA123="Leve"),AND(AY123="Media",BA123="Menor"),AND(AY123="Media",BA123="Moderado"),AND(AY123="Alta",BA123="Leve"),AND(AY123="Alta",BA123="Menor")),"Moderado",IF(OR(AND(AY123="Muy Baja",BA123="Mayor"),AND(AY123="Baja",BA123="Mayor"),AND(AY123="Media",BA123="Mayor"),AND(AY123="Alta",BA123="Moderado"),AND(AY123="Alta",BA123="Mayor"),AND(AY123="Muy Alta",BA123="Leve"),AND(AY123="Muy Alta",BA123="Menor"),AND(AY123="Muy Alta",BA123="Moderado"),AND(AY123="Muy Alta",BA123="Mayor")),"Alto",IF(OR(AND(AY123="Muy Baja",BA123="Catastrófico"),AND(AY123="Baja",BA123="Catastrófico"),AND(AY123="Media",BA123="Catastrófico"),AND(AY123="Alta",BA123="Catastrófico"),AND(AY123="Muy Alta",BA123="Catastrófico")),"Extremo",""))))</f>
        <v>Alto</v>
      </c>
      <c r="BC120" s="189" t="str" cm="1">
        <f t="array" ref="BC120">_xlfn.IFS(BB120="Bajo","Aceptar",BB120="Moderado","Reducir",BB120="Alto","Reducir",BB120="Extremo","Reducir")</f>
        <v>Reducir</v>
      </c>
      <c r="BD120" s="181" t="str" cm="1">
        <f t="array" ref="BD120">_xlfn.IFS(BC120="Aceptar","No",BC120="Reducir","Si")</f>
        <v>Si</v>
      </c>
      <c r="BE120" s="136" t="s">
        <v>1817</v>
      </c>
      <c r="BF120" s="136" t="s">
        <v>1817</v>
      </c>
      <c r="BG120" s="136" t="s">
        <v>1817</v>
      </c>
      <c r="BH120" s="166">
        <v>1</v>
      </c>
      <c r="BI120" s="166"/>
      <c r="BJ120" s="167"/>
      <c r="BK120" s="164">
        <f t="shared" ref="BK120:BK122" si="92">+SUM(BH120:BJ120)</f>
        <v>1</v>
      </c>
      <c r="BL120" s="165">
        <f t="shared" ref="BL120:BL122" si="93">+BK120/3</f>
        <v>0.33333333333333331</v>
      </c>
      <c r="BM120" s="178">
        <f t="shared" ref="BM120" si="94">+AVERAGE(BL120:BL123)</f>
        <v>0.22222222222222221</v>
      </c>
      <c r="BN120" s="20" t="str">
        <f>CONCATENATE(J120," Acción preventiva"," 1")</f>
        <v>POSPR 21 Acción preventiva 1</v>
      </c>
      <c r="BO120" s="22" t="s">
        <v>514</v>
      </c>
      <c r="BP120" s="22" t="s">
        <v>520</v>
      </c>
      <c r="BQ120" s="22" t="s">
        <v>521</v>
      </c>
      <c r="BR120" s="20">
        <f t="shared" si="83"/>
        <v>10</v>
      </c>
      <c r="BS120" s="20"/>
      <c r="BT120" s="20">
        <v>1</v>
      </c>
      <c r="BU120" s="20">
        <v>1</v>
      </c>
      <c r="BV120" s="20">
        <v>1</v>
      </c>
      <c r="BW120" s="20">
        <v>1</v>
      </c>
      <c r="BX120" s="20">
        <v>1</v>
      </c>
      <c r="BY120" s="20">
        <v>1</v>
      </c>
      <c r="BZ120" s="20">
        <v>1</v>
      </c>
      <c r="CA120" s="20">
        <v>1</v>
      </c>
      <c r="CB120" s="20">
        <v>1</v>
      </c>
      <c r="CC120" s="20">
        <v>1</v>
      </c>
      <c r="CD120" s="20"/>
      <c r="CE120" s="180">
        <f>+AVERAGE(CR120:CR123)/AVERAGE(BR120:BR123)</f>
        <v>0.25</v>
      </c>
      <c r="CF120" s="37">
        <f>VLOOKUP($BN120,'[1]Anexo 4 Seg Acciones Prev'!$C$7:$CY$306,90,FALSE)</f>
        <v>0</v>
      </c>
      <c r="CG120" s="37">
        <f>VLOOKUP($BN120,'[1]Anexo 4 Seg Acciones Prev'!$C$7:$CY$306,91,FALSE)</f>
        <v>0</v>
      </c>
      <c r="CH120" s="37">
        <f>VLOOKUP($BN120,'[1]Anexo 4 Seg Acciones Prev'!$C$7:$CY$306,92,FALSE)</f>
        <v>1</v>
      </c>
      <c r="CI120" s="37">
        <f>VLOOKUP($BN120,'[1]Anexo 4 Seg Acciones Prev'!$C$7:$CY$306,93,FALSE)</f>
        <v>1</v>
      </c>
      <c r="CJ120" s="37">
        <f>VLOOKUP($BN120,'[1]Anexo 4 Seg Acciones Prev'!$C$7:$CY$306,94,FALSE)</f>
        <v>0</v>
      </c>
      <c r="CK120" s="37">
        <f>VLOOKUP($BN120,'[1]Anexo 4 Seg Acciones Prev'!$C$7:$CY$306,95,FALSE)</f>
        <v>0</v>
      </c>
      <c r="CL120" s="37">
        <f>VLOOKUP($BN120,'[1]Anexo 4 Seg Acciones Prev'!$C$7:$CY$306,96,FALSE)</f>
        <v>0</v>
      </c>
      <c r="CM120" s="37">
        <f>VLOOKUP($BN120,'[1]Anexo 4 Seg Acciones Prev'!$C$7:$CY$306,97,FALSE)</f>
        <v>0</v>
      </c>
      <c r="CN120" s="37">
        <f>VLOOKUP($BN120,'[1]Anexo 4 Seg Acciones Prev'!$C$7:$CY$306,98,FALSE)</f>
        <v>0</v>
      </c>
      <c r="CO120" s="37">
        <f>VLOOKUP($BN120,'[1]Anexo 4 Seg Acciones Prev'!$C$7:$CY$306,99,FALSE)</f>
        <v>0</v>
      </c>
      <c r="CP120" s="37">
        <f>VLOOKUP($BN120,'[1]Anexo 4 Seg Acciones Prev'!$C$7:$CY$306,100,FALSE)</f>
        <v>0</v>
      </c>
      <c r="CQ120" s="37">
        <f>VLOOKUP($BN120,'[1]Anexo 4 Seg Acciones Prev'!$C$7:$CY$306,101,FALSE)</f>
        <v>0</v>
      </c>
      <c r="CR120" s="37">
        <f t="shared" si="58"/>
        <v>2</v>
      </c>
      <c r="CS120" s="38" t="s">
        <v>58</v>
      </c>
      <c r="CT120" s="23"/>
      <c r="CU120" s="24"/>
      <c r="CV120" s="240">
        <f>+AD120</f>
        <v>3</v>
      </c>
      <c r="CW120" s="25">
        <f>1-(CU120/CV120)</f>
        <v>1</v>
      </c>
      <c r="CX120" s="23" t="str" cm="1">
        <f t="array" ref="CX120">+_xlfn.IFS(CW120&lt;0.8,"Cambio",CW120&lt;0.9,"Revisión de control",CW120&gt;0.89,"Se mantiene")</f>
        <v>Se mantiene</v>
      </c>
      <c r="CY120" s="143"/>
      <c r="CZ120" s="143"/>
      <c r="DA120" s="143"/>
      <c r="DB120" s="143"/>
      <c r="DC120" s="25">
        <f t="shared" si="90"/>
        <v>1</v>
      </c>
    </row>
    <row r="121" spans="1:107" ht="60" customHeight="1" x14ac:dyDescent="0.35">
      <c r="A121" s="146" t="s">
        <v>499</v>
      </c>
      <c r="B121" s="223"/>
      <c r="C121" s="148" t="s">
        <v>145</v>
      </c>
      <c r="D121" s="206"/>
      <c r="E121" s="209"/>
      <c r="F121" s="206"/>
      <c r="G121" s="221"/>
      <c r="H121" s="184"/>
      <c r="I121" s="216"/>
      <c r="J121" s="190"/>
      <c r="K121" s="190"/>
      <c r="L121" s="211"/>
      <c r="M121" s="197"/>
      <c r="N121" s="200"/>
      <c r="O121" s="213"/>
      <c r="P121" s="216"/>
      <c r="Q121" s="213"/>
      <c r="R121" s="216"/>
      <c r="S121" s="216"/>
      <c r="T121" s="216"/>
      <c r="U121" s="184"/>
      <c r="V121" s="186"/>
      <c r="W121" s="186"/>
      <c r="X121" s="187"/>
      <c r="Y121" s="190"/>
      <c r="Z121" s="190"/>
      <c r="AA121" s="193"/>
      <c r="AB121" s="193"/>
      <c r="AC121" s="193"/>
      <c r="AD121" s="195"/>
      <c r="AE121" s="184"/>
      <c r="AF121" s="188"/>
      <c r="AG121" s="184"/>
      <c r="AH121" s="184"/>
      <c r="AI121" s="188"/>
      <c r="AJ121" s="184"/>
      <c r="AK121" s="185"/>
      <c r="AL121" s="20" t="str">
        <f>CONCATENATE(J120," Control"," 2")</f>
        <v>POSPR 21 Control 2</v>
      </c>
      <c r="AM121" s="22" t="s">
        <v>1425</v>
      </c>
      <c r="AN121" s="22" t="s">
        <v>1428</v>
      </c>
      <c r="AO121" s="22" t="s">
        <v>1429</v>
      </c>
      <c r="AP121" s="22" t="str">
        <f t="shared" si="84"/>
        <v>la SUBDIRECCIÓN DE PLANEACIÓN OPERATIVA revisa las condiciones de riesgo en situaciones irregulares de orden público y/o desastres naturales a través de la evaluación de variables de seguridad y la articulación con autoridades del sector defensa, soportada en actas de reuniones e informes en materia de seguridad.</v>
      </c>
      <c r="AQ121" s="20" t="s">
        <v>53</v>
      </c>
      <c r="AR121" s="20" t="str">
        <f t="shared" si="74"/>
        <v>Probabilidad</v>
      </c>
      <c r="AS121" s="20" t="s">
        <v>56</v>
      </c>
      <c r="AT121" s="20" t="str">
        <f t="shared" si="75"/>
        <v>40%</v>
      </c>
      <c r="AU121" s="20" t="s">
        <v>1</v>
      </c>
      <c r="AV121" s="20" t="s">
        <v>2</v>
      </c>
      <c r="AW121" s="20" t="s">
        <v>3</v>
      </c>
      <c r="AX121" s="21">
        <f>+IF(AR121="Probabilidad",AX120-(AX120*AT121),AX120)</f>
        <v>0.14399999999999999</v>
      </c>
      <c r="AY121" s="20" t="str">
        <f t="shared" si="61"/>
        <v>Muy Baja</v>
      </c>
      <c r="AZ121" s="21">
        <f>+IF(AR121="Impacto",AZ120-(AZ120*AT121),AZ120)</f>
        <v>1</v>
      </c>
      <c r="BA121" s="20" t="str">
        <f t="shared" si="62"/>
        <v>Catastrófico</v>
      </c>
      <c r="BB121" s="190"/>
      <c r="BC121" s="190"/>
      <c r="BD121" s="182"/>
      <c r="BE121" s="136" t="s">
        <v>1817</v>
      </c>
      <c r="BF121" s="136" t="s">
        <v>1817</v>
      </c>
      <c r="BG121" s="136" t="s">
        <v>1817</v>
      </c>
      <c r="BH121" s="166">
        <v>1</v>
      </c>
      <c r="BI121" s="166"/>
      <c r="BJ121" s="167"/>
      <c r="BK121" s="164">
        <f t="shared" si="92"/>
        <v>1</v>
      </c>
      <c r="BL121" s="165">
        <f t="shared" si="93"/>
        <v>0.33333333333333331</v>
      </c>
      <c r="BM121" s="178"/>
      <c r="BN121" s="20" t="str">
        <f>CONCATENATE(J120," Acción preventiva"," 2")</f>
        <v>POSPR 21 Acción preventiva 2</v>
      </c>
      <c r="BO121" s="22" t="s">
        <v>514</v>
      </c>
      <c r="BP121" s="22" t="s">
        <v>522</v>
      </c>
      <c r="BQ121" s="22" t="s">
        <v>523</v>
      </c>
      <c r="BR121" s="20">
        <f t="shared" si="83"/>
        <v>10</v>
      </c>
      <c r="BS121" s="20"/>
      <c r="BT121" s="20">
        <v>1</v>
      </c>
      <c r="BU121" s="20">
        <v>1</v>
      </c>
      <c r="BV121" s="20">
        <v>1</v>
      </c>
      <c r="BW121" s="20">
        <v>1</v>
      </c>
      <c r="BX121" s="20">
        <v>1</v>
      </c>
      <c r="BY121" s="20">
        <v>1</v>
      </c>
      <c r="BZ121" s="20">
        <v>1</v>
      </c>
      <c r="CA121" s="20">
        <v>1</v>
      </c>
      <c r="CB121" s="20">
        <v>1</v>
      </c>
      <c r="CC121" s="20">
        <v>1</v>
      </c>
      <c r="CD121" s="20"/>
      <c r="CE121" s="180"/>
      <c r="CF121" s="37">
        <f>VLOOKUP($BN121,'[1]Anexo 4 Seg Acciones Prev'!$C$7:$CY$306,90,FALSE)</f>
        <v>0</v>
      </c>
      <c r="CG121" s="37">
        <f>VLOOKUP($BN121,'[1]Anexo 4 Seg Acciones Prev'!$C$7:$CY$306,91,FALSE)</f>
        <v>1</v>
      </c>
      <c r="CH121" s="37">
        <f>VLOOKUP($BN121,'[1]Anexo 4 Seg Acciones Prev'!$C$7:$CY$306,92,FALSE)</f>
        <v>1</v>
      </c>
      <c r="CI121" s="37">
        <f>VLOOKUP($BN121,'[1]Anexo 4 Seg Acciones Prev'!$C$7:$CY$306,93,FALSE)</f>
        <v>1</v>
      </c>
      <c r="CJ121" s="37">
        <f>VLOOKUP($BN121,'[1]Anexo 4 Seg Acciones Prev'!$C$7:$CY$306,94,FALSE)</f>
        <v>0</v>
      </c>
      <c r="CK121" s="37">
        <f>VLOOKUP($BN121,'[1]Anexo 4 Seg Acciones Prev'!$C$7:$CY$306,95,FALSE)</f>
        <v>0</v>
      </c>
      <c r="CL121" s="37">
        <f>VLOOKUP($BN121,'[1]Anexo 4 Seg Acciones Prev'!$C$7:$CY$306,96,FALSE)</f>
        <v>0</v>
      </c>
      <c r="CM121" s="37">
        <f>VLOOKUP($BN121,'[1]Anexo 4 Seg Acciones Prev'!$C$7:$CY$306,97,FALSE)</f>
        <v>0</v>
      </c>
      <c r="CN121" s="37">
        <f>VLOOKUP($BN121,'[1]Anexo 4 Seg Acciones Prev'!$C$7:$CY$306,98,FALSE)</f>
        <v>0</v>
      </c>
      <c r="CO121" s="37">
        <f>VLOOKUP($BN121,'[1]Anexo 4 Seg Acciones Prev'!$C$7:$CY$306,99,FALSE)</f>
        <v>0</v>
      </c>
      <c r="CP121" s="37">
        <f>VLOOKUP($BN121,'[1]Anexo 4 Seg Acciones Prev'!$C$7:$CY$306,100,FALSE)</f>
        <v>0</v>
      </c>
      <c r="CQ121" s="37">
        <f>VLOOKUP($BN121,'[1]Anexo 4 Seg Acciones Prev'!$C$7:$CY$306,101,FALSE)</f>
        <v>0</v>
      </c>
      <c r="CR121" s="37">
        <f t="shared" si="58"/>
        <v>3</v>
      </c>
      <c r="CS121" s="38" t="s">
        <v>58</v>
      </c>
      <c r="CT121" s="23"/>
      <c r="CU121" s="24"/>
      <c r="CV121" s="241"/>
      <c r="CW121" s="25">
        <f>1-(CU121/CV120)</f>
        <v>1</v>
      </c>
      <c r="CX121" s="23" t="str" cm="1">
        <f t="array" ref="CX121">+_xlfn.IFS(CW121&lt;0.8,"Cambio",CW121&lt;0.9,"Revisión de control",CW121&gt;0.89,"Se mantiene")</f>
        <v>Se mantiene</v>
      </c>
      <c r="CY121" s="143"/>
      <c r="CZ121" s="143"/>
      <c r="DA121" s="143"/>
      <c r="DB121" s="143"/>
      <c r="DC121" s="25">
        <f t="shared" si="90"/>
        <v>1</v>
      </c>
    </row>
    <row r="122" spans="1:107" ht="60" customHeight="1" x14ac:dyDescent="0.35">
      <c r="A122" s="146" t="s">
        <v>499</v>
      </c>
      <c r="B122" s="223"/>
      <c r="C122" s="148" t="s">
        <v>145</v>
      </c>
      <c r="D122" s="206"/>
      <c r="E122" s="209"/>
      <c r="F122" s="206"/>
      <c r="G122" s="221"/>
      <c r="H122" s="184"/>
      <c r="I122" s="216"/>
      <c r="J122" s="190"/>
      <c r="K122" s="190"/>
      <c r="L122" s="211"/>
      <c r="M122" s="197"/>
      <c r="N122" s="200"/>
      <c r="O122" s="213"/>
      <c r="P122" s="216"/>
      <c r="Q122" s="213"/>
      <c r="R122" s="216"/>
      <c r="S122" s="216"/>
      <c r="T122" s="216"/>
      <c r="U122" s="184"/>
      <c r="V122" s="186"/>
      <c r="W122" s="186"/>
      <c r="X122" s="187"/>
      <c r="Y122" s="190"/>
      <c r="Z122" s="190"/>
      <c r="AA122" s="193"/>
      <c r="AB122" s="193"/>
      <c r="AC122" s="193"/>
      <c r="AD122" s="195"/>
      <c r="AE122" s="184"/>
      <c r="AF122" s="188"/>
      <c r="AG122" s="184"/>
      <c r="AH122" s="184"/>
      <c r="AI122" s="188"/>
      <c r="AJ122" s="184"/>
      <c r="AK122" s="185"/>
      <c r="AL122" s="20" t="str">
        <f>CONCATENATE(J120," Control"," 3")</f>
        <v>POSPR 21 Control 3</v>
      </c>
      <c r="AM122" s="22" t="s">
        <v>1425</v>
      </c>
      <c r="AN122" s="22" t="s">
        <v>1430</v>
      </c>
      <c r="AO122" s="22" t="s">
        <v>1431</v>
      </c>
      <c r="AP122" s="22" t="str">
        <f t="shared" si="84"/>
        <v>la SUBDIRECCIÓN DE PLANEACIÓN OPERATIVA valida que los predios, objeto de levantamiento, cuenten con posprocesamiento y cumplan con los requerimientos técnicos y jurídicos para definir su ruta jurídica preliminar a través de matrices de seguimiento de validación de información física y jurídica</v>
      </c>
      <c r="AQ122" s="20" t="s">
        <v>54</v>
      </c>
      <c r="AR122" s="20" t="str">
        <f t="shared" si="74"/>
        <v>Probabilidad</v>
      </c>
      <c r="AS122" s="20" t="s">
        <v>56</v>
      </c>
      <c r="AT122" s="20" t="str">
        <f t="shared" si="75"/>
        <v>30%</v>
      </c>
      <c r="AU122" s="20" t="s">
        <v>1</v>
      </c>
      <c r="AV122" s="20" t="s">
        <v>2</v>
      </c>
      <c r="AW122" s="20" t="s">
        <v>3</v>
      </c>
      <c r="AX122" s="21">
        <f>+IF(AR122="Probabilidad",AX121-(AX121*AT122),AX121)</f>
        <v>0.1008</v>
      </c>
      <c r="AY122" s="20" t="str">
        <f t="shared" si="61"/>
        <v>Muy Baja</v>
      </c>
      <c r="AZ122" s="21">
        <f>+IF(AR122="Impacto",AZ121-(AZ121*AT122),AZ121)</f>
        <v>1</v>
      </c>
      <c r="BA122" s="20" t="str">
        <f t="shared" si="62"/>
        <v>Catastrófico</v>
      </c>
      <c r="BB122" s="190"/>
      <c r="BC122" s="190"/>
      <c r="BD122" s="182"/>
      <c r="BE122" s="136" t="s">
        <v>1817</v>
      </c>
      <c r="BF122" s="136" t="s">
        <v>1817</v>
      </c>
      <c r="BG122" s="136" t="s">
        <v>1817</v>
      </c>
      <c r="BH122" s="166">
        <v>0</v>
      </c>
      <c r="BI122" s="166"/>
      <c r="BJ122" s="167"/>
      <c r="BK122" s="164">
        <f t="shared" si="92"/>
        <v>0</v>
      </c>
      <c r="BL122" s="165">
        <f t="shared" si="93"/>
        <v>0</v>
      </c>
      <c r="BM122" s="178"/>
      <c r="BN122" s="20" t="str">
        <f>CONCATENATE(J120," Acción preventiva"," 3")</f>
        <v>POSPR 21 Acción preventiva 3</v>
      </c>
      <c r="BO122" s="22"/>
      <c r="BP122" s="22"/>
      <c r="BQ122" s="22"/>
      <c r="BR122" s="20"/>
      <c r="BS122" s="20"/>
      <c r="BT122" s="20"/>
      <c r="BU122" s="20"/>
      <c r="BV122" s="20"/>
      <c r="BW122" s="20"/>
      <c r="BX122" s="20"/>
      <c r="BY122" s="20"/>
      <c r="BZ122" s="20"/>
      <c r="CA122" s="20"/>
      <c r="CB122" s="20"/>
      <c r="CC122" s="20"/>
      <c r="CD122" s="20"/>
      <c r="CE122" s="180"/>
      <c r="CF122" s="37"/>
      <c r="CG122" s="37"/>
      <c r="CH122" s="37"/>
      <c r="CI122" s="37"/>
      <c r="CJ122" s="37"/>
      <c r="CK122" s="37"/>
      <c r="CL122" s="37"/>
      <c r="CM122" s="37"/>
      <c r="CN122" s="37"/>
      <c r="CO122" s="37"/>
      <c r="CP122" s="37"/>
      <c r="CQ122" s="37"/>
      <c r="CR122" s="37"/>
      <c r="CS122" s="38"/>
      <c r="CT122" s="23"/>
      <c r="CU122" s="24"/>
      <c r="CV122" s="241"/>
      <c r="CW122" s="25">
        <f>1-(CU122/CV120)</f>
        <v>1</v>
      </c>
      <c r="CX122" s="23" t="str" cm="1">
        <f t="array" ref="CX122">+_xlfn.IFS(CW122&lt;0.8,"Cambio",CW122&lt;0.9,"Revisión de control",CW122&gt;0.89,"Se mantiene")</f>
        <v>Se mantiene</v>
      </c>
      <c r="CY122" s="143"/>
      <c r="CZ122" s="143"/>
      <c r="DA122" s="143"/>
      <c r="DB122" s="143"/>
      <c r="DC122" s="25">
        <f t="shared" si="90"/>
        <v>1</v>
      </c>
    </row>
    <row r="123" spans="1:107" ht="60" customHeight="1" x14ac:dyDescent="0.35">
      <c r="A123" s="146" t="s">
        <v>499</v>
      </c>
      <c r="B123" s="224"/>
      <c r="C123" s="148" t="s">
        <v>145</v>
      </c>
      <c r="D123" s="207"/>
      <c r="E123" s="210"/>
      <c r="F123" s="207"/>
      <c r="G123" s="221"/>
      <c r="H123" s="184"/>
      <c r="I123" s="217"/>
      <c r="J123" s="191"/>
      <c r="K123" s="191"/>
      <c r="L123" s="211"/>
      <c r="M123" s="198"/>
      <c r="N123" s="201"/>
      <c r="O123" s="214"/>
      <c r="P123" s="217"/>
      <c r="Q123" s="214"/>
      <c r="R123" s="217"/>
      <c r="S123" s="217"/>
      <c r="T123" s="217"/>
      <c r="U123" s="184"/>
      <c r="V123" s="186"/>
      <c r="W123" s="186"/>
      <c r="X123" s="187"/>
      <c r="Y123" s="191"/>
      <c r="Z123" s="191"/>
      <c r="AA123" s="194"/>
      <c r="AB123" s="194"/>
      <c r="AC123" s="194"/>
      <c r="AD123" s="195"/>
      <c r="AE123" s="184"/>
      <c r="AF123" s="188"/>
      <c r="AG123" s="184"/>
      <c r="AH123" s="184"/>
      <c r="AI123" s="188"/>
      <c r="AJ123" s="184"/>
      <c r="AK123" s="185"/>
      <c r="AL123" s="20" t="str">
        <f>CONCATENATE(J120," Control"," 4")</f>
        <v>POSPR 21 Control 4</v>
      </c>
      <c r="AM123" s="22" t="s">
        <v>1425</v>
      </c>
      <c r="AN123" s="22" t="s">
        <v>1432</v>
      </c>
      <c r="AO123" s="22" t="s">
        <v>1433</v>
      </c>
      <c r="AP123" s="22" t="str">
        <f t="shared" si="84"/>
        <v>la SUBDIRECCIÓN DE PLANEACIÓN OPERATIVA se suspende (posibilidad de cancelación) o reprograma la implementación del POSPR a través de informe que justifica las situaciones irregulares de orden público y/o desastres naturales que afectan la operación.  En caso de suspensión, se elaborará la resolución de suspensión para la firma del(a) Director(a) de Ordenamiento Social de la Propiedad</v>
      </c>
      <c r="AQ123" s="20" t="s">
        <v>55</v>
      </c>
      <c r="AR123" s="20" t="str">
        <f t="shared" si="74"/>
        <v>Impacto</v>
      </c>
      <c r="AS123" s="20" t="s">
        <v>56</v>
      </c>
      <c r="AT123" s="20" t="str">
        <f t="shared" si="75"/>
        <v>25%</v>
      </c>
      <c r="AU123" s="20" t="s">
        <v>5</v>
      </c>
      <c r="AV123" s="20" t="s">
        <v>2</v>
      </c>
      <c r="AW123" s="20" t="s">
        <v>3</v>
      </c>
      <c r="AX123" s="21">
        <f>+IF(AR123="Probabilidad",AX122-(AX122*AT123),AX122)</f>
        <v>0.1008</v>
      </c>
      <c r="AY123" s="20" t="str">
        <f t="shared" si="61"/>
        <v>Muy Baja</v>
      </c>
      <c r="AZ123" s="21">
        <f>+IF(AR123="Impacto",AZ122-(AZ122*AT123),AZ122)</f>
        <v>0.75</v>
      </c>
      <c r="BA123" s="20" t="str">
        <f t="shared" si="62"/>
        <v>Mayor</v>
      </c>
      <c r="BB123" s="191"/>
      <c r="BC123" s="191"/>
      <c r="BD123" s="183"/>
      <c r="BE123" s="136" t="s">
        <v>1817</v>
      </c>
      <c r="BF123" s="136" t="s">
        <v>1817</v>
      </c>
      <c r="BG123" s="136" t="s">
        <v>1817</v>
      </c>
      <c r="BH123" s="166"/>
      <c r="BI123" s="166"/>
      <c r="BJ123" s="167"/>
      <c r="BK123" s="164"/>
      <c r="BL123" s="165"/>
      <c r="BM123" s="178"/>
      <c r="BN123" s="20" t="str">
        <f>CONCATENATE(J120," Acción preventiva"," 4")</f>
        <v>POSPR 21 Acción preventiva 4</v>
      </c>
      <c r="BO123" s="22"/>
      <c r="BP123" s="22"/>
      <c r="BQ123" s="22"/>
      <c r="BR123" s="20"/>
      <c r="BS123" s="20"/>
      <c r="BT123" s="20"/>
      <c r="BU123" s="20"/>
      <c r="BV123" s="20"/>
      <c r="BW123" s="20"/>
      <c r="BX123" s="20"/>
      <c r="BY123" s="20"/>
      <c r="BZ123" s="20"/>
      <c r="CA123" s="20"/>
      <c r="CB123" s="20"/>
      <c r="CC123" s="20"/>
      <c r="CD123" s="20"/>
      <c r="CE123" s="180"/>
      <c r="CF123" s="37"/>
      <c r="CG123" s="37"/>
      <c r="CH123" s="37"/>
      <c r="CI123" s="37"/>
      <c r="CJ123" s="37"/>
      <c r="CK123" s="37"/>
      <c r="CL123" s="37"/>
      <c r="CM123" s="37"/>
      <c r="CN123" s="37"/>
      <c r="CO123" s="37"/>
      <c r="CP123" s="37"/>
      <c r="CQ123" s="37"/>
      <c r="CR123" s="37"/>
      <c r="CS123" s="38"/>
      <c r="CT123" s="23"/>
      <c r="CU123" s="24"/>
      <c r="CV123" s="242"/>
      <c r="CW123" s="25">
        <f>1-(CU123/CV120)</f>
        <v>1</v>
      </c>
      <c r="CX123" s="23" t="str" cm="1">
        <f t="array" ref="CX123">+_xlfn.IFS(CW123&lt;0.8,"Cambio",CW123&lt;0.9,"Revisión de control",CW123&gt;0.89,"Se mantiene")</f>
        <v>Se mantiene</v>
      </c>
      <c r="CY123" s="143"/>
      <c r="CZ123" s="143"/>
      <c r="DA123" s="143"/>
      <c r="DB123" s="143"/>
      <c r="DC123" s="25">
        <f t="shared" si="90"/>
        <v>1</v>
      </c>
    </row>
    <row r="124" spans="1:107" ht="60" customHeight="1" x14ac:dyDescent="0.35">
      <c r="A124" s="146" t="s">
        <v>499</v>
      </c>
      <c r="B124" s="222" t="s">
        <v>144</v>
      </c>
      <c r="C124" s="148" t="s">
        <v>145</v>
      </c>
      <c r="D124" s="205" t="str">
        <f>VLOOKUP(B124,Datos!$B$65:$F$80,3,FALSE)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4" s="208" t="str">
        <f>VLOOKUP(B124,Datos!$B$65:$F$80,5,FALSE)</f>
        <v>La posibilidad de incumplir con las acciones institucionales requeridas para la implementación efectiva del Ordenamiento Social de la Propiedad Rural a cargo de la ANT</v>
      </c>
      <c r="F124" s="205" t="str">
        <f>VLOOKUP(B124,Datos!$B$65:$F$80,4,FALSE)</f>
        <v>Desde la formulación de planes de ordenamiento de la propiedad rural, y/o de análisis de información de los diferentes modelos de atención hasta la implementación de acciones que permiten el cumplimiento de los procesos misionales de la entidad.</v>
      </c>
      <c r="G124" s="221" t="s">
        <v>530</v>
      </c>
      <c r="H124" s="184" t="s">
        <v>1402</v>
      </c>
      <c r="I124" s="215">
        <f>IF(K124="",0,1)</f>
        <v>1</v>
      </c>
      <c r="J124" s="189" t="str">
        <f>CONCATENATE(C124," ",K124)</f>
        <v>POSPR 22</v>
      </c>
      <c r="K124" s="189">
        <v>22</v>
      </c>
      <c r="L124" s="211">
        <v>46150</v>
      </c>
      <c r="M124" s="196">
        <f ca="1">+TODAY()-L124</f>
        <v>39</v>
      </c>
      <c r="N124" s="199" t="s">
        <v>1441</v>
      </c>
      <c r="O124" s="212" t="s">
        <v>19</v>
      </c>
      <c r="P124" s="215">
        <f>VLOOKUP(O124,Datos!$B$20:$D$25,3,FALSE)</f>
        <v>0.2</v>
      </c>
      <c r="Q124" s="212" t="s">
        <v>32</v>
      </c>
      <c r="R124" s="215">
        <f>VLOOKUP(Q124,Datos!$C$20:$D$25,2,FALSE)</f>
        <v>0.8</v>
      </c>
      <c r="S124" s="215">
        <f>+IF(P124="",R124,IF(R124="",P124,IF(P124&gt;R124,P124,R124)))</f>
        <v>0.8</v>
      </c>
      <c r="T124" s="215" t="str" cm="1">
        <f t="array" ref="T124">_xlfn.IFS(S124=P124,O124,S124=R124,Q124)</f>
        <v>El riesgo afecta la imagen de  la entidad con efecto publicitario sostenido a nivel de sector administrativo, nivel departamental o municipal</v>
      </c>
      <c r="U124" s="184" t="s">
        <v>4</v>
      </c>
      <c r="V124" s="186" t="s">
        <v>1112</v>
      </c>
      <c r="W124" s="186" t="s">
        <v>1442</v>
      </c>
      <c r="X124" s="187" t="str">
        <f>CONCATENATE("Posibilidad de"," ",U124," ",V124," debido ",W124)</f>
        <v>Posibilidad de pérdida reputacional en la imagen institucional ante los grupos de interés debido al incumplimiento en los tiempos establecidos para la generación del Acto Administrativo de inclusión a RESO por la  falta de información de los sujetos de ordenamiento para realizar la valoración</v>
      </c>
      <c r="Y124" s="189" t="s">
        <v>208</v>
      </c>
      <c r="Z124" s="189" t="s">
        <v>214</v>
      </c>
      <c r="AA124" s="192" t="s">
        <v>257</v>
      </c>
      <c r="AB124" s="192" t="s">
        <v>1036</v>
      </c>
      <c r="AC124" s="192" t="s">
        <v>1406</v>
      </c>
      <c r="AD124" s="195">
        <v>60000</v>
      </c>
      <c r="AE124" s="184" t="str">
        <f>IF(AD124&lt;=0,"",IF(AD124&lt;=2,"Muy Baja",IF(AD124&lt;=24,"Baja",IF(AD124&lt;=500,"Media",IF(AD124&lt;=5000,"Alta","Muy Alta")))))</f>
        <v>Muy Alta</v>
      </c>
      <c r="AF124" s="188">
        <f>IF(AE124="","",IF(AE124="Muy Baja",0.2,IF(AE124="Baja",0.4,IF(AE124="Media",0.6,IF(AE124="Alta",0.8,IF(AE124="Muy Alta",1,))))))</f>
        <v>1</v>
      </c>
      <c r="AG124" s="188" t="str">
        <f>+T124</f>
        <v>El riesgo afecta la imagen de  la entidad con efecto publicitario sostenido a nivel de sector administrativo, nivel departamental o municipal</v>
      </c>
      <c r="AH124" s="184" t="str" cm="1">
        <f t="array" ref="AH124">_xlfn.IFS(AG124=Datos!$C$6,"Leve",AG124=Datos!$D$6,"Leve",AG124=Datos!$C$7,"Menor",AG124=Datos!$D$7,"Menor",AG124=Datos!$C$8,"Moderado",AG124=Datos!$D$8,"Moderado",AG124=Datos!$C$9,"Mayor",AG124=Datos!$D$9,"Mayor",AG124=Datos!$C$10,"Catastrófico",AG124=Datos!$D$10,"Catastrófico")</f>
        <v>Mayor</v>
      </c>
      <c r="AI124" s="188">
        <f>IF(AH124="","",IF(AH124="Leve",0.2,IF(AH124="Menor",0.4,IF(AH124="Moderado",0.6,IF(AH124="Mayor",0.8,IF(AH124="Catastrófico",1,))))))</f>
        <v>0.8</v>
      </c>
      <c r="AJ124" s="184" t="str">
        <f>IF(OR(AND(AE124="Muy Baja",AH124="Leve"),AND(AE124="Muy Baja",AH124="Menor"),AND(AE124="Baja",AH124="Leve")),"Bajo",IF(OR(AND(AE124="Muy baja",AH124="Moderado"),AND(AE124="Baja",AH124="Menor"),AND(AE124="Baja",AH124="Moderado"),AND(AE124="Media",AH124="Leve"),AND(AE124="Media",AH124="Menor"),AND(AE124="Media",AH124="Moderado"),AND(AE124="Alta",AH124="Leve"),AND(AE124="Alta",AH124="Menor")),"Moderado",IF(OR(AND(AE124="Muy Baja",AH124="Mayor"),AND(AE124="Baja",AH124="Mayor"),AND(AE124="Media",AH124="Mayor"),AND(AE124="Alta",AH124="Moderado"),AND(AE124="Alta",AH124="Mayor"),AND(AE124="Muy Alta",AH124="Leve"),AND(AE124="Muy Alta",AH124="Menor"),AND(AE124="Muy Alta",AH124="Moderado"),AND(AE124="Muy Alta",AH124="Mayor")),"Alto",IF(OR(AND(AE124="Muy Baja",AH124="Catastrófico"),AND(AE124="Baja",AH124="Catastrófico"),AND(AE124="Media",AH124="Catastrófico"),AND(AE124="Alta",AH124="Catastrófico"),AND(AE124="Muy Alta",AH124="Catastrófico")),"Extremo",""))))</f>
        <v>Alto</v>
      </c>
      <c r="AK124" s="185" t="str" cm="1">
        <f t="array" ref="AK124">_xlfn.IFS(AJ124="Bajo","Aceptar",AJ124="Moderado","Reducir",AJ124="Alto","Reducir",AJ124="Extremo","Reducir")</f>
        <v>Reducir</v>
      </c>
      <c r="AL124" s="20" t="str">
        <f>CONCATENATE(J124," Control"," 1")</f>
        <v>POSPR 22 Control 1</v>
      </c>
      <c r="AM124" s="22" t="s">
        <v>1443</v>
      </c>
      <c r="AN124" s="22" t="s">
        <v>1444</v>
      </c>
      <c r="AO124" s="22" t="s">
        <v>1445</v>
      </c>
      <c r="AP124" s="22" t="str">
        <f t="shared" si="84"/>
        <v>La SUBDIRECCIÓN SISTEMAS INFORMACIÓN DE TIERRAS verifica la oportunidad en los tiempos de generación de las resoluciones de inclusión al RESO a través de análisis de cruce de bases de datos del Sistema de Información de Tierras (SIT) para los registros que hayan cumplido con los cruces de interoperabilidad del sistema orquestador, conforme a los requisitos establecidos en los artículos 4, 5 y 6 del Decreto Ley 902 de 2017, y que aún no cuenten con resolución expedida</v>
      </c>
      <c r="AQ124" s="20" t="s">
        <v>54</v>
      </c>
      <c r="AR124" s="20" t="str">
        <f>IF(OR(AQ124="Preventivo",AQ124="Detectivo"),"Probabilidad",IF(AQ124="Correctivo","Impacto",""))</f>
        <v>Probabilidad</v>
      </c>
      <c r="AS124" s="20" t="s">
        <v>56</v>
      </c>
      <c r="AT124" s="20" t="str">
        <f>IF(AND(AQ124="Preventivo",AS124="Automático"),"50%",IF(AND(AQ124="Preventivo",AS124="Manual"),"40%",IF(AND(AQ124="Detectivo",AS124="Automático"),"40%",IF(AND(AQ124="Detectivo",AS124="Manual"),"30%",IF(AND(AQ124="Correctivo",AS124="Automático"),"35%",IF(AND(AQ124="Correctivo",AS124="Manual"),"25%",""))))))</f>
        <v>30%</v>
      </c>
      <c r="AU124" s="20" t="s">
        <v>1</v>
      </c>
      <c r="AV124" s="20" t="s">
        <v>2</v>
      </c>
      <c r="AW124" s="20" t="s">
        <v>3</v>
      </c>
      <c r="AX124" s="21">
        <f>+IF(AR124="Probabilidad",AF124-(AF124*AT124),AF124)</f>
        <v>0.7</v>
      </c>
      <c r="AY124" s="20" t="str">
        <f t="shared" si="61"/>
        <v>Alta</v>
      </c>
      <c r="AZ124" s="21">
        <f>+IF(AR124="Impacto",AI124-(AI124*AT124),AI124)</f>
        <v>0.8</v>
      </c>
      <c r="BA124" s="20" t="str">
        <f t="shared" si="62"/>
        <v>Mayor</v>
      </c>
      <c r="BB124" s="189" t="str">
        <f>IF(OR(AND(AY127="Muy Baja",BA127="Leve"),AND(AY127="Muy Baja",BA127="Menor"),AND(AY127="Baja",BA127="Leve")),"Bajo",IF(OR(AND(AY127="Muy baja",BA127="Moderado"),AND(AY127="Baja",BA127="Menor"),AND(AY127="Baja",BA127="Moderado"),AND(AY127="Media",BA127="Leve"),AND(AY127="Media",BA127="Menor"),AND(AY127="Media",BA127="Moderado"),AND(AY127="Alta",BA127="Leve"),AND(AY127="Alta",BA127="Menor")),"Moderado",IF(OR(AND(AY127="Muy Baja",BA127="Mayor"),AND(AY127="Baja",BA127="Mayor"),AND(AY127="Media",BA127="Mayor"),AND(AY127="Alta",BA127="Moderado"),AND(AY127="Alta",BA127="Mayor"),AND(AY127="Muy Alta",BA127="Leve"),AND(AY127="Muy Alta",BA127="Menor"),AND(AY127="Muy Alta",BA127="Moderado"),AND(AY127="Muy Alta",BA127="Mayor")),"Alto",IF(OR(AND(AY127="Muy Baja",BA127="Catastrófico"),AND(AY127="Baja",BA127="Catastrófico"),AND(AY127="Media",BA127="Catastrófico"),AND(AY127="Alta",BA127="Catastrófico"),AND(AY127="Muy Alta",BA127="Catastrófico")),"Extremo",""))))</f>
        <v>Alto</v>
      </c>
      <c r="BC124" s="189" t="str" cm="1">
        <f t="array" ref="BC124">_xlfn.IFS(BB124="Bajo","Aceptar",BB124="Moderado","Reducir",BB124="Alto","Reducir",BB124="Extremo","Reducir")</f>
        <v>Reducir</v>
      </c>
      <c r="BD124" s="181" t="str" cm="1">
        <f t="array" ref="BD124">_xlfn.IFS(BC124="Aceptar","No",BC124="Reducir","Si")</f>
        <v>Si</v>
      </c>
      <c r="BE124" s="136" t="s">
        <v>1817</v>
      </c>
      <c r="BF124" s="136" t="s">
        <v>1817</v>
      </c>
      <c r="BG124" s="136" t="s">
        <v>1817</v>
      </c>
      <c r="BH124" s="166">
        <v>0</v>
      </c>
      <c r="BI124" s="166"/>
      <c r="BJ124" s="167"/>
      <c r="BK124" s="164">
        <f t="shared" ref="BK124" si="95">+SUM(BH124:BJ124)</f>
        <v>0</v>
      </c>
      <c r="BL124" s="165">
        <f t="shared" ref="BL124" si="96">+BK124/3</f>
        <v>0</v>
      </c>
      <c r="BM124" s="178">
        <f t="shared" ref="BM124" si="97">+AVERAGE(BL124:BL127)</f>
        <v>0</v>
      </c>
      <c r="BN124" s="20" t="str">
        <f>CONCATENATE(J124," Acción preventiva"," 1")</f>
        <v>POSPR 22 Acción preventiva 1</v>
      </c>
      <c r="BO124" s="22" t="s">
        <v>500</v>
      </c>
      <c r="BP124" s="22" t="s">
        <v>531</v>
      </c>
      <c r="BQ124" s="22" t="s">
        <v>532</v>
      </c>
      <c r="BR124" s="20">
        <f>+SUM(BS124:CD124)</f>
        <v>4</v>
      </c>
      <c r="BS124" s="20"/>
      <c r="BT124" s="20"/>
      <c r="BU124" s="20">
        <v>1</v>
      </c>
      <c r="BV124" s="20"/>
      <c r="BW124" s="20"/>
      <c r="BX124" s="20">
        <v>1</v>
      </c>
      <c r="BY124" s="20"/>
      <c r="BZ124" s="20"/>
      <c r="CA124" s="20">
        <v>1</v>
      </c>
      <c r="CB124" s="20"/>
      <c r="CC124" s="20"/>
      <c r="CD124" s="20">
        <v>1</v>
      </c>
      <c r="CE124" s="180">
        <f>+AVERAGE(CR124:CR127)/AVERAGE(BR124:BR127)</f>
        <v>0</v>
      </c>
      <c r="CF124" s="37">
        <f>VLOOKUP($BN124,'[1]Anexo 4 Seg Acciones Prev'!$C$7:$CY$306,90,FALSE)</f>
        <v>0</v>
      </c>
      <c r="CG124" s="37">
        <f>VLOOKUP($BN124,'[1]Anexo 4 Seg Acciones Prev'!$C$7:$CY$306,91,FALSE)</f>
        <v>0</v>
      </c>
      <c r="CH124" s="37">
        <f>VLOOKUP($BN124,'[1]Anexo 4 Seg Acciones Prev'!$C$7:$CY$306,92,FALSE)</f>
        <v>0</v>
      </c>
      <c r="CI124" s="37">
        <f>VLOOKUP($BN124,'[1]Anexo 4 Seg Acciones Prev'!$C$7:$CY$306,93,FALSE)</f>
        <v>0</v>
      </c>
      <c r="CJ124" s="37">
        <f>VLOOKUP($BN124,'[1]Anexo 4 Seg Acciones Prev'!$C$7:$CY$306,94,FALSE)</f>
        <v>0</v>
      </c>
      <c r="CK124" s="37">
        <f>VLOOKUP($BN124,'[1]Anexo 4 Seg Acciones Prev'!$C$7:$CY$306,95,FALSE)</f>
        <v>0</v>
      </c>
      <c r="CL124" s="37">
        <f>VLOOKUP($BN124,'[1]Anexo 4 Seg Acciones Prev'!$C$7:$CY$306,96,FALSE)</f>
        <v>0</v>
      </c>
      <c r="CM124" s="37">
        <f>VLOOKUP($BN124,'[1]Anexo 4 Seg Acciones Prev'!$C$7:$CY$306,97,FALSE)</f>
        <v>0</v>
      </c>
      <c r="CN124" s="37">
        <f>VLOOKUP($BN124,'[1]Anexo 4 Seg Acciones Prev'!$C$7:$CY$306,98,FALSE)</f>
        <v>0</v>
      </c>
      <c r="CO124" s="37">
        <f>VLOOKUP($BN124,'[1]Anexo 4 Seg Acciones Prev'!$C$7:$CY$306,99,FALSE)</f>
        <v>0</v>
      </c>
      <c r="CP124" s="37">
        <f>VLOOKUP($BN124,'[1]Anexo 4 Seg Acciones Prev'!$C$7:$CY$306,100,FALSE)</f>
        <v>0</v>
      </c>
      <c r="CQ124" s="37">
        <f>VLOOKUP($BN124,'[1]Anexo 4 Seg Acciones Prev'!$C$7:$CY$306,101,FALSE)</f>
        <v>0</v>
      </c>
      <c r="CR124" s="37">
        <f t="shared" si="58"/>
        <v>0</v>
      </c>
      <c r="CS124" s="38" t="s">
        <v>58</v>
      </c>
      <c r="CT124" s="23"/>
      <c r="CU124" s="24"/>
      <c r="CV124" s="240">
        <f>+AD124</f>
        <v>60000</v>
      </c>
      <c r="CW124" s="25">
        <f>1-(CU124/CV124)</f>
        <v>1</v>
      </c>
      <c r="CX124" s="23" t="str" cm="1">
        <f t="array" ref="CX124">+_xlfn.IFS(CW124&lt;0.8,"Cambio",CW124&lt;0.9,"Revisión de control",CW124&gt;0.89,"Se mantiene")</f>
        <v>Se mantiene</v>
      </c>
      <c r="CY124" s="143"/>
      <c r="CZ124" s="143"/>
      <c r="DA124" s="143"/>
      <c r="DB124" s="143"/>
      <c r="DC124" s="25">
        <f>(_xlfn.IFS(CT124="",1,CT124="SI",0)+_xlfn.IFS(CY124="",1,CY124="SI",1,CY124="NO",0)+_xlfn.IFS(CZ124="",1,CZ124="SI",1,CZ124="NO",0)+_xlfn.IFS(DA124="",1,DA124="SI",1,DA124="NO",0)+_xlfn.IFS(DB124="",1,DB124="SI",1,DB124="NO",0))/5</f>
        <v>1</v>
      </c>
    </row>
    <row r="125" spans="1:107" ht="60" customHeight="1" x14ac:dyDescent="0.35">
      <c r="A125" s="146" t="s">
        <v>499</v>
      </c>
      <c r="B125" s="223"/>
      <c r="C125" s="148" t="s">
        <v>145</v>
      </c>
      <c r="D125" s="206"/>
      <c r="E125" s="209"/>
      <c r="F125" s="206"/>
      <c r="G125" s="221"/>
      <c r="H125" s="184"/>
      <c r="I125" s="216"/>
      <c r="J125" s="190"/>
      <c r="K125" s="190"/>
      <c r="L125" s="211"/>
      <c r="M125" s="197"/>
      <c r="N125" s="200"/>
      <c r="O125" s="213"/>
      <c r="P125" s="216"/>
      <c r="Q125" s="213"/>
      <c r="R125" s="216"/>
      <c r="S125" s="216"/>
      <c r="T125" s="216"/>
      <c r="U125" s="184"/>
      <c r="V125" s="186"/>
      <c r="W125" s="186"/>
      <c r="X125" s="187"/>
      <c r="Y125" s="190"/>
      <c r="Z125" s="190"/>
      <c r="AA125" s="193"/>
      <c r="AB125" s="193"/>
      <c r="AC125" s="193"/>
      <c r="AD125" s="195"/>
      <c r="AE125" s="184"/>
      <c r="AF125" s="188"/>
      <c r="AG125" s="184"/>
      <c r="AH125" s="184"/>
      <c r="AI125" s="188"/>
      <c r="AJ125" s="184"/>
      <c r="AK125" s="185"/>
      <c r="AL125" s="20" t="str">
        <f>CONCATENATE(J124," Control"," 2")</f>
        <v>POSPR 22 Control 2</v>
      </c>
      <c r="AM125" s="22" t="s">
        <v>1443</v>
      </c>
      <c r="AN125" s="22" t="s">
        <v>1446</v>
      </c>
      <c r="AO125" s="22" t="s">
        <v>1447</v>
      </c>
      <c r="AP125" s="22" t="str">
        <f t="shared" si="84"/>
        <v>La SUBDIRECCIÓN SISTEMAS INFORMACIÓN DE TIERRAS genera las resoluciones de inclusión de las solicitudes que no se han tramitado dentro de los tiempos establecidos  a través de un barrido de la caracterización de las solicitudes, una vez se han cumplido los cruces de interoperabilidad del sistema orquestador (requisitos artículos 4, 5 y 6 decreto ley 902 de 2017)</v>
      </c>
      <c r="AQ125" s="20" t="s">
        <v>55</v>
      </c>
      <c r="AR125" s="20" t="str">
        <f>IF(OR(AQ125="Preventivo",AQ125="Detectivo"),"Probabilidad",IF(AQ125="Correctivo","Impacto",""))</f>
        <v>Impacto</v>
      </c>
      <c r="AS125" s="20" t="s">
        <v>56</v>
      </c>
      <c r="AT125" s="20" t="str">
        <f>IF(AND(AQ125="Preventivo",AS125="Automático"),"50%",IF(AND(AQ125="Preventivo",AS125="Manual"),"40%",IF(AND(AQ125="Detectivo",AS125="Automático"),"40%",IF(AND(AQ125="Detectivo",AS125="Manual"),"30%",IF(AND(AQ125="Correctivo",AS125="Automático"),"35%",IF(AND(AQ125="Correctivo",AS125="Manual"),"25%",""))))))</f>
        <v>25%</v>
      </c>
      <c r="AU125" s="20" t="s">
        <v>1</v>
      </c>
      <c r="AV125" s="20" t="s">
        <v>2</v>
      </c>
      <c r="AW125" s="20" t="s">
        <v>3</v>
      </c>
      <c r="AX125" s="21">
        <f>+IF(AR125="Probabilidad",AX124-(AX124*AT125),AX124)</f>
        <v>0.7</v>
      </c>
      <c r="AY125" s="20" t="str">
        <f t="shared" si="61"/>
        <v>Alta</v>
      </c>
      <c r="AZ125" s="21">
        <f>+IF(AR125="Impacto",AZ124-(AZ124*AT125),AZ124)</f>
        <v>0.60000000000000009</v>
      </c>
      <c r="BA125" s="20" t="str">
        <f t="shared" si="62"/>
        <v>Moderado</v>
      </c>
      <c r="BB125" s="190"/>
      <c r="BC125" s="190"/>
      <c r="BD125" s="182"/>
      <c r="BE125" s="136" t="s">
        <v>1817</v>
      </c>
      <c r="BF125" s="136" t="s">
        <v>1817</v>
      </c>
      <c r="BG125" s="136" t="s">
        <v>1817</v>
      </c>
      <c r="BH125" s="166"/>
      <c r="BI125" s="166"/>
      <c r="BJ125" s="167"/>
      <c r="BK125" s="164"/>
      <c r="BL125" s="165"/>
      <c r="BM125" s="178"/>
      <c r="BN125" s="20" t="str">
        <f>CONCATENATE(J124," Acción preventiva"," 2")</f>
        <v>POSPR 22 Acción preventiva 2</v>
      </c>
      <c r="BO125" s="22"/>
      <c r="BP125" s="22"/>
      <c r="BQ125" s="22"/>
      <c r="BR125" s="20"/>
      <c r="BS125" s="20"/>
      <c r="BT125" s="20"/>
      <c r="BU125" s="20"/>
      <c r="BV125" s="20"/>
      <c r="BW125" s="20"/>
      <c r="BX125" s="20"/>
      <c r="BY125" s="20"/>
      <c r="BZ125" s="20"/>
      <c r="CA125" s="20"/>
      <c r="CB125" s="20"/>
      <c r="CC125" s="20"/>
      <c r="CD125" s="20"/>
      <c r="CE125" s="180"/>
      <c r="CF125" s="37"/>
      <c r="CG125" s="37"/>
      <c r="CH125" s="37"/>
      <c r="CI125" s="37"/>
      <c r="CJ125" s="37"/>
      <c r="CK125" s="37"/>
      <c r="CL125" s="37"/>
      <c r="CM125" s="37"/>
      <c r="CN125" s="37"/>
      <c r="CO125" s="37"/>
      <c r="CP125" s="37"/>
      <c r="CQ125" s="37"/>
      <c r="CR125" s="37"/>
      <c r="CS125" s="38"/>
      <c r="CT125" s="23"/>
      <c r="CU125" s="24"/>
      <c r="CV125" s="241"/>
      <c r="CW125" s="25">
        <f>1-(CU125/CV124)</f>
        <v>1</v>
      </c>
      <c r="CX125" s="23" t="str" cm="1">
        <f t="array" ref="CX125">+_xlfn.IFS(CW125&lt;0.8,"Cambio",CW125&lt;0.9,"Revisión de control",CW125&gt;0.89,"Se mantiene")</f>
        <v>Se mantiene</v>
      </c>
      <c r="CY125" s="143"/>
      <c r="CZ125" s="143"/>
      <c r="DA125" s="143"/>
      <c r="DB125" s="143"/>
      <c r="DC125" s="25">
        <f>(_xlfn.IFS(CT125="",1,CT125="SI",0)+_xlfn.IFS(CY125="",1,CY125="SI",1,CY125="NO",0)+_xlfn.IFS(CZ125="",1,CZ125="SI",1,CZ125="NO",0)+_xlfn.IFS(DA125="",1,DA125="SI",1,DA125="NO",0)+_xlfn.IFS(DB125="",1,DB125="SI",1,DB125="NO",0))/5</f>
        <v>1</v>
      </c>
    </row>
    <row r="126" spans="1:107" ht="60" customHeight="1" x14ac:dyDescent="0.35">
      <c r="A126" s="146" t="s">
        <v>499</v>
      </c>
      <c r="B126" s="223"/>
      <c r="C126" s="148" t="s">
        <v>145</v>
      </c>
      <c r="D126" s="206"/>
      <c r="E126" s="209"/>
      <c r="F126" s="206"/>
      <c r="G126" s="221"/>
      <c r="H126" s="184"/>
      <c r="I126" s="216"/>
      <c r="J126" s="190"/>
      <c r="K126" s="190"/>
      <c r="L126" s="211"/>
      <c r="M126" s="197"/>
      <c r="N126" s="200"/>
      <c r="O126" s="213"/>
      <c r="P126" s="216"/>
      <c r="Q126" s="213"/>
      <c r="R126" s="216"/>
      <c r="S126" s="216"/>
      <c r="T126" s="216"/>
      <c r="U126" s="184"/>
      <c r="V126" s="186"/>
      <c r="W126" s="186"/>
      <c r="X126" s="187"/>
      <c r="Y126" s="190"/>
      <c r="Z126" s="190"/>
      <c r="AA126" s="193"/>
      <c r="AB126" s="193"/>
      <c r="AC126" s="193"/>
      <c r="AD126" s="195"/>
      <c r="AE126" s="184"/>
      <c r="AF126" s="188"/>
      <c r="AG126" s="184"/>
      <c r="AH126" s="184"/>
      <c r="AI126" s="188"/>
      <c r="AJ126" s="184"/>
      <c r="AK126" s="185"/>
      <c r="AL126" s="20" t="str">
        <f>CONCATENATE(J124," Control"," 3")</f>
        <v>POSPR 22 Control 3</v>
      </c>
      <c r="AM126" s="22"/>
      <c r="AN126" s="22"/>
      <c r="AO126" s="22"/>
      <c r="AP126" s="22" t="str">
        <f t="shared" si="84"/>
        <v xml:space="preserve">  a través de </v>
      </c>
      <c r="AQ126" s="20"/>
      <c r="AR126" s="20" t="str">
        <f>IF(OR(AQ126="Preventivo",AQ126="Detectivo"),"Probabilidad",IF(AQ126="Correctivo","Impacto",""))</f>
        <v/>
      </c>
      <c r="AS126" s="20"/>
      <c r="AT126" s="20" t="str">
        <f>IF(AND(AQ126="Preventivo",AS126="Automático"),"50%",IF(AND(AQ126="Preventivo",AS126="Manual"),"40%",IF(AND(AQ126="Detectivo",AS126="Automático"),"40%",IF(AND(AQ126="Detectivo",AS126="Manual"),"30%",IF(AND(AQ126="Correctivo",AS126="Automático"),"35%",IF(AND(AQ126="Correctivo",AS126="Manual"),"25%",""))))))</f>
        <v/>
      </c>
      <c r="AU126" s="20"/>
      <c r="AV126" s="20"/>
      <c r="AW126" s="20"/>
      <c r="AX126" s="21">
        <f>+IF(AR126="Probabilidad",AX125-(AX125*AT126),AX125)</f>
        <v>0.7</v>
      </c>
      <c r="AY126" s="20" t="str">
        <f t="shared" si="61"/>
        <v>Alta</v>
      </c>
      <c r="AZ126" s="21">
        <f>+IF(AR126="Impacto",AZ125-(AZ125*AT126),AZ125)</f>
        <v>0.60000000000000009</v>
      </c>
      <c r="BA126" s="20" t="str">
        <f t="shared" si="62"/>
        <v>Moderado</v>
      </c>
      <c r="BB126" s="190"/>
      <c r="BC126" s="190"/>
      <c r="BD126" s="182"/>
      <c r="BE126" s="20"/>
      <c r="BF126" s="20"/>
      <c r="BG126" s="20"/>
      <c r="BH126" s="166"/>
      <c r="BI126" s="166"/>
      <c r="BJ126" s="167"/>
      <c r="BK126" s="164"/>
      <c r="BL126" s="165"/>
      <c r="BM126" s="178"/>
      <c r="BN126" s="20" t="str">
        <f>CONCATENATE(J124," Acción preventiva"," 3")</f>
        <v>POSPR 22 Acción preventiva 3</v>
      </c>
      <c r="BO126" s="22"/>
      <c r="BP126" s="22"/>
      <c r="BQ126" s="22"/>
      <c r="BR126" s="20"/>
      <c r="BS126" s="20"/>
      <c r="BT126" s="20"/>
      <c r="BU126" s="20"/>
      <c r="BV126" s="20"/>
      <c r="BW126" s="20"/>
      <c r="BX126" s="20"/>
      <c r="BY126" s="20"/>
      <c r="BZ126" s="20"/>
      <c r="CA126" s="20"/>
      <c r="CB126" s="20"/>
      <c r="CC126" s="20"/>
      <c r="CD126" s="20"/>
      <c r="CE126" s="180"/>
      <c r="CF126" s="37"/>
      <c r="CG126" s="37"/>
      <c r="CH126" s="37"/>
      <c r="CI126" s="37"/>
      <c r="CJ126" s="37"/>
      <c r="CK126" s="37"/>
      <c r="CL126" s="37"/>
      <c r="CM126" s="37"/>
      <c r="CN126" s="37"/>
      <c r="CO126" s="37"/>
      <c r="CP126" s="37"/>
      <c r="CQ126" s="37"/>
      <c r="CR126" s="37"/>
      <c r="CS126" s="38"/>
      <c r="CT126" s="23"/>
      <c r="CU126" s="24"/>
      <c r="CV126" s="241"/>
      <c r="CW126" s="25">
        <f>1-(CU126/CV124)</f>
        <v>1</v>
      </c>
      <c r="CX126" s="23" t="str" cm="1">
        <f t="array" ref="CX126">+_xlfn.IFS(CW126&lt;0.8,"Cambio",CW126&lt;0.9,"Revisión de control",CW126&gt;0.89,"Se mantiene")</f>
        <v>Se mantiene</v>
      </c>
      <c r="CY126" s="143"/>
      <c r="CZ126" s="143"/>
      <c r="DA126" s="143"/>
      <c r="DB126" s="143"/>
      <c r="DC126" s="25">
        <f>(_xlfn.IFS(CT126="",1,CT126="SI",0)+_xlfn.IFS(CY126="",1,CY126="SI",1,CY126="NO",0)+_xlfn.IFS(CZ126="",1,CZ126="SI",1,CZ126="NO",0)+_xlfn.IFS(DA126="",1,DA126="SI",1,DA126="NO",0)+_xlfn.IFS(DB126="",1,DB126="SI",1,DB126="NO",0))/5</f>
        <v>1</v>
      </c>
    </row>
    <row r="127" spans="1:107" ht="60" customHeight="1" x14ac:dyDescent="0.35">
      <c r="A127" s="146" t="s">
        <v>499</v>
      </c>
      <c r="B127" s="224"/>
      <c r="C127" s="148" t="s">
        <v>145</v>
      </c>
      <c r="D127" s="207"/>
      <c r="E127" s="210"/>
      <c r="F127" s="207"/>
      <c r="G127" s="221"/>
      <c r="H127" s="184"/>
      <c r="I127" s="217"/>
      <c r="J127" s="191"/>
      <c r="K127" s="191"/>
      <c r="L127" s="211"/>
      <c r="M127" s="198"/>
      <c r="N127" s="201"/>
      <c r="O127" s="214"/>
      <c r="P127" s="217"/>
      <c r="Q127" s="214"/>
      <c r="R127" s="217"/>
      <c r="S127" s="217"/>
      <c r="T127" s="217"/>
      <c r="U127" s="184"/>
      <c r="V127" s="186"/>
      <c r="W127" s="186"/>
      <c r="X127" s="187"/>
      <c r="Y127" s="191"/>
      <c r="Z127" s="191"/>
      <c r="AA127" s="194"/>
      <c r="AB127" s="194"/>
      <c r="AC127" s="194"/>
      <c r="AD127" s="195"/>
      <c r="AE127" s="184"/>
      <c r="AF127" s="188"/>
      <c r="AG127" s="184"/>
      <c r="AH127" s="184"/>
      <c r="AI127" s="188"/>
      <c r="AJ127" s="184"/>
      <c r="AK127" s="185"/>
      <c r="AL127" s="20" t="str">
        <f>CONCATENATE(J124," Control"," 4")</f>
        <v>POSPR 22 Control 4</v>
      </c>
      <c r="AM127" s="22"/>
      <c r="AN127" s="22"/>
      <c r="AO127" s="22"/>
      <c r="AP127" s="22" t="str">
        <f t="shared" si="84"/>
        <v xml:space="preserve">  a través de </v>
      </c>
      <c r="AQ127" s="20"/>
      <c r="AR127" s="20" t="str">
        <f>IF(OR(AQ127="Preventivo",AQ127="Detectivo"),"Probabilidad",IF(AQ127="Correctivo","Impacto",""))</f>
        <v/>
      </c>
      <c r="AS127" s="20"/>
      <c r="AT127" s="20" t="str">
        <f>IF(AND(AQ127="Preventivo",AS127="Automático"),"50%",IF(AND(AQ127="Preventivo",AS127="Manual"),"40%",IF(AND(AQ127="Detectivo",AS127="Automático"),"40%",IF(AND(AQ127="Detectivo",AS127="Manual"),"30%",IF(AND(AQ127="Correctivo",AS127="Automático"),"35%",IF(AND(AQ127="Correctivo",AS127="Manual"),"25%",""))))))</f>
        <v/>
      </c>
      <c r="AU127" s="20"/>
      <c r="AV127" s="20"/>
      <c r="AW127" s="20"/>
      <c r="AX127" s="21">
        <f>+IF(AR127="Probabilidad",AX126-(AX126*AT127),AX126)</f>
        <v>0.7</v>
      </c>
      <c r="AY127" s="20" t="str">
        <f t="shared" si="61"/>
        <v>Alta</v>
      </c>
      <c r="AZ127" s="21">
        <f>+IF(AR127="Impacto",AZ126-(AZ126*AT127),AZ126)</f>
        <v>0.60000000000000009</v>
      </c>
      <c r="BA127" s="20" t="str">
        <f t="shared" si="62"/>
        <v>Moderado</v>
      </c>
      <c r="BB127" s="191"/>
      <c r="BC127" s="191"/>
      <c r="BD127" s="183"/>
      <c r="BE127" s="20"/>
      <c r="BF127" s="20"/>
      <c r="BG127" s="20"/>
      <c r="BH127" s="166"/>
      <c r="BI127" s="166"/>
      <c r="BJ127" s="167"/>
      <c r="BK127" s="164"/>
      <c r="BL127" s="165"/>
      <c r="BM127" s="178"/>
      <c r="BN127" s="20" t="str">
        <f>CONCATENATE(J124," Acción preventiva"," 4")</f>
        <v>POSPR 22 Acción preventiva 4</v>
      </c>
      <c r="BO127" s="22"/>
      <c r="BP127" s="22"/>
      <c r="BQ127" s="22"/>
      <c r="BR127" s="20"/>
      <c r="BS127" s="20"/>
      <c r="BT127" s="20"/>
      <c r="BU127" s="20"/>
      <c r="BV127" s="20"/>
      <c r="BW127" s="20"/>
      <c r="BX127" s="20"/>
      <c r="BY127" s="20"/>
      <c r="BZ127" s="20"/>
      <c r="CA127" s="20"/>
      <c r="CB127" s="20"/>
      <c r="CC127" s="20"/>
      <c r="CD127" s="20"/>
      <c r="CE127" s="180"/>
      <c r="CF127" s="37"/>
      <c r="CG127" s="37"/>
      <c r="CH127" s="37"/>
      <c r="CI127" s="37"/>
      <c r="CJ127" s="37"/>
      <c r="CK127" s="37"/>
      <c r="CL127" s="37"/>
      <c r="CM127" s="37"/>
      <c r="CN127" s="37"/>
      <c r="CO127" s="37"/>
      <c r="CP127" s="37"/>
      <c r="CQ127" s="37"/>
      <c r="CR127" s="37"/>
      <c r="CS127" s="38"/>
      <c r="CT127" s="23"/>
      <c r="CU127" s="24"/>
      <c r="CV127" s="242"/>
      <c r="CW127" s="25">
        <f>1-(CU127/CV124)</f>
        <v>1</v>
      </c>
      <c r="CX127" s="23" t="str" cm="1">
        <f t="array" ref="CX127">+_xlfn.IFS(CW127&lt;0.8,"Cambio",CW127&lt;0.9,"Revisión de control",CW127&gt;0.89,"Se mantiene")</f>
        <v>Se mantiene</v>
      </c>
      <c r="CY127" s="143"/>
      <c r="CZ127" s="143"/>
      <c r="DA127" s="143"/>
      <c r="DB127" s="143"/>
      <c r="DC127" s="25">
        <f>(_xlfn.IFS(CT127="",1,CT127="SI",0)+_xlfn.IFS(CY127="",1,CY127="SI",1,CY127="NO",0)+_xlfn.IFS(CZ127="",1,CZ127="SI",1,CZ127="NO",0)+_xlfn.IFS(DA127="",1,DA127="SI",1,DA127="NO",0)+_xlfn.IFS(DB127="",1,DB127="SI",1,DB127="NO",0))/5</f>
        <v>1</v>
      </c>
    </row>
    <row r="128" spans="1:107" ht="60" customHeight="1" x14ac:dyDescent="0.35">
      <c r="A128" s="146" t="s">
        <v>499</v>
      </c>
      <c r="B128" s="222" t="s">
        <v>144</v>
      </c>
      <c r="C128" s="148" t="s">
        <v>145</v>
      </c>
      <c r="D128" s="205" t="str">
        <f>VLOOKUP(B128,Datos!$B$65:$F$80,3,FALSE)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8" s="208" t="str">
        <f>VLOOKUP(B128,Datos!$B$65:$F$80,5,FALSE)</f>
        <v>La posibilidad de incumplir con las acciones institucionales requeridas para la implementación efectiva del Ordenamiento Social de la Propiedad Rural a cargo de la ANT</v>
      </c>
      <c r="F128" s="205" t="str">
        <f>VLOOKUP(B128,Datos!$B$65:$F$80,4,FALSE)</f>
        <v>Desde la formulación de planes de ordenamiento de la propiedad rural, y/o de análisis de información de los diferentes modelos de atención hasta la implementación de acciones que permiten el cumplimiento de los procesos misionales de la entidad.</v>
      </c>
      <c r="G128" s="221" t="s">
        <v>524</v>
      </c>
      <c r="H128" s="184" t="s">
        <v>1402</v>
      </c>
      <c r="I128" s="215">
        <f>IF(K128="",0,1)</f>
        <v>1</v>
      </c>
      <c r="J128" s="189" t="str">
        <f>CONCATENATE(C128," ",K128)</f>
        <v>POSPR 23</v>
      </c>
      <c r="K128" s="189">
        <v>23</v>
      </c>
      <c r="L128" s="211">
        <v>46150</v>
      </c>
      <c r="M128" s="196">
        <f ca="1">+TODAY()-L128</f>
        <v>39</v>
      </c>
      <c r="N128" s="199" t="s">
        <v>1434</v>
      </c>
      <c r="O128" s="212" t="s">
        <v>23</v>
      </c>
      <c r="P128" s="215">
        <f>VLOOKUP(O128,Datos!$B$20:$D$25,3,FALSE)</f>
        <v>0.4</v>
      </c>
      <c r="Q128" s="212" t="s">
        <v>32</v>
      </c>
      <c r="R128" s="215">
        <f>VLOOKUP(Q128,Datos!$C$20:$D$25,2,FALSE)</f>
        <v>0.8</v>
      </c>
      <c r="S128" s="215">
        <f>+IF(P128="",R128,IF(R128="",P128,IF(P128&gt;R128,P128,R128)))</f>
        <v>0.8</v>
      </c>
      <c r="T128" s="215" t="str" cm="1">
        <f t="array" ref="T128">_xlfn.IFS(S128=P128,O128,S128=R128,Q128)</f>
        <v>El riesgo afecta la imagen de  la entidad con efecto publicitario sostenido a nivel de sector administrativo, nivel departamental o municipal</v>
      </c>
      <c r="U128" s="184" t="s">
        <v>4</v>
      </c>
      <c r="V128" s="186" t="s">
        <v>1436</v>
      </c>
      <c r="W128" s="186" t="s">
        <v>1435</v>
      </c>
      <c r="X128" s="187" t="str">
        <f>CONCATENATE("Posibilidad de"," ",U128," ",V128," debido ",W128)</f>
        <v>Posibilidad de pérdida reputacional en la imagen institucional por hallazgos del ente regulador debido al inadecuado seguimiento a la ejecución de las actividades desarrolladas por los socios estratégicos y/o contratos con personas jurídicas para la formulación e implementación de POSPR</v>
      </c>
      <c r="Y128" s="189" t="s">
        <v>208</v>
      </c>
      <c r="Z128" s="189" t="s">
        <v>214</v>
      </c>
      <c r="AA128" s="192" t="s">
        <v>257</v>
      </c>
      <c r="AB128" s="192" t="s">
        <v>1036</v>
      </c>
      <c r="AC128" s="192" t="s">
        <v>1406</v>
      </c>
      <c r="AD128" s="195">
        <v>1</v>
      </c>
      <c r="AE128" s="184" t="str">
        <f>IF(AD128&lt;=0,"",IF(AD128&lt;=2,"Muy Baja",IF(AD128&lt;=24,"Baja",IF(AD128&lt;=500,"Media",IF(AD128&lt;=5000,"Alta","Muy Alta")))))</f>
        <v>Muy Baja</v>
      </c>
      <c r="AF128" s="188">
        <f>IF(AE128="","",IF(AE128="Muy Baja",0.2,IF(AE128="Baja",0.4,IF(AE128="Media",0.6,IF(AE128="Alta",0.8,IF(AE128="Muy Alta",1,))))))</f>
        <v>0.2</v>
      </c>
      <c r="AG128" s="188" t="str">
        <f>+T128</f>
        <v>El riesgo afecta la imagen de  la entidad con efecto publicitario sostenido a nivel de sector administrativo, nivel departamental o municipal</v>
      </c>
      <c r="AH128" s="184" t="str" cm="1">
        <f t="array" ref="AH128">_xlfn.IFS(AG128=Datos!$C$6,"Leve",AG128=Datos!$D$6,"Leve",AG128=Datos!$C$7,"Menor",AG128=Datos!$D$7,"Menor",AG128=Datos!$C$8,"Moderado",AG128=Datos!$D$8,"Moderado",AG128=Datos!$C$9,"Mayor",AG128=Datos!$D$9,"Mayor",AG128=Datos!$C$10,"Catastrófico",AG128=Datos!$D$10,"Catastrófico")</f>
        <v>Mayor</v>
      </c>
      <c r="AI128" s="188">
        <f>IF(AH128="","",IF(AH128="Leve",0.2,IF(AH128="Menor",0.4,IF(AH128="Moderado",0.6,IF(AH128="Mayor",0.8,IF(AH128="Catastrófico",1,))))))</f>
        <v>0.8</v>
      </c>
      <c r="AJ128" s="184" t="str">
        <f>IF(OR(AND(AE128="Muy Baja",AH128="Leve"),AND(AE128="Muy Baja",AH128="Menor"),AND(AE128="Baja",AH128="Leve")),"Bajo",IF(OR(AND(AE128="Muy baja",AH128="Moderado"),AND(AE128="Baja",AH128="Menor"),AND(AE128="Baja",AH128="Moderado"),AND(AE128="Media",AH128="Leve"),AND(AE128="Media",AH128="Menor"),AND(AE128="Media",AH128="Moderado"),AND(AE128="Alta",AH128="Leve"),AND(AE128="Alta",AH128="Menor")),"Moderado",IF(OR(AND(AE128="Muy Baja",AH128="Mayor"),AND(AE128="Baja",AH128="Mayor"),AND(AE128="Media",AH128="Mayor"),AND(AE128="Alta",AH128="Moderado"),AND(AE128="Alta",AH128="Mayor"),AND(AE128="Muy Alta",AH128="Leve"),AND(AE128="Muy Alta",AH128="Menor"),AND(AE128="Muy Alta",AH128="Moderado"),AND(AE128="Muy Alta",AH128="Mayor")),"Alto",IF(OR(AND(AE128="Muy Baja",AH128="Catastrófico"),AND(AE128="Baja",AH128="Catastrófico"),AND(AE128="Media",AH128="Catastrófico"),AND(AE128="Alta",AH128="Catastrófico"),AND(AE128="Muy Alta",AH128="Catastrófico")),"Extremo",""))))</f>
        <v>Alto</v>
      </c>
      <c r="AK128" s="185" t="str" cm="1">
        <f t="array" ref="AK128">_xlfn.IFS(AJ128="Bajo","Aceptar",AJ128="Moderado","Reducir",AJ128="Alto","Reducir",AJ128="Extremo","Reducir")</f>
        <v>Reducir</v>
      </c>
      <c r="AL128" s="20" t="str">
        <f>CONCATENATE(J128," Control"," 1")</f>
        <v>POSPR 23 Control 1</v>
      </c>
      <c r="AM128" s="22" t="s">
        <v>1407</v>
      </c>
      <c r="AN128" s="22" t="s">
        <v>1437</v>
      </c>
      <c r="AO128" s="22" t="s">
        <v>1438</v>
      </c>
      <c r="AP128" s="22" t="str">
        <f t="shared" si="84"/>
        <v>La DIRECCIÓN DE GESTIÓN DEL ORDENAMIENTO SOCIAL DE LA PROPIEDAD verifica la conformación de los expedientes de la documentación precontractual, contractual, financiera, ejecución y liquidación  a través de actas mensuales de monitoreo y seguimiento a la supervisión de los convenios y/o contratos con personas jurídicas relacionados con la formulación e implementación de POSPR</v>
      </c>
      <c r="AQ128" s="20" t="s">
        <v>54</v>
      </c>
      <c r="AR128" s="20" t="str">
        <f t="shared" si="74"/>
        <v>Probabilidad</v>
      </c>
      <c r="AS128" s="20" t="s">
        <v>56</v>
      </c>
      <c r="AT128" s="20" t="str">
        <f t="shared" si="75"/>
        <v>30%</v>
      </c>
      <c r="AU128" s="20" t="s">
        <v>1</v>
      </c>
      <c r="AV128" s="20" t="s">
        <v>2</v>
      </c>
      <c r="AW128" s="20" t="s">
        <v>3</v>
      </c>
      <c r="AX128" s="21">
        <f>+IF(AR128="Probabilidad",AF128-(AF128*AT128),AF128)</f>
        <v>0.14000000000000001</v>
      </c>
      <c r="AY128" s="20" t="str">
        <f t="shared" si="61"/>
        <v>Muy Baja</v>
      </c>
      <c r="AZ128" s="21">
        <f>+IF(AR128="Impacto",AI128-(AI128*AT128),AI128)</f>
        <v>0.8</v>
      </c>
      <c r="BA128" s="20" t="str">
        <f t="shared" si="62"/>
        <v>Mayor</v>
      </c>
      <c r="BB128" s="189" t="str">
        <f>IF(OR(AND(AY131="Muy Baja",BA131="Leve"),AND(AY131="Muy Baja",BA131="Menor"),AND(AY131="Baja",BA131="Leve")),"Bajo",IF(OR(AND(AY131="Muy baja",BA131="Moderado"),AND(AY131="Baja",BA131="Menor"),AND(AY131="Baja",BA131="Moderado"),AND(AY131="Media",BA131="Leve"),AND(AY131="Media",BA131="Menor"),AND(AY131="Media",BA131="Moderado"),AND(AY131="Alta",BA131="Leve"),AND(AY131="Alta",BA131="Menor")),"Moderado",IF(OR(AND(AY131="Muy Baja",BA131="Mayor"),AND(AY131="Baja",BA131="Mayor"),AND(AY131="Media",BA131="Mayor"),AND(AY131="Alta",BA131="Moderado"),AND(AY131="Alta",BA131="Mayor"),AND(AY131="Muy Alta",BA131="Leve"),AND(AY131="Muy Alta",BA131="Menor"),AND(AY131="Muy Alta",BA131="Moderado"),AND(AY131="Muy Alta",BA131="Mayor")),"Alto",IF(OR(AND(AY131="Muy Baja",BA131="Catastrófico"),AND(AY131="Baja",BA131="Catastrófico"),AND(AY131="Media",BA131="Catastrófico"),AND(AY131="Alta",BA131="Catastrófico"),AND(AY131="Muy Alta",BA131="Catastrófico")),"Extremo",""))))</f>
        <v>Moderado</v>
      </c>
      <c r="BC128" s="189" t="str" cm="1">
        <f t="array" ref="BC128">_xlfn.IFS(BB128="Bajo","Aceptar",BB128="Moderado","Reducir",BB128="Alto","Reducir",BB128="Extremo","Reducir")</f>
        <v>Reducir</v>
      </c>
      <c r="BD128" s="181" t="str" cm="1">
        <f t="array" ref="BD128">_xlfn.IFS(BC128="Aceptar","No",BC128="Reducir","Si")</f>
        <v>Si</v>
      </c>
      <c r="BE128" s="136" t="s">
        <v>1817</v>
      </c>
      <c r="BF128" s="136" t="s">
        <v>1817</v>
      </c>
      <c r="BG128" s="136" t="s">
        <v>1817</v>
      </c>
      <c r="BH128" s="166">
        <v>0</v>
      </c>
      <c r="BI128" s="166"/>
      <c r="BJ128" s="167"/>
      <c r="BK128" s="164">
        <f t="shared" ref="BK128" si="98">+SUM(BH128:BJ128)</f>
        <v>0</v>
      </c>
      <c r="BL128" s="165">
        <f t="shared" ref="BL128" si="99">+BK128/3</f>
        <v>0</v>
      </c>
      <c r="BM128" s="178">
        <f t="shared" ref="BM128" si="100">+AVERAGE(BL128:BL131)</f>
        <v>0</v>
      </c>
      <c r="BN128" s="20" t="str">
        <f>CONCATENATE(J128," Acción preventiva"," 1")</f>
        <v>POSPR 23 Acción preventiva 1</v>
      </c>
      <c r="BO128" s="22" t="s">
        <v>510</v>
      </c>
      <c r="BP128" s="22" t="s">
        <v>528</v>
      </c>
      <c r="BQ128" s="22" t="s">
        <v>529</v>
      </c>
      <c r="BR128" s="20">
        <f t="shared" si="83"/>
        <v>10</v>
      </c>
      <c r="BS128" s="20"/>
      <c r="BT128" s="20">
        <v>1</v>
      </c>
      <c r="BU128" s="20">
        <v>1</v>
      </c>
      <c r="BV128" s="20">
        <v>1</v>
      </c>
      <c r="BW128" s="20">
        <v>1</v>
      </c>
      <c r="BX128" s="20">
        <v>1</v>
      </c>
      <c r="BY128" s="20">
        <v>1</v>
      </c>
      <c r="BZ128" s="20">
        <v>1</v>
      </c>
      <c r="CA128" s="20">
        <v>1</v>
      </c>
      <c r="CB128" s="20">
        <v>1</v>
      </c>
      <c r="CC128" s="20">
        <v>1</v>
      </c>
      <c r="CD128" s="20"/>
      <c r="CE128" s="180">
        <f>+AVERAGE(CR128:CR131)/AVERAGE(BR128:BR131)</f>
        <v>0</v>
      </c>
      <c r="CF128" s="37">
        <f>VLOOKUP($BN128,'[1]Anexo 4 Seg Acciones Prev'!$C$7:$CY$306,90,FALSE)</f>
        <v>0</v>
      </c>
      <c r="CG128" s="37">
        <f>VLOOKUP($BN128,'[1]Anexo 4 Seg Acciones Prev'!$C$7:$CY$306,91,FALSE)</f>
        <v>0</v>
      </c>
      <c r="CH128" s="37">
        <f>VLOOKUP($BN128,'[1]Anexo 4 Seg Acciones Prev'!$C$7:$CY$306,92,FALSE)</f>
        <v>0</v>
      </c>
      <c r="CI128" s="37">
        <f>VLOOKUP($BN128,'[1]Anexo 4 Seg Acciones Prev'!$C$7:$CY$306,93,FALSE)</f>
        <v>0</v>
      </c>
      <c r="CJ128" s="37">
        <f>VLOOKUP($BN128,'[1]Anexo 4 Seg Acciones Prev'!$C$7:$CY$306,94,FALSE)</f>
        <v>0</v>
      </c>
      <c r="CK128" s="37">
        <f>VLOOKUP($BN128,'[1]Anexo 4 Seg Acciones Prev'!$C$7:$CY$306,95,FALSE)</f>
        <v>0</v>
      </c>
      <c r="CL128" s="37">
        <f>VLOOKUP($BN128,'[1]Anexo 4 Seg Acciones Prev'!$C$7:$CY$306,96,FALSE)</f>
        <v>0</v>
      </c>
      <c r="CM128" s="37">
        <f>VLOOKUP($BN128,'[1]Anexo 4 Seg Acciones Prev'!$C$7:$CY$306,97,FALSE)</f>
        <v>0</v>
      </c>
      <c r="CN128" s="37">
        <f>VLOOKUP($BN128,'[1]Anexo 4 Seg Acciones Prev'!$C$7:$CY$306,98,FALSE)</f>
        <v>0</v>
      </c>
      <c r="CO128" s="37">
        <f>VLOOKUP($BN128,'[1]Anexo 4 Seg Acciones Prev'!$C$7:$CY$306,99,FALSE)</f>
        <v>0</v>
      </c>
      <c r="CP128" s="37">
        <f>VLOOKUP($BN128,'[1]Anexo 4 Seg Acciones Prev'!$C$7:$CY$306,100,FALSE)</f>
        <v>0</v>
      </c>
      <c r="CQ128" s="37">
        <f>VLOOKUP($BN128,'[1]Anexo 4 Seg Acciones Prev'!$C$7:$CY$306,101,FALSE)</f>
        <v>0</v>
      </c>
      <c r="CR128" s="37">
        <f t="shared" si="58"/>
        <v>0</v>
      </c>
      <c r="CS128" s="38" t="s">
        <v>58</v>
      </c>
      <c r="CT128" s="23"/>
      <c r="CU128" s="24"/>
      <c r="CV128" s="240">
        <f>+AD128</f>
        <v>1</v>
      </c>
      <c r="CW128" s="25">
        <f>1-(CU128/CV128)</f>
        <v>1</v>
      </c>
      <c r="CX128" s="23" t="str" cm="1">
        <f t="array" ref="CX128">+_xlfn.IFS(CW128&lt;0.8,"Cambio",CW128&lt;0.9,"Revisión de control",CW128&gt;0.89,"Se mantiene")</f>
        <v>Se mantiene</v>
      </c>
      <c r="CY128" s="143"/>
      <c r="CZ128" s="143"/>
      <c r="DA128" s="143"/>
      <c r="DB128" s="143"/>
      <c r="DC128" s="25">
        <f t="shared" si="90"/>
        <v>1</v>
      </c>
    </row>
    <row r="129" spans="1:107" ht="60" customHeight="1" x14ac:dyDescent="0.35">
      <c r="A129" s="146" t="s">
        <v>499</v>
      </c>
      <c r="B129" s="223"/>
      <c r="C129" s="148" t="s">
        <v>145</v>
      </c>
      <c r="D129" s="206"/>
      <c r="E129" s="209"/>
      <c r="F129" s="206"/>
      <c r="G129" s="221"/>
      <c r="H129" s="184"/>
      <c r="I129" s="216"/>
      <c r="J129" s="190"/>
      <c r="K129" s="190"/>
      <c r="L129" s="211"/>
      <c r="M129" s="197"/>
      <c r="N129" s="200"/>
      <c r="O129" s="213"/>
      <c r="P129" s="216"/>
      <c r="Q129" s="213"/>
      <c r="R129" s="216"/>
      <c r="S129" s="216"/>
      <c r="T129" s="216"/>
      <c r="U129" s="184"/>
      <c r="V129" s="186"/>
      <c r="W129" s="186"/>
      <c r="X129" s="187"/>
      <c r="Y129" s="190"/>
      <c r="Z129" s="190"/>
      <c r="AA129" s="193"/>
      <c r="AB129" s="193"/>
      <c r="AC129" s="193"/>
      <c r="AD129" s="195"/>
      <c r="AE129" s="184"/>
      <c r="AF129" s="188"/>
      <c r="AG129" s="184"/>
      <c r="AH129" s="184"/>
      <c r="AI129" s="188"/>
      <c r="AJ129" s="184"/>
      <c r="AK129" s="185"/>
      <c r="AL129" s="20" t="str">
        <f>CONCATENATE(J128," Control"," 2")</f>
        <v>POSPR 23 Control 2</v>
      </c>
      <c r="AM129" s="22" t="s">
        <v>1407</v>
      </c>
      <c r="AN129" s="22" t="s">
        <v>1439</v>
      </c>
      <c r="AO129" s="22" t="s">
        <v>1440</v>
      </c>
      <c r="AP129" s="22" t="str">
        <f t="shared" si="84"/>
        <v>La DIRECCIÓN DE GESTIÓN DEL ORDENAMIENTO SOCIAL DE LA PROPIEDAD gestiona la completitud de los expedientes de los convenios y/o contratos, vinculados a la formulación e implementación del POSPR a través de cargue de documentos faltantes o requeridos y el diligenciamiento de la matriz de seguimiento.</v>
      </c>
      <c r="AQ129" s="20" t="s">
        <v>55</v>
      </c>
      <c r="AR129" s="20" t="str">
        <f t="shared" si="74"/>
        <v>Impacto</v>
      </c>
      <c r="AS129" s="20" t="s">
        <v>56</v>
      </c>
      <c r="AT129" s="20" t="str">
        <f t="shared" si="75"/>
        <v>25%</v>
      </c>
      <c r="AU129" s="20" t="s">
        <v>5</v>
      </c>
      <c r="AV129" s="20" t="s">
        <v>2</v>
      </c>
      <c r="AW129" s="20" t="s">
        <v>3</v>
      </c>
      <c r="AX129" s="21">
        <f>+IF(AR129="Probabilidad",AX128-(AX128*AT129),AX128)</f>
        <v>0.14000000000000001</v>
      </c>
      <c r="AY129" s="20" t="str">
        <f t="shared" si="61"/>
        <v>Muy Baja</v>
      </c>
      <c r="AZ129" s="21">
        <f>+IF(AR129="Impacto",AZ128-(AZ128*AT129),AZ128)</f>
        <v>0.60000000000000009</v>
      </c>
      <c r="BA129" s="20" t="str">
        <f t="shared" si="62"/>
        <v>Moderado</v>
      </c>
      <c r="BB129" s="190"/>
      <c r="BC129" s="190"/>
      <c r="BD129" s="182"/>
      <c r="BE129" s="136" t="s">
        <v>1817</v>
      </c>
      <c r="BF129" s="136" t="s">
        <v>1817</v>
      </c>
      <c r="BG129" s="136" t="s">
        <v>1817</v>
      </c>
      <c r="BH129" s="166"/>
      <c r="BI129" s="166"/>
      <c r="BJ129" s="167"/>
      <c r="BK129" s="164"/>
      <c r="BL129" s="165"/>
      <c r="BM129" s="178"/>
      <c r="BN129" s="20" t="str">
        <f>CONCATENATE(J128," Acción preventiva"," 2")</f>
        <v>POSPR 23 Acción preventiva 2</v>
      </c>
      <c r="BO129" s="22"/>
      <c r="BP129" s="22"/>
      <c r="BQ129" s="22"/>
      <c r="BR129" s="20"/>
      <c r="BS129" s="20"/>
      <c r="BT129" s="20"/>
      <c r="BU129" s="20"/>
      <c r="BV129" s="20"/>
      <c r="BW129" s="20"/>
      <c r="BX129" s="20"/>
      <c r="BY129" s="20"/>
      <c r="BZ129" s="20"/>
      <c r="CA129" s="20"/>
      <c r="CB129" s="20"/>
      <c r="CC129" s="20"/>
      <c r="CD129" s="20"/>
      <c r="CE129" s="180"/>
      <c r="CF129" s="37"/>
      <c r="CG129" s="37"/>
      <c r="CH129" s="37"/>
      <c r="CI129" s="37"/>
      <c r="CJ129" s="37"/>
      <c r="CK129" s="37"/>
      <c r="CL129" s="37"/>
      <c r="CM129" s="37"/>
      <c r="CN129" s="37"/>
      <c r="CO129" s="37"/>
      <c r="CP129" s="37"/>
      <c r="CQ129" s="37"/>
      <c r="CR129" s="37"/>
      <c r="CS129" s="38"/>
      <c r="CT129" s="23"/>
      <c r="CU129" s="24"/>
      <c r="CV129" s="241"/>
      <c r="CW129" s="25">
        <f>1-(CU129/CV128)</f>
        <v>1</v>
      </c>
      <c r="CX129" s="23" t="str" cm="1">
        <f t="array" ref="CX129">+_xlfn.IFS(CW129&lt;0.8,"Cambio",CW129&lt;0.9,"Revisión de control",CW129&gt;0.89,"Se mantiene")</f>
        <v>Se mantiene</v>
      </c>
      <c r="CY129" s="143"/>
      <c r="CZ129" s="143"/>
      <c r="DA129" s="143"/>
      <c r="DB129" s="143"/>
      <c r="DC129" s="25">
        <f t="shared" si="90"/>
        <v>1</v>
      </c>
    </row>
    <row r="130" spans="1:107" ht="60" customHeight="1" x14ac:dyDescent="0.35">
      <c r="A130" s="146" t="s">
        <v>499</v>
      </c>
      <c r="B130" s="223"/>
      <c r="C130" s="148" t="s">
        <v>145</v>
      </c>
      <c r="D130" s="206"/>
      <c r="E130" s="209"/>
      <c r="F130" s="206"/>
      <c r="G130" s="221"/>
      <c r="H130" s="184"/>
      <c r="I130" s="216"/>
      <c r="J130" s="190"/>
      <c r="K130" s="190"/>
      <c r="L130" s="211"/>
      <c r="M130" s="197"/>
      <c r="N130" s="200"/>
      <c r="O130" s="213"/>
      <c r="P130" s="216"/>
      <c r="Q130" s="213"/>
      <c r="R130" s="216"/>
      <c r="S130" s="216"/>
      <c r="T130" s="216"/>
      <c r="U130" s="184"/>
      <c r="V130" s="186"/>
      <c r="W130" s="186"/>
      <c r="X130" s="187"/>
      <c r="Y130" s="190"/>
      <c r="Z130" s="190"/>
      <c r="AA130" s="193"/>
      <c r="AB130" s="193"/>
      <c r="AC130" s="193"/>
      <c r="AD130" s="195"/>
      <c r="AE130" s="184"/>
      <c r="AF130" s="188"/>
      <c r="AG130" s="184"/>
      <c r="AH130" s="184"/>
      <c r="AI130" s="188"/>
      <c r="AJ130" s="184"/>
      <c r="AK130" s="185"/>
      <c r="AL130" s="20" t="str">
        <f>CONCATENATE(J128," Control"," 3")</f>
        <v>POSPR 23 Control 3</v>
      </c>
      <c r="AM130" s="22"/>
      <c r="AN130" s="22"/>
      <c r="AO130" s="22"/>
      <c r="AP130" s="22" t="str">
        <f t="shared" si="84"/>
        <v xml:space="preserve">  a través de </v>
      </c>
      <c r="AQ130" s="20"/>
      <c r="AR130" s="20" t="str">
        <f t="shared" si="74"/>
        <v/>
      </c>
      <c r="AS130" s="20"/>
      <c r="AT130" s="20" t="str">
        <f t="shared" si="75"/>
        <v/>
      </c>
      <c r="AU130" s="20"/>
      <c r="AV130" s="20"/>
      <c r="AW130" s="20"/>
      <c r="AX130" s="21">
        <f>+IF(AR130="Probabilidad",AX129-(AX129*AT130),AX129)</f>
        <v>0.14000000000000001</v>
      </c>
      <c r="AY130" s="20" t="str">
        <f t="shared" si="61"/>
        <v>Muy Baja</v>
      </c>
      <c r="AZ130" s="21">
        <f>+IF(AR130="Impacto",AZ129-(AZ129*AT130),AZ129)</f>
        <v>0.60000000000000009</v>
      </c>
      <c r="BA130" s="20" t="str">
        <f t="shared" si="62"/>
        <v>Moderado</v>
      </c>
      <c r="BB130" s="190"/>
      <c r="BC130" s="190"/>
      <c r="BD130" s="182"/>
      <c r="BE130" s="20"/>
      <c r="BF130" s="20"/>
      <c r="BG130" s="20"/>
      <c r="BH130" s="166"/>
      <c r="BI130" s="166"/>
      <c r="BJ130" s="167"/>
      <c r="BK130" s="164"/>
      <c r="BL130" s="165"/>
      <c r="BM130" s="178"/>
      <c r="BN130" s="20" t="str">
        <f>CONCATENATE(J128," Acción preventiva"," 3")</f>
        <v>POSPR 23 Acción preventiva 3</v>
      </c>
      <c r="BO130" s="22"/>
      <c r="BP130" s="22"/>
      <c r="BQ130" s="22"/>
      <c r="BR130" s="20"/>
      <c r="BS130" s="20"/>
      <c r="BT130" s="20"/>
      <c r="BU130" s="20"/>
      <c r="BV130" s="20"/>
      <c r="BW130" s="20"/>
      <c r="BX130" s="20"/>
      <c r="BY130" s="20"/>
      <c r="BZ130" s="20"/>
      <c r="CA130" s="20"/>
      <c r="CB130" s="20"/>
      <c r="CC130" s="20"/>
      <c r="CD130" s="20"/>
      <c r="CE130" s="180"/>
      <c r="CF130" s="37"/>
      <c r="CG130" s="37"/>
      <c r="CH130" s="37"/>
      <c r="CI130" s="37"/>
      <c r="CJ130" s="37"/>
      <c r="CK130" s="37"/>
      <c r="CL130" s="37"/>
      <c r="CM130" s="37"/>
      <c r="CN130" s="37"/>
      <c r="CO130" s="37"/>
      <c r="CP130" s="37"/>
      <c r="CQ130" s="37"/>
      <c r="CR130" s="37"/>
      <c r="CS130" s="38"/>
      <c r="CT130" s="23"/>
      <c r="CU130" s="24"/>
      <c r="CV130" s="241"/>
      <c r="CW130" s="25">
        <f>1-(CU130/CV128)</f>
        <v>1</v>
      </c>
      <c r="CX130" s="23" t="str" cm="1">
        <f t="array" ref="CX130">+_xlfn.IFS(CW130&lt;0.8,"Cambio",CW130&lt;0.9,"Revisión de control",CW130&gt;0.89,"Se mantiene")</f>
        <v>Se mantiene</v>
      </c>
      <c r="CY130" s="143"/>
      <c r="CZ130" s="143"/>
      <c r="DA130" s="143"/>
      <c r="DB130" s="143"/>
      <c r="DC130" s="25">
        <f t="shared" si="90"/>
        <v>1</v>
      </c>
    </row>
    <row r="131" spans="1:107" ht="60" customHeight="1" x14ac:dyDescent="0.35">
      <c r="A131" s="146" t="s">
        <v>499</v>
      </c>
      <c r="B131" s="224"/>
      <c r="C131" s="148" t="s">
        <v>145</v>
      </c>
      <c r="D131" s="207"/>
      <c r="E131" s="210"/>
      <c r="F131" s="207"/>
      <c r="G131" s="221"/>
      <c r="H131" s="184"/>
      <c r="I131" s="217"/>
      <c r="J131" s="191"/>
      <c r="K131" s="191"/>
      <c r="L131" s="211"/>
      <c r="M131" s="198"/>
      <c r="N131" s="201"/>
      <c r="O131" s="214"/>
      <c r="P131" s="217"/>
      <c r="Q131" s="214"/>
      <c r="R131" s="217"/>
      <c r="S131" s="217"/>
      <c r="T131" s="217"/>
      <c r="U131" s="184"/>
      <c r="V131" s="186"/>
      <c r="W131" s="186"/>
      <c r="X131" s="187"/>
      <c r="Y131" s="191"/>
      <c r="Z131" s="191"/>
      <c r="AA131" s="194"/>
      <c r="AB131" s="194"/>
      <c r="AC131" s="194"/>
      <c r="AD131" s="195"/>
      <c r="AE131" s="184"/>
      <c r="AF131" s="188"/>
      <c r="AG131" s="184"/>
      <c r="AH131" s="184"/>
      <c r="AI131" s="188"/>
      <c r="AJ131" s="184"/>
      <c r="AK131" s="185"/>
      <c r="AL131" s="20" t="str">
        <f>CONCATENATE(J128," Control"," 4")</f>
        <v>POSPR 23 Control 4</v>
      </c>
      <c r="AM131" s="22"/>
      <c r="AN131" s="22"/>
      <c r="AO131" s="22"/>
      <c r="AP131" s="22" t="str">
        <f t="shared" si="84"/>
        <v xml:space="preserve">  a través de </v>
      </c>
      <c r="AQ131" s="20"/>
      <c r="AR131" s="20" t="str">
        <f t="shared" si="74"/>
        <v/>
      </c>
      <c r="AS131" s="20"/>
      <c r="AT131" s="20" t="str">
        <f t="shared" si="75"/>
        <v/>
      </c>
      <c r="AU131" s="20"/>
      <c r="AV131" s="20"/>
      <c r="AW131" s="20"/>
      <c r="AX131" s="21">
        <f>+IF(AR131="Probabilidad",AX130-(AX130*AT131),AX130)</f>
        <v>0.14000000000000001</v>
      </c>
      <c r="AY131" s="20" t="str">
        <f t="shared" si="61"/>
        <v>Muy Baja</v>
      </c>
      <c r="AZ131" s="21">
        <f>+IF(AR131="Impacto",AZ130-(AZ130*AT131),AZ130)</f>
        <v>0.60000000000000009</v>
      </c>
      <c r="BA131" s="20" t="str">
        <f t="shared" si="62"/>
        <v>Moderado</v>
      </c>
      <c r="BB131" s="191"/>
      <c r="BC131" s="191"/>
      <c r="BD131" s="183"/>
      <c r="BE131" s="20"/>
      <c r="BF131" s="20"/>
      <c r="BG131" s="20"/>
      <c r="BH131" s="166"/>
      <c r="BI131" s="166"/>
      <c r="BJ131" s="167"/>
      <c r="BK131" s="164"/>
      <c r="BL131" s="165"/>
      <c r="BM131" s="178"/>
      <c r="BN131" s="20" t="str">
        <f>CONCATENATE(J128," Acción preventiva"," 4")</f>
        <v>POSPR 23 Acción preventiva 4</v>
      </c>
      <c r="BO131" s="22"/>
      <c r="BP131" s="22"/>
      <c r="BQ131" s="22"/>
      <c r="BR131" s="20"/>
      <c r="BS131" s="20"/>
      <c r="BT131" s="20"/>
      <c r="BU131" s="20"/>
      <c r="BV131" s="20"/>
      <c r="BW131" s="20"/>
      <c r="BX131" s="20"/>
      <c r="BY131" s="20"/>
      <c r="BZ131" s="20"/>
      <c r="CA131" s="20"/>
      <c r="CB131" s="20"/>
      <c r="CC131" s="20"/>
      <c r="CD131" s="20"/>
      <c r="CE131" s="180"/>
      <c r="CF131" s="37"/>
      <c r="CG131" s="37"/>
      <c r="CH131" s="37"/>
      <c r="CI131" s="37"/>
      <c r="CJ131" s="37"/>
      <c r="CK131" s="37"/>
      <c r="CL131" s="37"/>
      <c r="CM131" s="37"/>
      <c r="CN131" s="37"/>
      <c r="CO131" s="37"/>
      <c r="CP131" s="37"/>
      <c r="CQ131" s="37"/>
      <c r="CR131" s="37"/>
      <c r="CS131" s="38"/>
      <c r="CT131" s="23"/>
      <c r="CU131" s="24"/>
      <c r="CV131" s="242"/>
      <c r="CW131" s="25">
        <f>1-(CU131/CV128)</f>
        <v>1</v>
      </c>
      <c r="CX131" s="23" t="str" cm="1">
        <f t="array" ref="CX131">+_xlfn.IFS(CW131&lt;0.8,"Cambio",CW131&lt;0.9,"Revisión de control",CW131&gt;0.89,"Se mantiene")</f>
        <v>Se mantiene</v>
      </c>
      <c r="CY131" s="143"/>
      <c r="CZ131" s="143"/>
      <c r="DA131" s="143"/>
      <c r="DB131" s="143"/>
      <c r="DC131" s="25">
        <f t="shared" si="90"/>
        <v>1</v>
      </c>
    </row>
    <row r="132" spans="1:107" ht="60" hidden="1" customHeight="1" x14ac:dyDescent="0.35">
      <c r="A132" s="146"/>
      <c r="B132" s="218" t="s">
        <v>144</v>
      </c>
      <c r="C132" s="148" t="s">
        <v>145</v>
      </c>
      <c r="D132" s="205" t="str">
        <f>VLOOKUP(B132,Datos!$B$65:$F$80,3,FALSE)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32" s="208" t="str">
        <f>VLOOKUP(B132,Datos!$B$65:$F$80,5,FALSE)</f>
        <v>La posibilidad de incumplir con las acciones institucionales requeridas para la implementación efectiva del Ordenamiento Social de la Propiedad Rural a cargo de la ANT</v>
      </c>
      <c r="F132" s="205" t="str">
        <f>VLOOKUP(B132,Datos!$B$65:$F$80,4,FALSE)</f>
        <v>Desde la formulación de planes de ordenamiento de la propiedad rural, y/o de análisis de información de los diferentes modelos de atención hasta la implementación de acciones que permiten el cumplimiento de los procesos misionales de la entidad.</v>
      </c>
      <c r="G132" s="221" t="s">
        <v>645</v>
      </c>
      <c r="H132" s="184"/>
      <c r="I132" s="215">
        <f>IF(K132="",0,1)</f>
        <v>0</v>
      </c>
      <c r="J132" s="189" t="str">
        <f>CONCATENATE(C132," ",K132)</f>
        <v xml:space="preserve">POSPR </v>
      </c>
      <c r="K132" s="189"/>
      <c r="L132" s="211"/>
      <c r="M132" s="196">
        <f ca="1">+TODAY()-L132</f>
        <v>46189</v>
      </c>
      <c r="N132" s="199"/>
      <c r="O132" s="212"/>
      <c r="P132" s="215" t="e">
        <f>VLOOKUP(O132,Datos!$B$20:$D$25,3,FALSE)</f>
        <v>#N/A</v>
      </c>
      <c r="Q132" s="212"/>
      <c r="R132" s="215" t="e">
        <f>VLOOKUP(Q132,Datos!$C$20:$D$25,2,FALSE)</f>
        <v>#N/A</v>
      </c>
      <c r="S132" s="215" t="e">
        <f>+IF(P132="",R132,IF(R132="",P132,IF(P132&gt;R132,P132,R132)))</f>
        <v>#N/A</v>
      </c>
      <c r="T132" s="215" t="e" cm="1">
        <f t="array" ref="T132">_xlfn.IFS(S132=P132,O132,S132=R132,Q132)</f>
        <v>#N/A</v>
      </c>
      <c r="U132" s="184"/>
      <c r="V132" s="186"/>
      <c r="W132" s="186"/>
      <c r="X132" s="187" t="str">
        <f>CONCATENATE("Posibilidad de"," ",U132," ",V132," debido ",W132)</f>
        <v xml:space="preserve">Posibilidad de   debido </v>
      </c>
      <c r="Y132" s="189"/>
      <c r="Z132" s="189"/>
      <c r="AA132" s="192"/>
      <c r="AB132" s="192"/>
      <c r="AC132" s="192"/>
      <c r="AD132" s="195"/>
      <c r="AE132" s="184" t="str">
        <f>IF(AD132&lt;=0,"",IF(AD132&lt;=2,"Muy Baja",IF(AD132&lt;=24,"Baja",IF(AD132&lt;=500,"Media",IF(AD132&lt;=5000,"Alta","Muy Alta")))))</f>
        <v/>
      </c>
      <c r="AF132" s="188" t="str">
        <f>IF(AE132="","",IF(AE132="Muy Baja",0.2,IF(AE132="Baja",0.4,IF(AE132="Media",0.6,IF(AE132="Alta",0.8,IF(AE132="Muy Alta",1,))))))</f>
        <v/>
      </c>
      <c r="AG132" s="188" t="e">
        <f>+T132</f>
        <v>#N/A</v>
      </c>
      <c r="AH132" s="184" t="e" cm="1">
        <f t="array" ref="AH132">_xlfn.IFS(AG132=Datos!$C$6,"Leve",AG132=Datos!$D$6,"Leve",AG132=Datos!$C$7,"Menor",AG132=Datos!$D$7,"Menor",AG132=Datos!$C$8,"Moderado",AG132=Datos!$D$8,"Moderado",AG132=Datos!$C$9,"Mayor",AG132=Datos!$D$9,"Mayor",AG132=Datos!$C$10,"Catastrófico",AG132=Datos!$D$10,"Catastrófico")</f>
        <v>#N/A</v>
      </c>
      <c r="AI132" s="188" t="e">
        <f>IF(AH132="","",IF(AH132="Leve",0.2,IF(AH132="Menor",0.4,IF(AH132="Moderado",0.6,IF(AH132="Mayor",0.8,IF(AH132="Catastrófico",1,))))))</f>
        <v>#N/A</v>
      </c>
      <c r="AJ132" s="184" t="e">
        <f>IF(OR(AND(AE132="Muy Baja",AH132="Leve"),AND(AE132="Muy Baja",AH132="Menor"),AND(AE132="Baja",AH132="Leve")),"Bajo",IF(OR(AND(AE132="Muy baja",AH132="Moderado"),AND(AE132="Baja",AH132="Menor"),AND(AE132="Baja",AH132="Moderado"),AND(AE132="Media",AH132="Leve"),AND(AE132="Media",AH132="Menor"),AND(AE132="Media",AH132="Moderado"),AND(AE132="Alta",AH132="Leve"),AND(AE132="Alta",AH132="Menor")),"Moderado",IF(OR(AND(AE132="Muy Baja",AH132="Mayor"),AND(AE132="Baja",AH132="Mayor"),AND(AE132="Media",AH132="Mayor"),AND(AE132="Alta",AH132="Moderado"),AND(AE132="Alta",AH132="Mayor"),AND(AE132="Muy Alta",AH132="Leve"),AND(AE132="Muy Alta",AH132="Menor"),AND(AE132="Muy Alta",AH132="Moderado"),AND(AE132="Muy Alta",AH132="Mayor")),"Alto",IF(OR(AND(AE132="Muy Baja",AH132="Catastrófico"),AND(AE132="Baja",AH132="Catastrófico"),AND(AE132="Media",AH132="Catastrófico"),AND(AE132="Alta",AH132="Catastrófico"),AND(AE132="Muy Alta",AH132="Catastrófico")),"Extremo",""))))</f>
        <v>#N/A</v>
      </c>
      <c r="AK132" s="185" t="e" cm="1">
        <f t="array" ref="AK132">_xlfn.IFS(AJ132="Bajo","Aceptar",AJ132="Moderado","Reducir",AJ132="Alto","Reducir",AJ132="Extremo","Reducir")</f>
        <v>#N/A</v>
      </c>
      <c r="AL132" s="20" t="str">
        <f>CONCATENATE(J132," Control"," 1")</f>
        <v>POSPR  Control 1</v>
      </c>
      <c r="AM132" s="22"/>
      <c r="AN132" s="22"/>
      <c r="AO132" s="22"/>
      <c r="AP132" s="22" t="str">
        <f t="shared" ref="AP132:AP139" si="101">CONCATENATE(AM132," ",AN132," a través de ",AO132)</f>
        <v xml:space="preserve">  a través de </v>
      </c>
      <c r="AQ132" s="20"/>
      <c r="AR132" s="20" t="str">
        <f t="shared" si="74"/>
        <v/>
      </c>
      <c r="AS132" s="20"/>
      <c r="AT132" s="20" t="str">
        <f t="shared" si="75"/>
        <v/>
      </c>
      <c r="AU132" s="20"/>
      <c r="AV132" s="20"/>
      <c r="AW132" s="20"/>
      <c r="AX132" s="21" t="str">
        <f>+IF(AR132="Probabilidad",AF132-(AF132*AT132),AF132)</f>
        <v/>
      </c>
      <c r="AY132" s="20" t="str">
        <f t="shared" si="61"/>
        <v/>
      </c>
      <c r="AZ132" s="21" t="e">
        <f>+IF(AR132="Impacto",AI132-(AI132*AT132),AI132)</f>
        <v>#N/A</v>
      </c>
      <c r="BA132" s="20" t="str">
        <f t="shared" si="62"/>
        <v/>
      </c>
      <c r="BB132" s="189" t="str">
        <f>IF(OR(AND(AY135="Muy Baja",BA135="Leve"),AND(AY135="Muy Baja",BA135="Menor"),AND(AY135="Baja",BA135="Leve")),"Bajo",IF(OR(AND(AY135="Muy baja",BA135="Moderado"),AND(AY135="Baja",BA135="Menor"),AND(AY135="Baja",BA135="Moderado"),AND(AY135="Media",BA135="Leve"),AND(AY135="Media",BA135="Menor"),AND(AY135="Media",BA135="Moderado"),AND(AY135="Alta",BA135="Leve"),AND(AY135="Alta",BA135="Menor")),"Moderado",IF(OR(AND(AY135="Muy Baja",BA135="Mayor"),AND(AY135="Baja",BA135="Mayor"),AND(AY135="Media",BA135="Mayor"),AND(AY135="Alta",BA135="Moderado"),AND(AY135="Alta",BA135="Mayor"),AND(AY135="Muy Alta",BA135="Leve"),AND(AY135="Muy Alta",BA135="Menor"),AND(AY135="Muy Alta",BA135="Moderado"),AND(AY135="Muy Alta",BA135="Mayor")),"Alto",IF(OR(AND(AY135="Muy Baja",BA135="Catastrófico"),AND(AY135="Baja",BA135="Catastrófico"),AND(AY135="Media",BA135="Catastrófico"),AND(AY135="Alta",BA135="Catastrófico"),AND(AY135="Muy Alta",BA135="Catastrófico")),"Extremo",""))))</f>
        <v/>
      </c>
      <c r="BC132" s="189" t="e" cm="1">
        <f t="array" ref="BC132">_xlfn.IFS(BB132="Bajo","Aceptar",BB132="Moderado","Reducir",BB132="Alto","Reducir",BB132="Extremo","Reducir")</f>
        <v>#N/A</v>
      </c>
      <c r="BD132" s="181" t="e" cm="1">
        <f t="array" ref="BD132">_xlfn.IFS(BC132="Aceptar","No",BC132="Reducir","Si")</f>
        <v>#N/A</v>
      </c>
      <c r="BE132" s="161"/>
      <c r="BF132" s="161"/>
      <c r="BG132" s="161"/>
      <c r="BH132" s="161"/>
      <c r="BI132" s="161"/>
      <c r="BJ132" s="161"/>
      <c r="BK132" s="161"/>
      <c r="BL132" s="161"/>
      <c r="BM132" s="178"/>
      <c r="BN132" s="20" t="str">
        <f>CONCATENATE(J132," Acción preventiva"," 1")</f>
        <v>POSPR  Acción preventiva 1</v>
      </c>
      <c r="BO132" s="22"/>
      <c r="BP132" s="22"/>
      <c r="BQ132" s="22"/>
      <c r="BR132" s="20"/>
      <c r="BS132" s="20"/>
      <c r="BT132" s="20"/>
      <c r="BU132" s="20"/>
      <c r="BV132" s="20"/>
      <c r="BW132" s="20"/>
      <c r="BX132" s="20"/>
      <c r="BY132" s="20"/>
      <c r="BZ132" s="20"/>
      <c r="CA132" s="20"/>
      <c r="CB132" s="20"/>
      <c r="CC132" s="20"/>
      <c r="CD132" s="20"/>
      <c r="CE132" s="180"/>
      <c r="CF132" s="37"/>
      <c r="CG132" s="37"/>
      <c r="CH132" s="37"/>
      <c r="CI132" s="37"/>
      <c r="CJ132" s="37"/>
      <c r="CK132" s="37"/>
      <c r="CL132" s="37"/>
      <c r="CM132" s="37"/>
      <c r="CN132" s="37"/>
      <c r="CO132" s="37"/>
      <c r="CP132" s="37"/>
      <c r="CQ132" s="37"/>
      <c r="CR132" s="37">
        <f t="shared" si="58"/>
        <v>0</v>
      </c>
      <c r="CS132" s="38"/>
      <c r="CT132" s="23"/>
      <c r="CU132" s="24"/>
      <c r="CV132" s="240">
        <f>+AD132</f>
        <v>0</v>
      </c>
      <c r="CW132" s="25" t="e">
        <f>1-(CU132/CV132)</f>
        <v>#DIV/0!</v>
      </c>
      <c r="CX132" s="23" t="e" cm="1">
        <f t="array" ref="CX132">+_xlfn.IFS(CW132&lt;0.8,"Cambio",CW132&lt;0.9,"Revisión de control",CW132&gt;0.89,"Se mantiene")</f>
        <v>#DIV/0!</v>
      </c>
      <c r="CY132" s="143"/>
      <c r="CZ132" s="143"/>
      <c r="DA132" s="143"/>
      <c r="DB132" s="143"/>
      <c r="DC132" s="25"/>
    </row>
    <row r="133" spans="1:107" ht="60" hidden="1" customHeight="1" x14ac:dyDescent="0.35">
      <c r="A133" s="146"/>
      <c r="B133" s="219"/>
      <c r="C133" s="148" t="s">
        <v>145</v>
      </c>
      <c r="D133" s="206"/>
      <c r="E133" s="209"/>
      <c r="F133" s="206"/>
      <c r="G133" s="221"/>
      <c r="H133" s="184"/>
      <c r="I133" s="216"/>
      <c r="J133" s="190"/>
      <c r="K133" s="190"/>
      <c r="L133" s="211"/>
      <c r="M133" s="197"/>
      <c r="N133" s="200"/>
      <c r="O133" s="213"/>
      <c r="P133" s="216"/>
      <c r="Q133" s="213"/>
      <c r="R133" s="216"/>
      <c r="S133" s="216"/>
      <c r="T133" s="216"/>
      <c r="U133" s="184"/>
      <c r="V133" s="186"/>
      <c r="W133" s="186"/>
      <c r="X133" s="187"/>
      <c r="Y133" s="190"/>
      <c r="Z133" s="190"/>
      <c r="AA133" s="193"/>
      <c r="AB133" s="193"/>
      <c r="AC133" s="193"/>
      <c r="AD133" s="195"/>
      <c r="AE133" s="184"/>
      <c r="AF133" s="188"/>
      <c r="AG133" s="184"/>
      <c r="AH133" s="184"/>
      <c r="AI133" s="188"/>
      <c r="AJ133" s="184"/>
      <c r="AK133" s="185"/>
      <c r="AL133" s="20" t="str">
        <f>CONCATENATE(J132," Control"," 2")</f>
        <v>POSPR  Control 2</v>
      </c>
      <c r="AM133" s="22"/>
      <c r="AN133" s="22"/>
      <c r="AO133" s="22"/>
      <c r="AP133" s="22" t="str">
        <f t="shared" si="101"/>
        <v xml:space="preserve">  a través de </v>
      </c>
      <c r="AQ133" s="20"/>
      <c r="AR133" s="20" t="str">
        <f t="shared" si="74"/>
        <v/>
      </c>
      <c r="AS133" s="20"/>
      <c r="AT133" s="20" t="str">
        <f t="shared" si="75"/>
        <v/>
      </c>
      <c r="AU133" s="20"/>
      <c r="AV133" s="20"/>
      <c r="AW133" s="20"/>
      <c r="AX133" s="21" t="str">
        <f>+IF(AR133="Probabilidad",AX132-(AX132*AT133),AX132)</f>
        <v/>
      </c>
      <c r="AY133" s="20" t="str">
        <f t="shared" si="61"/>
        <v/>
      </c>
      <c r="AZ133" s="21" t="e">
        <f>+IF(AR133="Impacto",AZ132-(AZ132*AT133),AZ132)</f>
        <v>#N/A</v>
      </c>
      <c r="BA133" s="20" t="str">
        <f t="shared" si="62"/>
        <v/>
      </c>
      <c r="BB133" s="190"/>
      <c r="BC133" s="190"/>
      <c r="BD133" s="182"/>
      <c r="BE133" s="162"/>
      <c r="BF133" s="162"/>
      <c r="BG133" s="162"/>
      <c r="BH133" s="162"/>
      <c r="BI133" s="162"/>
      <c r="BJ133" s="162"/>
      <c r="BK133" s="162"/>
      <c r="BL133" s="162"/>
      <c r="BM133" s="178"/>
      <c r="BN133" s="20" t="str">
        <f>CONCATENATE(J132," Acción preventiva"," 2")</f>
        <v>POSPR  Acción preventiva 2</v>
      </c>
      <c r="BO133" s="22"/>
      <c r="BP133" s="22"/>
      <c r="BQ133" s="22"/>
      <c r="BR133" s="20"/>
      <c r="BS133" s="20"/>
      <c r="BT133" s="20"/>
      <c r="BU133" s="20"/>
      <c r="BV133" s="20"/>
      <c r="BW133" s="20"/>
      <c r="BX133" s="20"/>
      <c r="BY133" s="20"/>
      <c r="BZ133" s="20"/>
      <c r="CA133" s="20"/>
      <c r="CB133" s="20"/>
      <c r="CC133" s="20"/>
      <c r="CD133" s="20"/>
      <c r="CE133" s="180"/>
      <c r="CF133" s="37"/>
      <c r="CG133" s="37"/>
      <c r="CH133" s="37"/>
      <c r="CI133" s="37"/>
      <c r="CJ133" s="37"/>
      <c r="CK133" s="37"/>
      <c r="CL133" s="37"/>
      <c r="CM133" s="37"/>
      <c r="CN133" s="37"/>
      <c r="CO133" s="37"/>
      <c r="CP133" s="37"/>
      <c r="CQ133" s="37"/>
      <c r="CR133" s="37">
        <f t="shared" si="58"/>
        <v>0</v>
      </c>
      <c r="CS133" s="38"/>
      <c r="CT133" s="23"/>
      <c r="CU133" s="24"/>
      <c r="CV133" s="241"/>
      <c r="CW133" s="25" t="e">
        <f>1-(CU133/CV132)</f>
        <v>#DIV/0!</v>
      </c>
      <c r="CX133" s="23" t="e" cm="1">
        <f t="array" ref="CX133">+_xlfn.IFS(CW133&lt;0.8,"Cambio",CW133&lt;0.9,"Revisión de control",CW133&gt;0.89,"Se mantiene")</f>
        <v>#DIV/0!</v>
      </c>
      <c r="CY133" s="143"/>
      <c r="CZ133" s="143"/>
      <c r="DA133" s="143"/>
      <c r="DB133" s="143"/>
      <c r="DC133" s="25"/>
    </row>
    <row r="134" spans="1:107" ht="60" hidden="1" customHeight="1" x14ac:dyDescent="0.35">
      <c r="A134" s="146"/>
      <c r="B134" s="219"/>
      <c r="C134" s="148" t="s">
        <v>145</v>
      </c>
      <c r="D134" s="206"/>
      <c r="E134" s="209"/>
      <c r="F134" s="206"/>
      <c r="G134" s="221"/>
      <c r="H134" s="184"/>
      <c r="I134" s="216"/>
      <c r="J134" s="190"/>
      <c r="K134" s="190"/>
      <c r="L134" s="211"/>
      <c r="M134" s="197"/>
      <c r="N134" s="200"/>
      <c r="O134" s="213"/>
      <c r="P134" s="216"/>
      <c r="Q134" s="213"/>
      <c r="R134" s="216"/>
      <c r="S134" s="216"/>
      <c r="T134" s="216"/>
      <c r="U134" s="184"/>
      <c r="V134" s="186"/>
      <c r="W134" s="186"/>
      <c r="X134" s="187"/>
      <c r="Y134" s="190"/>
      <c r="Z134" s="190"/>
      <c r="AA134" s="193"/>
      <c r="AB134" s="193"/>
      <c r="AC134" s="193"/>
      <c r="AD134" s="195"/>
      <c r="AE134" s="184"/>
      <c r="AF134" s="188"/>
      <c r="AG134" s="184"/>
      <c r="AH134" s="184"/>
      <c r="AI134" s="188"/>
      <c r="AJ134" s="184"/>
      <c r="AK134" s="185"/>
      <c r="AL134" s="20" t="str">
        <f>CONCATENATE(J132," Control"," 3")</f>
        <v>POSPR  Control 3</v>
      </c>
      <c r="AM134" s="22"/>
      <c r="AN134" s="22"/>
      <c r="AO134" s="22"/>
      <c r="AP134" s="22" t="str">
        <f t="shared" si="101"/>
        <v xml:space="preserve">  a través de </v>
      </c>
      <c r="AQ134" s="20"/>
      <c r="AR134" s="20" t="str">
        <f t="shared" si="74"/>
        <v/>
      </c>
      <c r="AS134" s="20"/>
      <c r="AT134" s="20" t="str">
        <f t="shared" si="75"/>
        <v/>
      </c>
      <c r="AU134" s="20"/>
      <c r="AV134" s="20"/>
      <c r="AW134" s="20"/>
      <c r="AX134" s="21" t="str">
        <f>+IF(AR134="Probabilidad",AX133-(AX133*AT134),AX133)</f>
        <v/>
      </c>
      <c r="AY134" s="20" t="str">
        <f t="shared" si="61"/>
        <v/>
      </c>
      <c r="AZ134" s="21" t="e">
        <f>+IF(AR134="Impacto",AZ133-(AZ133*AT134),AZ133)</f>
        <v>#N/A</v>
      </c>
      <c r="BA134" s="20" t="str">
        <f t="shared" si="62"/>
        <v/>
      </c>
      <c r="BB134" s="190"/>
      <c r="BC134" s="190"/>
      <c r="BD134" s="182"/>
      <c r="BE134" s="162"/>
      <c r="BF134" s="162"/>
      <c r="BG134" s="162"/>
      <c r="BH134" s="162"/>
      <c r="BI134" s="162"/>
      <c r="BJ134" s="162"/>
      <c r="BK134" s="162"/>
      <c r="BL134" s="162"/>
      <c r="BM134" s="178"/>
      <c r="BN134" s="20" t="str">
        <f>CONCATENATE(J132," Acción preventiva"," 3")</f>
        <v>POSPR  Acción preventiva 3</v>
      </c>
      <c r="BO134" s="22"/>
      <c r="BP134" s="22"/>
      <c r="BQ134" s="22"/>
      <c r="BR134" s="20"/>
      <c r="BS134" s="20"/>
      <c r="BT134" s="20"/>
      <c r="BU134" s="20"/>
      <c r="BV134" s="20"/>
      <c r="BW134" s="20"/>
      <c r="BX134" s="20"/>
      <c r="BY134" s="20"/>
      <c r="BZ134" s="20"/>
      <c r="CA134" s="20"/>
      <c r="CB134" s="20"/>
      <c r="CC134" s="20"/>
      <c r="CD134" s="20"/>
      <c r="CE134" s="180"/>
      <c r="CF134" s="37"/>
      <c r="CG134" s="37"/>
      <c r="CH134" s="37"/>
      <c r="CI134" s="37"/>
      <c r="CJ134" s="37"/>
      <c r="CK134" s="37"/>
      <c r="CL134" s="37"/>
      <c r="CM134" s="37"/>
      <c r="CN134" s="37"/>
      <c r="CO134" s="37"/>
      <c r="CP134" s="37"/>
      <c r="CQ134" s="37"/>
      <c r="CR134" s="37">
        <f t="shared" si="58"/>
        <v>0</v>
      </c>
      <c r="CS134" s="38"/>
      <c r="CT134" s="23"/>
      <c r="CU134" s="24"/>
      <c r="CV134" s="241"/>
      <c r="CW134" s="25" t="e">
        <f>1-(CU134/CV132)</f>
        <v>#DIV/0!</v>
      </c>
      <c r="CX134" s="23" t="e" cm="1">
        <f t="array" ref="CX134">+_xlfn.IFS(CW134&lt;0.8,"Cambio",CW134&lt;0.9,"Revisión de control",CW134&gt;0.89,"Se mantiene")</f>
        <v>#DIV/0!</v>
      </c>
      <c r="CY134" s="143"/>
      <c r="CZ134" s="143"/>
      <c r="DA134" s="143"/>
      <c r="DB134" s="143"/>
      <c r="DC134" s="25"/>
    </row>
    <row r="135" spans="1:107" ht="60" hidden="1" customHeight="1" x14ac:dyDescent="0.35">
      <c r="A135" s="146"/>
      <c r="B135" s="220"/>
      <c r="C135" s="148" t="s">
        <v>145</v>
      </c>
      <c r="D135" s="207"/>
      <c r="E135" s="210"/>
      <c r="F135" s="207"/>
      <c r="G135" s="221"/>
      <c r="H135" s="184"/>
      <c r="I135" s="217"/>
      <c r="J135" s="191"/>
      <c r="K135" s="191"/>
      <c r="L135" s="211"/>
      <c r="M135" s="198"/>
      <c r="N135" s="201"/>
      <c r="O135" s="214"/>
      <c r="P135" s="217"/>
      <c r="Q135" s="214"/>
      <c r="R135" s="217"/>
      <c r="S135" s="217"/>
      <c r="T135" s="217"/>
      <c r="U135" s="184"/>
      <c r="V135" s="186"/>
      <c r="W135" s="186"/>
      <c r="X135" s="187"/>
      <c r="Y135" s="191"/>
      <c r="Z135" s="191"/>
      <c r="AA135" s="194"/>
      <c r="AB135" s="194"/>
      <c r="AC135" s="194"/>
      <c r="AD135" s="195"/>
      <c r="AE135" s="184"/>
      <c r="AF135" s="188"/>
      <c r="AG135" s="184"/>
      <c r="AH135" s="184"/>
      <c r="AI135" s="188"/>
      <c r="AJ135" s="184"/>
      <c r="AK135" s="185"/>
      <c r="AL135" s="20" t="str">
        <f>CONCATENATE(J132," Control"," 4")</f>
        <v>POSPR  Control 4</v>
      </c>
      <c r="AM135" s="22"/>
      <c r="AN135" s="22"/>
      <c r="AO135" s="22"/>
      <c r="AP135" s="22" t="str">
        <f t="shared" si="101"/>
        <v xml:space="preserve">  a través de </v>
      </c>
      <c r="AQ135" s="20"/>
      <c r="AR135" s="20" t="str">
        <f t="shared" si="74"/>
        <v/>
      </c>
      <c r="AS135" s="20"/>
      <c r="AT135" s="20" t="str">
        <f t="shared" si="75"/>
        <v/>
      </c>
      <c r="AU135" s="20"/>
      <c r="AV135" s="20"/>
      <c r="AW135" s="20"/>
      <c r="AX135" s="21" t="str">
        <f>+IF(AR135="Probabilidad",AX134-(AX134*AT135),AX134)</f>
        <v/>
      </c>
      <c r="AY135" s="20" t="str">
        <f t="shared" si="61"/>
        <v/>
      </c>
      <c r="AZ135" s="21" t="e">
        <f>+IF(AR135="Impacto",AZ134-(AZ134*AT135),AZ134)</f>
        <v>#N/A</v>
      </c>
      <c r="BA135" s="20" t="str">
        <f t="shared" si="62"/>
        <v/>
      </c>
      <c r="BB135" s="191"/>
      <c r="BC135" s="191"/>
      <c r="BD135" s="183"/>
      <c r="BE135" s="163"/>
      <c r="BF135" s="163"/>
      <c r="BG135" s="163"/>
      <c r="BH135" s="163"/>
      <c r="BI135" s="163"/>
      <c r="BJ135" s="163"/>
      <c r="BK135" s="163"/>
      <c r="BL135" s="163"/>
      <c r="BM135" s="178"/>
      <c r="BN135" s="20" t="str">
        <f>CONCATENATE(J132," Acción preventiva"," 4")</f>
        <v>POSPR  Acción preventiva 4</v>
      </c>
      <c r="BO135" s="22"/>
      <c r="BP135" s="22"/>
      <c r="BQ135" s="22"/>
      <c r="BR135" s="20"/>
      <c r="BS135" s="20"/>
      <c r="BT135" s="20"/>
      <c r="BU135" s="20"/>
      <c r="BV135" s="20"/>
      <c r="BW135" s="20"/>
      <c r="BX135" s="20"/>
      <c r="BY135" s="20"/>
      <c r="BZ135" s="20"/>
      <c r="CA135" s="20"/>
      <c r="CB135" s="20"/>
      <c r="CC135" s="20"/>
      <c r="CD135" s="20"/>
      <c r="CE135" s="180"/>
      <c r="CF135" s="37"/>
      <c r="CG135" s="37"/>
      <c r="CH135" s="37"/>
      <c r="CI135" s="37"/>
      <c r="CJ135" s="37"/>
      <c r="CK135" s="37"/>
      <c r="CL135" s="37"/>
      <c r="CM135" s="37"/>
      <c r="CN135" s="37"/>
      <c r="CO135" s="37"/>
      <c r="CP135" s="37"/>
      <c r="CQ135" s="37"/>
      <c r="CR135" s="37">
        <f t="shared" si="58"/>
        <v>0</v>
      </c>
      <c r="CS135" s="38"/>
      <c r="CT135" s="23"/>
      <c r="CU135" s="24"/>
      <c r="CV135" s="242"/>
      <c r="CW135" s="25" t="e">
        <f>1-(CU135/CV132)</f>
        <v>#DIV/0!</v>
      </c>
      <c r="CX135" s="23" t="e" cm="1">
        <f t="array" ref="CX135">+_xlfn.IFS(CW135&lt;0.8,"Cambio",CW135&lt;0.9,"Revisión de control",CW135&gt;0.89,"Se mantiene")</f>
        <v>#DIV/0!</v>
      </c>
      <c r="CY135" s="143"/>
      <c r="CZ135" s="143"/>
      <c r="DA135" s="143"/>
      <c r="DB135" s="143"/>
      <c r="DC135" s="25"/>
    </row>
    <row r="136" spans="1:107" ht="60" hidden="1" customHeight="1" x14ac:dyDescent="0.35">
      <c r="A136" s="146"/>
      <c r="B136" s="218" t="s">
        <v>144</v>
      </c>
      <c r="C136" s="148" t="s">
        <v>145</v>
      </c>
      <c r="D136" s="205" t="str">
        <f>VLOOKUP(B136,Datos!$B$65:$F$80,3,FALSE)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36" s="208" t="str">
        <f>VLOOKUP(B136,Datos!$B$65:$F$80,5,FALSE)</f>
        <v>La posibilidad de incumplir con las acciones institucionales requeridas para la implementación efectiva del Ordenamiento Social de la Propiedad Rural a cargo de la ANT</v>
      </c>
      <c r="F136" s="205" t="str">
        <f>VLOOKUP(B136,Datos!$B$65:$F$80,4,FALSE)</f>
        <v>Desde la formulación de planes de ordenamiento de la propiedad rural, y/o de análisis de información de los diferentes modelos de atención hasta la implementación de acciones que permiten el cumplimiento de los procesos misionales de la entidad.</v>
      </c>
      <c r="G136" s="221" t="s">
        <v>646</v>
      </c>
      <c r="H136" s="184"/>
      <c r="I136" s="215">
        <f>IF(K136="",0,1)</f>
        <v>0</v>
      </c>
      <c r="J136" s="189" t="str">
        <f>CONCATENATE(C136," ",K136)</f>
        <v xml:space="preserve">POSPR </v>
      </c>
      <c r="K136" s="189"/>
      <c r="L136" s="211"/>
      <c r="M136" s="196">
        <f ca="1">+TODAY()-L136</f>
        <v>46189</v>
      </c>
      <c r="N136" s="199"/>
      <c r="O136" s="212"/>
      <c r="P136" s="215" t="e">
        <f>VLOOKUP(O136,Datos!$B$20:$D$25,3,FALSE)</f>
        <v>#N/A</v>
      </c>
      <c r="Q136" s="212"/>
      <c r="R136" s="215" t="e">
        <f>VLOOKUP(Q136,Datos!$C$20:$D$25,2,FALSE)</f>
        <v>#N/A</v>
      </c>
      <c r="S136" s="215" t="e">
        <f>+IF(P136="",R136,IF(R136="",P136,IF(P136&gt;R136,P136,R136)))</f>
        <v>#N/A</v>
      </c>
      <c r="T136" s="215" t="e" cm="1">
        <f t="array" ref="T136">_xlfn.IFS(S136=P136,O136,S136=R136,Q136)</f>
        <v>#N/A</v>
      </c>
      <c r="U136" s="184"/>
      <c r="V136" s="186"/>
      <c r="W136" s="186"/>
      <c r="X136" s="187" t="str">
        <f>CONCATENATE("Posibilidad de"," ",U136," ",V136," debido ",W136)</f>
        <v xml:space="preserve">Posibilidad de   debido </v>
      </c>
      <c r="Y136" s="189"/>
      <c r="Z136" s="189"/>
      <c r="AA136" s="192"/>
      <c r="AB136" s="192"/>
      <c r="AC136" s="192"/>
      <c r="AD136" s="195"/>
      <c r="AE136" s="184" t="str">
        <f>IF(AD136&lt;=0,"",IF(AD136&lt;=2,"Muy Baja",IF(AD136&lt;=24,"Baja",IF(AD136&lt;=500,"Media",IF(AD136&lt;=5000,"Alta","Muy Alta")))))</f>
        <v/>
      </c>
      <c r="AF136" s="188" t="str">
        <f>IF(AE136="","",IF(AE136="Muy Baja",0.2,IF(AE136="Baja",0.4,IF(AE136="Media",0.6,IF(AE136="Alta",0.8,IF(AE136="Muy Alta",1,))))))</f>
        <v/>
      </c>
      <c r="AG136" s="188" t="e">
        <f>+T136</f>
        <v>#N/A</v>
      </c>
      <c r="AH136" s="184" t="e" cm="1">
        <f t="array" ref="AH136">_xlfn.IFS(AG136=Datos!$C$6,"Leve",AG136=Datos!$D$6,"Leve",AG136=Datos!$C$7,"Menor",AG136=Datos!$D$7,"Menor",AG136=Datos!$C$8,"Moderado",AG136=Datos!$D$8,"Moderado",AG136=Datos!$C$9,"Mayor",AG136=Datos!$D$9,"Mayor",AG136=Datos!$C$10,"Catastrófico",AG136=Datos!$D$10,"Catastrófico")</f>
        <v>#N/A</v>
      </c>
      <c r="AI136" s="188" t="e">
        <f>IF(AH136="","",IF(AH136="Leve",0.2,IF(AH136="Menor",0.4,IF(AH136="Moderado",0.6,IF(AH136="Mayor",0.8,IF(AH136="Catastrófico",1,))))))</f>
        <v>#N/A</v>
      </c>
      <c r="AJ136" s="184" t="e">
        <f>IF(OR(AND(AE136="Muy Baja",AH136="Leve"),AND(AE136="Muy Baja",AH136="Menor"),AND(AE136="Baja",AH136="Leve")),"Bajo",IF(OR(AND(AE136="Muy baja",AH136="Moderado"),AND(AE136="Baja",AH136="Menor"),AND(AE136="Baja",AH136="Moderado"),AND(AE136="Media",AH136="Leve"),AND(AE136="Media",AH136="Menor"),AND(AE136="Media",AH136="Moderado"),AND(AE136="Alta",AH136="Leve"),AND(AE136="Alta",AH136="Menor")),"Moderado",IF(OR(AND(AE136="Muy Baja",AH136="Mayor"),AND(AE136="Baja",AH136="Mayor"),AND(AE136="Media",AH136="Mayor"),AND(AE136="Alta",AH136="Moderado"),AND(AE136="Alta",AH136="Mayor"),AND(AE136="Muy Alta",AH136="Leve"),AND(AE136="Muy Alta",AH136="Menor"),AND(AE136="Muy Alta",AH136="Moderado"),AND(AE136="Muy Alta",AH136="Mayor")),"Alto",IF(OR(AND(AE136="Muy Baja",AH136="Catastrófico"),AND(AE136="Baja",AH136="Catastrófico"),AND(AE136="Media",AH136="Catastrófico"),AND(AE136="Alta",AH136="Catastrófico"),AND(AE136="Muy Alta",AH136="Catastrófico")),"Extremo",""))))</f>
        <v>#N/A</v>
      </c>
      <c r="AK136" s="185" t="e" cm="1">
        <f t="array" ref="AK136">_xlfn.IFS(AJ136="Bajo","Aceptar",AJ136="Moderado","Reducir",AJ136="Alto","Reducir",AJ136="Extremo","Reducir")</f>
        <v>#N/A</v>
      </c>
      <c r="AL136" s="20" t="str">
        <f>CONCATENATE(J136," Control"," 1")</f>
        <v>POSPR  Control 1</v>
      </c>
      <c r="AM136" s="22"/>
      <c r="AN136" s="22"/>
      <c r="AO136" s="22"/>
      <c r="AP136" s="22" t="str">
        <f t="shared" si="101"/>
        <v xml:space="preserve">  a través de </v>
      </c>
      <c r="AQ136" s="20"/>
      <c r="AR136" s="20" t="str">
        <f t="shared" ref="AR136:AR219" si="102">IF(OR(AQ136="Preventivo",AQ136="Detectivo"),"Probabilidad",IF(AQ136="Correctivo","Impacto",""))</f>
        <v/>
      </c>
      <c r="AS136" s="20"/>
      <c r="AT136" s="20" t="str">
        <f t="shared" ref="AT136:AT219" si="103">IF(AND(AQ136="Preventivo",AS136="Automático"),"50%",IF(AND(AQ136="Preventivo",AS136="Manual"),"40%",IF(AND(AQ136="Detectivo",AS136="Automático"),"40%",IF(AND(AQ136="Detectivo",AS136="Manual"),"30%",IF(AND(AQ136="Correctivo",AS136="Automático"),"35%",IF(AND(AQ136="Correctivo",AS136="Manual"),"25%",""))))))</f>
        <v/>
      </c>
      <c r="AU136" s="20"/>
      <c r="AV136" s="20"/>
      <c r="AW136" s="20"/>
      <c r="AX136" s="21" t="str">
        <f>+IF(AR136="Probabilidad",AF136-(AF136*AT136),AF136)</f>
        <v/>
      </c>
      <c r="AY136" s="20" t="str">
        <f t="shared" si="61"/>
        <v/>
      </c>
      <c r="AZ136" s="21" t="e">
        <f>+IF(AR136="Impacto",AI136-(AI136*AT136),AI136)</f>
        <v>#N/A</v>
      </c>
      <c r="BA136" s="20" t="str">
        <f t="shared" si="62"/>
        <v/>
      </c>
      <c r="BB136" s="189" t="str">
        <f>IF(OR(AND(AY139="Muy Baja",BA139="Leve"),AND(AY139="Muy Baja",BA139="Menor"),AND(AY139="Baja",BA139="Leve")),"Bajo",IF(OR(AND(AY139="Muy baja",BA139="Moderado"),AND(AY139="Baja",BA139="Menor"),AND(AY139="Baja",BA139="Moderado"),AND(AY139="Media",BA139="Leve"),AND(AY139="Media",BA139="Menor"),AND(AY139="Media",BA139="Moderado"),AND(AY139="Alta",BA139="Leve"),AND(AY139="Alta",BA139="Menor")),"Moderado",IF(OR(AND(AY139="Muy Baja",BA139="Mayor"),AND(AY139="Baja",BA139="Mayor"),AND(AY139="Media",BA139="Mayor"),AND(AY139="Alta",BA139="Moderado"),AND(AY139="Alta",BA139="Mayor"),AND(AY139="Muy Alta",BA139="Leve"),AND(AY139="Muy Alta",BA139="Menor"),AND(AY139="Muy Alta",BA139="Moderado"),AND(AY139="Muy Alta",BA139="Mayor")),"Alto",IF(OR(AND(AY139="Muy Baja",BA139="Catastrófico"),AND(AY139="Baja",BA139="Catastrófico"),AND(AY139="Media",BA139="Catastrófico"),AND(AY139="Alta",BA139="Catastrófico"),AND(AY139="Muy Alta",BA139="Catastrófico")),"Extremo",""))))</f>
        <v/>
      </c>
      <c r="BC136" s="189" t="e" cm="1">
        <f t="array" ref="BC136">_xlfn.IFS(BB136="Bajo","Aceptar",BB136="Moderado","Reducir",BB136="Alto","Reducir",BB136="Extremo","Reducir")</f>
        <v>#N/A</v>
      </c>
      <c r="BD136" s="181" t="e" cm="1">
        <f t="array" ref="BD136">_xlfn.IFS(BC136="Aceptar","No",BC136="Reducir","Si")</f>
        <v>#N/A</v>
      </c>
      <c r="BE136" s="161"/>
      <c r="BF136" s="161"/>
      <c r="BG136" s="161"/>
      <c r="BH136" s="161"/>
      <c r="BI136" s="161"/>
      <c r="BJ136" s="161"/>
      <c r="BK136" s="161"/>
      <c r="BL136" s="161"/>
      <c r="BM136" s="178"/>
      <c r="BN136" s="20" t="str">
        <f>CONCATENATE(J136," Acción preventiva"," 1")</f>
        <v>POSPR  Acción preventiva 1</v>
      </c>
      <c r="BO136" s="22"/>
      <c r="BP136" s="22"/>
      <c r="BQ136" s="22"/>
      <c r="BR136" s="20"/>
      <c r="BS136" s="20"/>
      <c r="BT136" s="20"/>
      <c r="BU136" s="20"/>
      <c r="BV136" s="20"/>
      <c r="BW136" s="20"/>
      <c r="BX136" s="20"/>
      <c r="BY136" s="20"/>
      <c r="BZ136" s="20"/>
      <c r="CA136" s="20"/>
      <c r="CB136" s="20"/>
      <c r="CC136" s="20"/>
      <c r="CD136" s="20"/>
      <c r="CE136" s="180"/>
      <c r="CF136" s="37"/>
      <c r="CG136" s="37"/>
      <c r="CH136" s="37"/>
      <c r="CI136" s="37"/>
      <c r="CJ136" s="37"/>
      <c r="CK136" s="37"/>
      <c r="CL136" s="37"/>
      <c r="CM136" s="37"/>
      <c r="CN136" s="37"/>
      <c r="CO136" s="37"/>
      <c r="CP136" s="37"/>
      <c r="CQ136" s="37"/>
      <c r="CR136" s="37">
        <f t="shared" ref="CR136:CR196" si="104">+SUM(CF136:CQ136)</f>
        <v>0</v>
      </c>
      <c r="CS136" s="38"/>
      <c r="CT136" s="23"/>
      <c r="CU136" s="24"/>
      <c r="CV136" s="240">
        <f>+AD136</f>
        <v>0</v>
      </c>
      <c r="CW136" s="25" t="e">
        <f>1-(CU136/CV136)</f>
        <v>#DIV/0!</v>
      </c>
      <c r="CX136" s="23" t="e" cm="1">
        <f t="array" ref="CX136">+_xlfn.IFS(CW136&lt;0.8,"Cambio",CW136&lt;0.9,"Revisión de control",CW136&gt;0.89,"Se mantiene")</f>
        <v>#DIV/0!</v>
      </c>
      <c r="CY136" s="143"/>
      <c r="CZ136" s="143"/>
      <c r="DA136" s="143"/>
      <c r="DB136" s="143"/>
      <c r="DC136" s="25"/>
    </row>
    <row r="137" spans="1:107" ht="60" hidden="1" customHeight="1" x14ac:dyDescent="0.35">
      <c r="A137" s="146"/>
      <c r="B137" s="219"/>
      <c r="C137" s="148" t="s">
        <v>145</v>
      </c>
      <c r="D137" s="206"/>
      <c r="E137" s="209"/>
      <c r="F137" s="206"/>
      <c r="G137" s="221"/>
      <c r="H137" s="184"/>
      <c r="I137" s="216"/>
      <c r="J137" s="190"/>
      <c r="K137" s="190"/>
      <c r="L137" s="211"/>
      <c r="M137" s="197"/>
      <c r="N137" s="200"/>
      <c r="O137" s="213"/>
      <c r="P137" s="216"/>
      <c r="Q137" s="213"/>
      <c r="R137" s="216"/>
      <c r="S137" s="216"/>
      <c r="T137" s="216"/>
      <c r="U137" s="184"/>
      <c r="V137" s="186"/>
      <c r="W137" s="186"/>
      <c r="X137" s="187"/>
      <c r="Y137" s="190"/>
      <c r="Z137" s="190"/>
      <c r="AA137" s="193"/>
      <c r="AB137" s="193"/>
      <c r="AC137" s="193"/>
      <c r="AD137" s="195"/>
      <c r="AE137" s="184"/>
      <c r="AF137" s="188"/>
      <c r="AG137" s="184"/>
      <c r="AH137" s="184"/>
      <c r="AI137" s="188"/>
      <c r="AJ137" s="184"/>
      <c r="AK137" s="185"/>
      <c r="AL137" s="20" t="str">
        <f>CONCATENATE(J136," Control"," 2")</f>
        <v>POSPR  Control 2</v>
      </c>
      <c r="AM137" s="22"/>
      <c r="AN137" s="22"/>
      <c r="AO137" s="22"/>
      <c r="AP137" s="22" t="str">
        <f t="shared" si="101"/>
        <v xml:space="preserve">  a través de </v>
      </c>
      <c r="AQ137" s="20"/>
      <c r="AR137" s="20" t="str">
        <f t="shared" si="102"/>
        <v/>
      </c>
      <c r="AS137" s="20"/>
      <c r="AT137" s="20" t="str">
        <f t="shared" si="103"/>
        <v/>
      </c>
      <c r="AU137" s="20"/>
      <c r="AV137" s="20"/>
      <c r="AW137" s="20"/>
      <c r="AX137" s="21" t="str">
        <f>+IF(AR137="Probabilidad",AX136-(AX136*AT137),AX136)</f>
        <v/>
      </c>
      <c r="AY137" s="20" t="str">
        <f t="shared" si="61"/>
        <v/>
      </c>
      <c r="AZ137" s="21" t="e">
        <f>+IF(AR137="Impacto",AZ136-(AZ136*AT137),AZ136)</f>
        <v>#N/A</v>
      </c>
      <c r="BA137" s="20" t="str">
        <f t="shared" si="62"/>
        <v/>
      </c>
      <c r="BB137" s="190"/>
      <c r="BC137" s="190"/>
      <c r="BD137" s="182"/>
      <c r="BE137" s="162"/>
      <c r="BF137" s="162"/>
      <c r="BG137" s="162"/>
      <c r="BH137" s="162"/>
      <c r="BI137" s="162"/>
      <c r="BJ137" s="162"/>
      <c r="BK137" s="162"/>
      <c r="BL137" s="162"/>
      <c r="BM137" s="178"/>
      <c r="BN137" s="20" t="str">
        <f>CONCATENATE(J136," Acción preventiva"," 2")</f>
        <v>POSPR  Acción preventiva 2</v>
      </c>
      <c r="BO137" s="22"/>
      <c r="BP137" s="22"/>
      <c r="BQ137" s="22"/>
      <c r="BR137" s="20"/>
      <c r="BS137" s="20"/>
      <c r="BT137" s="20"/>
      <c r="BU137" s="20"/>
      <c r="BV137" s="20"/>
      <c r="BW137" s="20"/>
      <c r="BX137" s="20"/>
      <c r="BY137" s="20"/>
      <c r="BZ137" s="20"/>
      <c r="CA137" s="20"/>
      <c r="CB137" s="20"/>
      <c r="CC137" s="20"/>
      <c r="CD137" s="20"/>
      <c r="CE137" s="180"/>
      <c r="CF137" s="37"/>
      <c r="CG137" s="37"/>
      <c r="CH137" s="37"/>
      <c r="CI137" s="37"/>
      <c r="CJ137" s="37"/>
      <c r="CK137" s="37"/>
      <c r="CL137" s="37"/>
      <c r="CM137" s="37"/>
      <c r="CN137" s="37"/>
      <c r="CO137" s="37"/>
      <c r="CP137" s="37"/>
      <c r="CQ137" s="37"/>
      <c r="CR137" s="37">
        <f t="shared" si="104"/>
        <v>0</v>
      </c>
      <c r="CS137" s="38"/>
      <c r="CT137" s="23"/>
      <c r="CU137" s="24"/>
      <c r="CV137" s="241"/>
      <c r="CW137" s="25" t="e">
        <f>1-(CU137/CV136)</f>
        <v>#DIV/0!</v>
      </c>
      <c r="CX137" s="23" t="e" cm="1">
        <f t="array" ref="CX137">+_xlfn.IFS(CW137&lt;0.8,"Cambio",CW137&lt;0.9,"Revisión de control",CW137&gt;0.89,"Se mantiene")</f>
        <v>#DIV/0!</v>
      </c>
      <c r="CY137" s="143"/>
      <c r="CZ137" s="143"/>
      <c r="DA137" s="143"/>
      <c r="DB137" s="143"/>
      <c r="DC137" s="25"/>
    </row>
    <row r="138" spans="1:107" ht="60" hidden="1" customHeight="1" x14ac:dyDescent="0.35">
      <c r="A138" s="146"/>
      <c r="B138" s="219"/>
      <c r="C138" s="148" t="s">
        <v>145</v>
      </c>
      <c r="D138" s="206"/>
      <c r="E138" s="209"/>
      <c r="F138" s="206"/>
      <c r="G138" s="221"/>
      <c r="H138" s="184"/>
      <c r="I138" s="216"/>
      <c r="J138" s="190"/>
      <c r="K138" s="190"/>
      <c r="L138" s="211"/>
      <c r="M138" s="197"/>
      <c r="N138" s="200"/>
      <c r="O138" s="213"/>
      <c r="P138" s="216"/>
      <c r="Q138" s="213"/>
      <c r="R138" s="216"/>
      <c r="S138" s="216"/>
      <c r="T138" s="216"/>
      <c r="U138" s="184"/>
      <c r="V138" s="186"/>
      <c r="W138" s="186"/>
      <c r="X138" s="187"/>
      <c r="Y138" s="190"/>
      <c r="Z138" s="190"/>
      <c r="AA138" s="193"/>
      <c r="AB138" s="193"/>
      <c r="AC138" s="193"/>
      <c r="AD138" s="195"/>
      <c r="AE138" s="184"/>
      <c r="AF138" s="188"/>
      <c r="AG138" s="184"/>
      <c r="AH138" s="184"/>
      <c r="AI138" s="188"/>
      <c r="AJ138" s="184"/>
      <c r="AK138" s="185"/>
      <c r="AL138" s="20" t="str">
        <f>CONCATENATE(J136," Control"," 3")</f>
        <v>POSPR  Control 3</v>
      </c>
      <c r="AM138" s="22"/>
      <c r="AN138" s="22"/>
      <c r="AO138" s="22"/>
      <c r="AP138" s="22" t="str">
        <f t="shared" si="101"/>
        <v xml:space="preserve">  a través de </v>
      </c>
      <c r="AQ138" s="20"/>
      <c r="AR138" s="20" t="str">
        <f t="shared" si="102"/>
        <v/>
      </c>
      <c r="AS138" s="20"/>
      <c r="AT138" s="20" t="str">
        <f t="shared" si="103"/>
        <v/>
      </c>
      <c r="AU138" s="20"/>
      <c r="AV138" s="20"/>
      <c r="AW138" s="20"/>
      <c r="AX138" s="21" t="str">
        <f>+IF(AR138="Probabilidad",AX137-(AX137*AT138),AX137)</f>
        <v/>
      </c>
      <c r="AY138" s="20" t="str">
        <f t="shared" si="61"/>
        <v/>
      </c>
      <c r="AZ138" s="21" t="e">
        <f>+IF(AR138="Impacto",AZ137-(AZ137*AT138),AZ137)</f>
        <v>#N/A</v>
      </c>
      <c r="BA138" s="20" t="str">
        <f t="shared" si="62"/>
        <v/>
      </c>
      <c r="BB138" s="190"/>
      <c r="BC138" s="190"/>
      <c r="BD138" s="182"/>
      <c r="BE138" s="162"/>
      <c r="BF138" s="162"/>
      <c r="BG138" s="162"/>
      <c r="BH138" s="162"/>
      <c r="BI138" s="162"/>
      <c r="BJ138" s="162"/>
      <c r="BK138" s="162"/>
      <c r="BL138" s="162"/>
      <c r="BM138" s="178"/>
      <c r="BN138" s="20" t="str">
        <f>CONCATENATE(J136," Acción preventiva"," 3")</f>
        <v>POSPR  Acción preventiva 3</v>
      </c>
      <c r="BO138" s="22"/>
      <c r="BP138" s="22"/>
      <c r="BQ138" s="22"/>
      <c r="BR138" s="20"/>
      <c r="BS138" s="20"/>
      <c r="BT138" s="20"/>
      <c r="BU138" s="20"/>
      <c r="BV138" s="20"/>
      <c r="BW138" s="20"/>
      <c r="BX138" s="20"/>
      <c r="BY138" s="20"/>
      <c r="BZ138" s="20"/>
      <c r="CA138" s="20"/>
      <c r="CB138" s="20"/>
      <c r="CC138" s="20"/>
      <c r="CD138" s="20"/>
      <c r="CE138" s="180"/>
      <c r="CF138" s="37"/>
      <c r="CG138" s="37"/>
      <c r="CH138" s="37"/>
      <c r="CI138" s="37"/>
      <c r="CJ138" s="37"/>
      <c r="CK138" s="37"/>
      <c r="CL138" s="37"/>
      <c r="CM138" s="37"/>
      <c r="CN138" s="37"/>
      <c r="CO138" s="37"/>
      <c r="CP138" s="37"/>
      <c r="CQ138" s="37"/>
      <c r="CR138" s="37">
        <f t="shared" si="104"/>
        <v>0</v>
      </c>
      <c r="CS138" s="38"/>
      <c r="CT138" s="23"/>
      <c r="CU138" s="24"/>
      <c r="CV138" s="241"/>
      <c r="CW138" s="25" t="e">
        <f>1-(CU138/CV136)</f>
        <v>#DIV/0!</v>
      </c>
      <c r="CX138" s="23" t="e" cm="1">
        <f t="array" ref="CX138">+_xlfn.IFS(CW138&lt;0.8,"Cambio",CW138&lt;0.9,"Revisión de control",CW138&gt;0.89,"Se mantiene")</f>
        <v>#DIV/0!</v>
      </c>
      <c r="CY138" s="143"/>
      <c r="CZ138" s="143"/>
      <c r="DA138" s="143"/>
      <c r="DB138" s="143"/>
      <c r="DC138" s="25"/>
    </row>
    <row r="139" spans="1:107" ht="60" hidden="1" customHeight="1" x14ac:dyDescent="0.35">
      <c r="A139" s="146"/>
      <c r="B139" s="220"/>
      <c r="C139" s="148" t="s">
        <v>145</v>
      </c>
      <c r="D139" s="207"/>
      <c r="E139" s="210"/>
      <c r="F139" s="207"/>
      <c r="G139" s="221"/>
      <c r="H139" s="184"/>
      <c r="I139" s="217"/>
      <c r="J139" s="191"/>
      <c r="K139" s="191"/>
      <c r="L139" s="211"/>
      <c r="M139" s="198"/>
      <c r="N139" s="201"/>
      <c r="O139" s="214"/>
      <c r="P139" s="217"/>
      <c r="Q139" s="214"/>
      <c r="R139" s="217"/>
      <c r="S139" s="217"/>
      <c r="T139" s="217"/>
      <c r="U139" s="184"/>
      <c r="V139" s="186"/>
      <c r="W139" s="186"/>
      <c r="X139" s="187"/>
      <c r="Y139" s="191"/>
      <c r="Z139" s="191"/>
      <c r="AA139" s="194"/>
      <c r="AB139" s="194"/>
      <c r="AC139" s="194"/>
      <c r="AD139" s="195"/>
      <c r="AE139" s="184"/>
      <c r="AF139" s="188"/>
      <c r="AG139" s="184"/>
      <c r="AH139" s="184"/>
      <c r="AI139" s="188"/>
      <c r="AJ139" s="184"/>
      <c r="AK139" s="185"/>
      <c r="AL139" s="20" t="str">
        <f>CONCATENATE(J136," Control"," 4")</f>
        <v>POSPR  Control 4</v>
      </c>
      <c r="AM139" s="22"/>
      <c r="AN139" s="22"/>
      <c r="AO139" s="22"/>
      <c r="AP139" s="22" t="str">
        <f t="shared" si="101"/>
        <v xml:space="preserve">  a través de </v>
      </c>
      <c r="AQ139" s="20"/>
      <c r="AR139" s="20" t="str">
        <f t="shared" si="102"/>
        <v/>
      </c>
      <c r="AS139" s="20"/>
      <c r="AT139" s="20" t="str">
        <f t="shared" si="103"/>
        <v/>
      </c>
      <c r="AU139" s="20"/>
      <c r="AV139" s="20"/>
      <c r="AW139" s="20"/>
      <c r="AX139" s="21" t="str">
        <f>+IF(AR139="Probabilidad",AX138-(AX138*AT139),AX138)</f>
        <v/>
      </c>
      <c r="AY139" s="20" t="str">
        <f t="shared" si="61"/>
        <v/>
      </c>
      <c r="AZ139" s="21" t="e">
        <f>+IF(AR139="Impacto",AZ138-(AZ138*AT139),AZ138)</f>
        <v>#N/A</v>
      </c>
      <c r="BA139" s="20" t="str">
        <f t="shared" si="62"/>
        <v/>
      </c>
      <c r="BB139" s="191"/>
      <c r="BC139" s="191"/>
      <c r="BD139" s="183"/>
      <c r="BE139" s="163"/>
      <c r="BF139" s="163"/>
      <c r="BG139" s="163"/>
      <c r="BH139" s="163"/>
      <c r="BI139" s="163"/>
      <c r="BJ139" s="163"/>
      <c r="BK139" s="163"/>
      <c r="BL139" s="163"/>
      <c r="BM139" s="178"/>
      <c r="BN139" s="20" t="str">
        <f>CONCATENATE(J136," Acción preventiva"," 4")</f>
        <v>POSPR  Acción preventiva 4</v>
      </c>
      <c r="BO139" s="22"/>
      <c r="BP139" s="22"/>
      <c r="BQ139" s="22"/>
      <c r="BR139" s="20"/>
      <c r="BS139" s="20"/>
      <c r="BT139" s="20"/>
      <c r="BU139" s="20"/>
      <c r="BV139" s="20"/>
      <c r="BW139" s="20"/>
      <c r="BX139" s="20"/>
      <c r="BY139" s="20"/>
      <c r="BZ139" s="20"/>
      <c r="CA139" s="20"/>
      <c r="CB139" s="20"/>
      <c r="CC139" s="20"/>
      <c r="CD139" s="20"/>
      <c r="CE139" s="180"/>
      <c r="CF139" s="37"/>
      <c r="CG139" s="37"/>
      <c r="CH139" s="37"/>
      <c r="CI139" s="37"/>
      <c r="CJ139" s="37"/>
      <c r="CK139" s="37"/>
      <c r="CL139" s="37"/>
      <c r="CM139" s="37"/>
      <c r="CN139" s="37"/>
      <c r="CO139" s="37"/>
      <c r="CP139" s="37"/>
      <c r="CQ139" s="37"/>
      <c r="CR139" s="37">
        <f t="shared" si="104"/>
        <v>0</v>
      </c>
      <c r="CS139" s="38"/>
      <c r="CT139" s="23"/>
      <c r="CU139" s="24"/>
      <c r="CV139" s="242"/>
      <c r="CW139" s="25" t="e">
        <f>1-(CU139/CV136)</f>
        <v>#DIV/0!</v>
      </c>
      <c r="CX139" s="23" t="e" cm="1">
        <f t="array" ref="CX139">+_xlfn.IFS(CW139&lt;0.8,"Cambio",CW139&lt;0.9,"Revisión de control",CW139&gt;0.89,"Se mantiene")</f>
        <v>#DIV/0!</v>
      </c>
      <c r="CY139" s="143"/>
      <c r="CZ139" s="143"/>
      <c r="DA139" s="143"/>
      <c r="DB139" s="143"/>
      <c r="DC139" s="25"/>
    </row>
    <row r="140" spans="1:107" ht="60" hidden="1" customHeight="1" x14ac:dyDescent="0.35">
      <c r="A140" s="146"/>
      <c r="B140" s="218" t="s">
        <v>144</v>
      </c>
      <c r="C140" s="148" t="s">
        <v>145</v>
      </c>
      <c r="D140" s="205" t="str">
        <f>VLOOKUP(B140,Datos!$B$65:$F$80,3,FALSE)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40" s="208" t="str">
        <f>VLOOKUP(B140,Datos!$B$65:$F$80,5,FALSE)</f>
        <v>La posibilidad de incumplir con las acciones institucionales requeridas para la implementación efectiva del Ordenamiento Social de la Propiedad Rural a cargo de la ANT</v>
      </c>
      <c r="F140" s="205" t="str">
        <f>VLOOKUP(B140,Datos!$B$65:$F$80,4,FALSE)</f>
        <v>Desde la formulación de planes de ordenamiento de la propiedad rural, y/o de análisis de información de los diferentes modelos de atención hasta la implementación de acciones que permiten el cumplimiento de los procesos misionales de la entidad.</v>
      </c>
      <c r="G140" s="221" t="s">
        <v>647</v>
      </c>
      <c r="H140" s="184"/>
      <c r="I140" s="215">
        <f>IF(K140="",0,1)</f>
        <v>0</v>
      </c>
      <c r="J140" s="189" t="str">
        <f>CONCATENATE(C140," ",K140)</f>
        <v xml:space="preserve">POSPR </v>
      </c>
      <c r="K140" s="189"/>
      <c r="L140" s="211"/>
      <c r="M140" s="196">
        <f ca="1">+TODAY()-L140</f>
        <v>46189</v>
      </c>
      <c r="N140" s="199"/>
      <c r="O140" s="212"/>
      <c r="P140" s="215" t="e">
        <f>VLOOKUP(O140,Datos!$B$20:$D$25,3,FALSE)</f>
        <v>#N/A</v>
      </c>
      <c r="Q140" s="212"/>
      <c r="R140" s="215" t="e">
        <f>VLOOKUP(Q140,Datos!$C$20:$D$25,2,FALSE)</f>
        <v>#N/A</v>
      </c>
      <c r="S140" s="215" t="e">
        <f>+IF(P140="",R140,IF(R140="",P140,IF(P140&gt;R140,P140,R140)))</f>
        <v>#N/A</v>
      </c>
      <c r="T140" s="215" t="e" cm="1">
        <f t="array" ref="T140">_xlfn.IFS(S140=P140,O140,S140=R140,Q140)</f>
        <v>#N/A</v>
      </c>
      <c r="U140" s="184"/>
      <c r="V140" s="186"/>
      <c r="W140" s="186"/>
      <c r="X140" s="187" t="str">
        <f>CONCATENATE("Posibilidad de"," ",U140," ",V140," debido ",W140)</f>
        <v xml:space="preserve">Posibilidad de   debido </v>
      </c>
      <c r="Y140" s="189"/>
      <c r="Z140" s="189"/>
      <c r="AA140" s="192"/>
      <c r="AB140" s="192"/>
      <c r="AC140" s="192"/>
      <c r="AD140" s="195"/>
      <c r="AE140" s="184" t="str">
        <f>IF(AD140&lt;=0,"",IF(AD140&lt;=2,"Muy Baja",IF(AD140&lt;=24,"Baja",IF(AD140&lt;=500,"Media",IF(AD140&lt;=5000,"Alta","Muy Alta")))))</f>
        <v/>
      </c>
      <c r="AF140" s="188" t="str">
        <f>IF(AE140="","",IF(AE140="Muy Baja",0.2,IF(AE140="Baja",0.4,IF(AE140="Media",0.6,IF(AE140="Alta",0.8,IF(AE140="Muy Alta",1,))))))</f>
        <v/>
      </c>
      <c r="AG140" s="188" t="e">
        <f>+T140</f>
        <v>#N/A</v>
      </c>
      <c r="AH140" s="184" t="e" cm="1">
        <f t="array" ref="AH140">_xlfn.IFS(AG140=Datos!$C$6,"Leve",AG140=Datos!$D$6,"Leve",AG140=Datos!$C$7,"Menor",AG140=Datos!$D$7,"Menor",AG140=Datos!$C$8,"Moderado",AG140=Datos!$D$8,"Moderado",AG140=Datos!$C$9,"Mayor",AG140=Datos!$D$9,"Mayor",AG140=Datos!$C$10,"Catastrófico",AG140=Datos!$D$10,"Catastrófico")</f>
        <v>#N/A</v>
      </c>
      <c r="AI140" s="188" t="e">
        <f>IF(AH140="","",IF(AH140="Leve",0.2,IF(AH140="Menor",0.4,IF(AH140="Moderado",0.6,IF(AH140="Mayor",0.8,IF(AH140="Catastrófico",1,))))))</f>
        <v>#N/A</v>
      </c>
      <c r="AJ140" s="184" t="e">
        <f>IF(OR(AND(AE140="Muy Baja",AH140="Leve"),AND(AE140="Muy Baja",AH140="Menor"),AND(AE140="Baja",AH140="Leve")),"Bajo",IF(OR(AND(AE140="Muy baja",AH140="Moderado"),AND(AE140="Baja",AH140="Menor"),AND(AE140="Baja",AH140="Moderado"),AND(AE140="Media",AH140="Leve"),AND(AE140="Media",AH140="Menor"),AND(AE140="Media",AH140="Moderado"),AND(AE140="Alta",AH140="Leve"),AND(AE140="Alta",AH140="Menor")),"Moderado",IF(OR(AND(AE140="Muy Baja",AH140="Mayor"),AND(AE140="Baja",AH140="Mayor"),AND(AE140="Media",AH140="Mayor"),AND(AE140="Alta",AH140="Moderado"),AND(AE140="Alta",AH140="Mayor"),AND(AE140="Muy Alta",AH140="Leve"),AND(AE140="Muy Alta",AH140="Menor"),AND(AE140="Muy Alta",AH140="Moderado"),AND(AE140="Muy Alta",AH140="Mayor")),"Alto",IF(OR(AND(AE140="Muy Baja",AH140="Catastrófico"),AND(AE140="Baja",AH140="Catastrófico"),AND(AE140="Media",AH140="Catastrófico"),AND(AE140="Alta",AH140="Catastrófico"),AND(AE140="Muy Alta",AH140="Catastrófico")),"Extremo",""))))</f>
        <v>#N/A</v>
      </c>
      <c r="AK140" s="185" t="e" cm="1">
        <f t="array" ref="AK140">_xlfn.IFS(AJ140="Bajo","Aceptar",AJ140="Moderado","Reducir",AJ140="Alto","Reducir",AJ140="Extremo","Reducir")</f>
        <v>#N/A</v>
      </c>
      <c r="AL140" s="20" t="str">
        <f>CONCATENATE(J140," Control"," 1")</f>
        <v>POSPR  Control 1</v>
      </c>
      <c r="AM140" s="22"/>
      <c r="AN140" s="22"/>
      <c r="AO140" s="22"/>
      <c r="AP140" s="22" t="str">
        <f t="shared" ref="AP140:AP155" si="105">CONCATENATE(AM140," ",AN140," a través de ",AO140)</f>
        <v xml:space="preserve">  a través de </v>
      </c>
      <c r="AQ140" s="20"/>
      <c r="AR140" s="20" t="str">
        <f t="shared" si="102"/>
        <v/>
      </c>
      <c r="AS140" s="20"/>
      <c r="AT140" s="20" t="str">
        <f t="shared" si="103"/>
        <v/>
      </c>
      <c r="AU140" s="20"/>
      <c r="AV140" s="20"/>
      <c r="AW140" s="20"/>
      <c r="AX140" s="21" t="str">
        <f>+IF(AR140="Probabilidad",AF140-(AF140*AT140),AF140)</f>
        <v/>
      </c>
      <c r="AY140" s="20" t="str">
        <f t="shared" ref="AY140:AY203" si="106">IFERROR(IF(AX140="","",IF(AX140&lt;=20%,"Muy Baja",IF(AX140&lt;=40%,"Baja",IF(AX140&lt;=60%,"Media",IF(AX140&lt;=80%,"Alta","Muy Alta"))))),"")</f>
        <v/>
      </c>
      <c r="AZ140" s="21" t="e">
        <f>+IF(AR140="Impacto",AI140-(AI140*AT140),AI140)</f>
        <v>#N/A</v>
      </c>
      <c r="BA140" s="20" t="str">
        <f t="shared" ref="BA140:BA203" si="107">IFERROR(IF(AZ140="","",IF(AZ140&lt;=0.2,"Leve",IF(AZ140&lt;=0.4,"Menor",IF(AZ140&lt;=0.6,"Moderado",IF(AZ140&lt;=0.8,"Mayor","Catastrófico"))))),"")</f>
        <v/>
      </c>
      <c r="BB140" s="189" t="str">
        <f>IF(OR(AND(AY143="Muy Baja",BA143="Leve"),AND(AY143="Muy Baja",BA143="Menor"),AND(AY143="Baja",BA143="Leve")),"Bajo",IF(OR(AND(AY143="Muy baja",BA143="Moderado"),AND(AY143="Baja",BA143="Menor"),AND(AY143="Baja",BA143="Moderado"),AND(AY143="Media",BA143="Leve"),AND(AY143="Media",BA143="Menor"),AND(AY143="Media",BA143="Moderado"),AND(AY143="Alta",BA143="Leve"),AND(AY143="Alta",BA143="Menor")),"Moderado",IF(OR(AND(AY143="Muy Baja",BA143="Mayor"),AND(AY143="Baja",BA143="Mayor"),AND(AY143="Media",BA143="Mayor"),AND(AY143="Alta",BA143="Moderado"),AND(AY143="Alta",BA143="Mayor"),AND(AY143="Muy Alta",BA143="Leve"),AND(AY143="Muy Alta",BA143="Menor"),AND(AY143="Muy Alta",BA143="Moderado"),AND(AY143="Muy Alta",BA143="Mayor")),"Alto",IF(OR(AND(AY143="Muy Baja",BA143="Catastrófico"),AND(AY143="Baja",BA143="Catastrófico"),AND(AY143="Media",BA143="Catastrófico"),AND(AY143="Alta",BA143="Catastrófico"),AND(AY143="Muy Alta",BA143="Catastrófico")),"Extremo",""))))</f>
        <v/>
      </c>
      <c r="BC140" s="189" t="e" cm="1">
        <f t="array" ref="BC140">_xlfn.IFS(BB140="Bajo","Aceptar",BB140="Moderado","Reducir",BB140="Alto","Reducir",BB140="Extremo","Reducir")</f>
        <v>#N/A</v>
      </c>
      <c r="BD140" s="181" t="e" cm="1">
        <f t="array" ref="BD140">_xlfn.IFS(BC140="Aceptar","No",BC140="Reducir","Si")</f>
        <v>#N/A</v>
      </c>
      <c r="BE140" s="161"/>
      <c r="BF140" s="161"/>
      <c r="BG140" s="161"/>
      <c r="BH140" s="161"/>
      <c r="BI140" s="161"/>
      <c r="BJ140" s="161"/>
      <c r="BK140" s="161"/>
      <c r="BL140" s="161"/>
      <c r="BM140" s="178"/>
      <c r="BN140" s="20" t="str">
        <f>CONCATENATE(J140," Acción preventiva"," 1")</f>
        <v>POSPR  Acción preventiva 1</v>
      </c>
      <c r="BO140" s="22"/>
      <c r="BP140" s="22"/>
      <c r="BQ140" s="22"/>
      <c r="BR140" s="20"/>
      <c r="BS140" s="20"/>
      <c r="BT140" s="20"/>
      <c r="BU140" s="20"/>
      <c r="BV140" s="20"/>
      <c r="BW140" s="20"/>
      <c r="BX140" s="20"/>
      <c r="BY140" s="20"/>
      <c r="BZ140" s="20"/>
      <c r="CA140" s="20"/>
      <c r="CB140" s="20"/>
      <c r="CC140" s="20"/>
      <c r="CD140" s="20"/>
      <c r="CE140" s="180"/>
      <c r="CF140" s="37"/>
      <c r="CG140" s="37"/>
      <c r="CH140" s="37"/>
      <c r="CI140" s="37"/>
      <c r="CJ140" s="37"/>
      <c r="CK140" s="37"/>
      <c r="CL140" s="37"/>
      <c r="CM140" s="37"/>
      <c r="CN140" s="37"/>
      <c r="CO140" s="37"/>
      <c r="CP140" s="37"/>
      <c r="CQ140" s="37"/>
      <c r="CR140" s="37">
        <f t="shared" si="104"/>
        <v>0</v>
      </c>
      <c r="CS140" s="38"/>
      <c r="CT140" s="23"/>
      <c r="CU140" s="24"/>
      <c r="CV140" s="240">
        <f>+AD140</f>
        <v>0</v>
      </c>
      <c r="CW140" s="25" t="e">
        <f>1-(CU140/CV140)</f>
        <v>#DIV/0!</v>
      </c>
      <c r="CX140" s="23" t="e" cm="1">
        <f t="array" ref="CX140">+_xlfn.IFS(CW140&lt;0.8,"Cambio",CW140&lt;0.9,"Revisión de control",CW140&gt;0.89,"Se mantiene")</f>
        <v>#DIV/0!</v>
      </c>
      <c r="CY140" s="143"/>
      <c r="CZ140" s="143"/>
      <c r="DA140" s="143"/>
      <c r="DB140" s="143"/>
      <c r="DC140" s="25"/>
    </row>
    <row r="141" spans="1:107" ht="60" hidden="1" customHeight="1" x14ac:dyDescent="0.35">
      <c r="A141" s="146"/>
      <c r="B141" s="219"/>
      <c r="C141" s="148" t="s">
        <v>145</v>
      </c>
      <c r="D141" s="206"/>
      <c r="E141" s="209"/>
      <c r="F141" s="206"/>
      <c r="G141" s="221"/>
      <c r="H141" s="184"/>
      <c r="I141" s="216"/>
      <c r="J141" s="190"/>
      <c r="K141" s="190"/>
      <c r="L141" s="211"/>
      <c r="M141" s="197"/>
      <c r="N141" s="200"/>
      <c r="O141" s="213"/>
      <c r="P141" s="216"/>
      <c r="Q141" s="213"/>
      <c r="R141" s="216"/>
      <c r="S141" s="216"/>
      <c r="T141" s="216"/>
      <c r="U141" s="184"/>
      <c r="V141" s="186"/>
      <c r="W141" s="186"/>
      <c r="X141" s="187"/>
      <c r="Y141" s="190"/>
      <c r="Z141" s="190"/>
      <c r="AA141" s="193"/>
      <c r="AB141" s="193"/>
      <c r="AC141" s="193"/>
      <c r="AD141" s="195"/>
      <c r="AE141" s="184"/>
      <c r="AF141" s="188"/>
      <c r="AG141" s="184"/>
      <c r="AH141" s="184"/>
      <c r="AI141" s="188"/>
      <c r="AJ141" s="184"/>
      <c r="AK141" s="185"/>
      <c r="AL141" s="20" t="str">
        <f>CONCATENATE(J140," Control"," 2")</f>
        <v>POSPR  Control 2</v>
      </c>
      <c r="AM141" s="22"/>
      <c r="AN141" s="22"/>
      <c r="AO141" s="22"/>
      <c r="AP141" s="22" t="str">
        <f t="shared" si="105"/>
        <v xml:space="preserve">  a través de </v>
      </c>
      <c r="AQ141" s="20"/>
      <c r="AR141" s="20" t="str">
        <f t="shared" si="102"/>
        <v/>
      </c>
      <c r="AS141" s="20"/>
      <c r="AT141" s="20" t="str">
        <f t="shared" si="103"/>
        <v/>
      </c>
      <c r="AU141" s="20"/>
      <c r="AV141" s="20"/>
      <c r="AW141" s="20"/>
      <c r="AX141" s="21" t="str">
        <f>+IF(AR141="Probabilidad",AX140-(AX140*AT141),AX140)</f>
        <v/>
      </c>
      <c r="AY141" s="20" t="str">
        <f t="shared" si="106"/>
        <v/>
      </c>
      <c r="AZ141" s="21" t="e">
        <f>+IF(AR141="Impacto",AZ140-(AZ140*AT141),AZ140)</f>
        <v>#N/A</v>
      </c>
      <c r="BA141" s="20" t="str">
        <f t="shared" si="107"/>
        <v/>
      </c>
      <c r="BB141" s="190"/>
      <c r="BC141" s="190"/>
      <c r="BD141" s="182"/>
      <c r="BE141" s="162"/>
      <c r="BF141" s="162"/>
      <c r="BG141" s="162"/>
      <c r="BH141" s="162"/>
      <c r="BI141" s="162"/>
      <c r="BJ141" s="162"/>
      <c r="BK141" s="162"/>
      <c r="BL141" s="162"/>
      <c r="BM141" s="178"/>
      <c r="BN141" s="20" t="str">
        <f>CONCATENATE(J140," Acción preventiva"," 2")</f>
        <v>POSPR  Acción preventiva 2</v>
      </c>
      <c r="BO141" s="22"/>
      <c r="BP141" s="22"/>
      <c r="BQ141" s="22"/>
      <c r="BR141" s="20"/>
      <c r="BS141" s="20"/>
      <c r="BT141" s="20"/>
      <c r="BU141" s="20"/>
      <c r="BV141" s="20"/>
      <c r="BW141" s="20"/>
      <c r="BX141" s="20"/>
      <c r="BY141" s="20"/>
      <c r="BZ141" s="20"/>
      <c r="CA141" s="20"/>
      <c r="CB141" s="20"/>
      <c r="CC141" s="20"/>
      <c r="CD141" s="20"/>
      <c r="CE141" s="180"/>
      <c r="CF141" s="37"/>
      <c r="CG141" s="37"/>
      <c r="CH141" s="37"/>
      <c r="CI141" s="37"/>
      <c r="CJ141" s="37"/>
      <c r="CK141" s="37"/>
      <c r="CL141" s="37"/>
      <c r="CM141" s="37"/>
      <c r="CN141" s="37"/>
      <c r="CO141" s="37"/>
      <c r="CP141" s="37"/>
      <c r="CQ141" s="37"/>
      <c r="CR141" s="37">
        <f t="shared" si="104"/>
        <v>0</v>
      </c>
      <c r="CS141" s="38"/>
      <c r="CT141" s="23"/>
      <c r="CU141" s="24"/>
      <c r="CV141" s="241"/>
      <c r="CW141" s="25" t="e">
        <f>1-(CU141/CV140)</f>
        <v>#DIV/0!</v>
      </c>
      <c r="CX141" s="23" t="e" cm="1">
        <f t="array" ref="CX141">+_xlfn.IFS(CW141&lt;0.8,"Cambio",CW141&lt;0.9,"Revisión de control",CW141&gt;0.89,"Se mantiene")</f>
        <v>#DIV/0!</v>
      </c>
      <c r="CY141" s="143"/>
      <c r="CZ141" s="143"/>
      <c r="DA141" s="143"/>
      <c r="DB141" s="143"/>
      <c r="DC141" s="25"/>
    </row>
    <row r="142" spans="1:107" ht="60" hidden="1" customHeight="1" x14ac:dyDescent="0.35">
      <c r="A142" s="146"/>
      <c r="B142" s="219"/>
      <c r="C142" s="148" t="s">
        <v>145</v>
      </c>
      <c r="D142" s="206"/>
      <c r="E142" s="209"/>
      <c r="F142" s="206"/>
      <c r="G142" s="221"/>
      <c r="H142" s="184"/>
      <c r="I142" s="216"/>
      <c r="J142" s="190"/>
      <c r="K142" s="190"/>
      <c r="L142" s="211"/>
      <c r="M142" s="197"/>
      <c r="N142" s="200"/>
      <c r="O142" s="213"/>
      <c r="P142" s="216"/>
      <c r="Q142" s="213"/>
      <c r="R142" s="216"/>
      <c r="S142" s="216"/>
      <c r="T142" s="216"/>
      <c r="U142" s="184"/>
      <c r="V142" s="186"/>
      <c r="W142" s="186"/>
      <c r="X142" s="187"/>
      <c r="Y142" s="190"/>
      <c r="Z142" s="190"/>
      <c r="AA142" s="193"/>
      <c r="AB142" s="193"/>
      <c r="AC142" s="193"/>
      <c r="AD142" s="195"/>
      <c r="AE142" s="184"/>
      <c r="AF142" s="188"/>
      <c r="AG142" s="184"/>
      <c r="AH142" s="184"/>
      <c r="AI142" s="188"/>
      <c r="AJ142" s="184"/>
      <c r="AK142" s="185"/>
      <c r="AL142" s="20" t="str">
        <f>CONCATENATE(J140," Control"," 3")</f>
        <v>POSPR  Control 3</v>
      </c>
      <c r="AM142" s="22"/>
      <c r="AN142" s="22"/>
      <c r="AO142" s="22"/>
      <c r="AP142" s="22" t="str">
        <f t="shared" si="105"/>
        <v xml:space="preserve">  a través de </v>
      </c>
      <c r="AQ142" s="20"/>
      <c r="AR142" s="20" t="str">
        <f t="shared" si="102"/>
        <v/>
      </c>
      <c r="AS142" s="20"/>
      <c r="AT142" s="20" t="str">
        <f t="shared" si="103"/>
        <v/>
      </c>
      <c r="AU142" s="20"/>
      <c r="AV142" s="20"/>
      <c r="AW142" s="20"/>
      <c r="AX142" s="21" t="str">
        <f>+IF(AR142="Probabilidad",AX141-(AX141*AT142),AX141)</f>
        <v/>
      </c>
      <c r="AY142" s="20" t="str">
        <f t="shared" si="106"/>
        <v/>
      </c>
      <c r="AZ142" s="21" t="e">
        <f>+IF(AR142="Impacto",AZ141-(AZ141*AT142),AZ141)</f>
        <v>#N/A</v>
      </c>
      <c r="BA142" s="20" t="str">
        <f t="shared" si="107"/>
        <v/>
      </c>
      <c r="BB142" s="190"/>
      <c r="BC142" s="190"/>
      <c r="BD142" s="182"/>
      <c r="BE142" s="162"/>
      <c r="BF142" s="162"/>
      <c r="BG142" s="162"/>
      <c r="BH142" s="162"/>
      <c r="BI142" s="162"/>
      <c r="BJ142" s="162"/>
      <c r="BK142" s="162"/>
      <c r="BL142" s="162"/>
      <c r="BM142" s="178"/>
      <c r="BN142" s="20" t="str">
        <f>CONCATENATE(J140," Acción preventiva"," 3")</f>
        <v>POSPR  Acción preventiva 3</v>
      </c>
      <c r="BO142" s="22"/>
      <c r="BP142" s="22"/>
      <c r="BQ142" s="22"/>
      <c r="BR142" s="20"/>
      <c r="BS142" s="20"/>
      <c r="BT142" s="20"/>
      <c r="BU142" s="20"/>
      <c r="BV142" s="20"/>
      <c r="BW142" s="20"/>
      <c r="BX142" s="20"/>
      <c r="BY142" s="20"/>
      <c r="BZ142" s="20"/>
      <c r="CA142" s="20"/>
      <c r="CB142" s="20"/>
      <c r="CC142" s="20"/>
      <c r="CD142" s="20"/>
      <c r="CE142" s="180"/>
      <c r="CF142" s="37"/>
      <c r="CG142" s="37"/>
      <c r="CH142" s="37"/>
      <c r="CI142" s="37"/>
      <c r="CJ142" s="37"/>
      <c r="CK142" s="37"/>
      <c r="CL142" s="37"/>
      <c r="CM142" s="37"/>
      <c r="CN142" s="37"/>
      <c r="CO142" s="37"/>
      <c r="CP142" s="37"/>
      <c r="CQ142" s="37"/>
      <c r="CR142" s="37">
        <f t="shared" si="104"/>
        <v>0</v>
      </c>
      <c r="CS142" s="38"/>
      <c r="CT142" s="23"/>
      <c r="CU142" s="24"/>
      <c r="CV142" s="241"/>
      <c r="CW142" s="25" t="e">
        <f>1-(CU142/CV140)</f>
        <v>#DIV/0!</v>
      </c>
      <c r="CX142" s="23" t="e" cm="1">
        <f t="array" ref="CX142">+_xlfn.IFS(CW142&lt;0.8,"Cambio",CW142&lt;0.9,"Revisión de control",CW142&gt;0.89,"Se mantiene")</f>
        <v>#DIV/0!</v>
      </c>
      <c r="CY142" s="143"/>
      <c r="CZ142" s="143"/>
      <c r="DA142" s="143"/>
      <c r="DB142" s="143"/>
      <c r="DC142" s="25"/>
    </row>
    <row r="143" spans="1:107" ht="60" hidden="1" customHeight="1" x14ac:dyDescent="0.35">
      <c r="A143" s="146"/>
      <c r="B143" s="220"/>
      <c r="C143" s="148" t="s">
        <v>145</v>
      </c>
      <c r="D143" s="207"/>
      <c r="E143" s="210"/>
      <c r="F143" s="207"/>
      <c r="G143" s="221"/>
      <c r="H143" s="184"/>
      <c r="I143" s="217"/>
      <c r="J143" s="191"/>
      <c r="K143" s="191"/>
      <c r="L143" s="211"/>
      <c r="M143" s="198"/>
      <c r="N143" s="201"/>
      <c r="O143" s="214"/>
      <c r="P143" s="217"/>
      <c r="Q143" s="214"/>
      <c r="R143" s="217"/>
      <c r="S143" s="217"/>
      <c r="T143" s="217"/>
      <c r="U143" s="184"/>
      <c r="V143" s="186"/>
      <c r="W143" s="186"/>
      <c r="X143" s="187"/>
      <c r="Y143" s="191"/>
      <c r="Z143" s="191"/>
      <c r="AA143" s="194"/>
      <c r="AB143" s="194"/>
      <c r="AC143" s="194"/>
      <c r="AD143" s="195"/>
      <c r="AE143" s="184"/>
      <c r="AF143" s="188"/>
      <c r="AG143" s="184"/>
      <c r="AH143" s="184"/>
      <c r="AI143" s="188"/>
      <c r="AJ143" s="184"/>
      <c r="AK143" s="185"/>
      <c r="AL143" s="20" t="str">
        <f>CONCATENATE(J140," Control"," 4")</f>
        <v>POSPR  Control 4</v>
      </c>
      <c r="AM143" s="22"/>
      <c r="AN143" s="22"/>
      <c r="AO143" s="22"/>
      <c r="AP143" s="22" t="str">
        <f t="shared" si="105"/>
        <v xml:space="preserve">  a través de </v>
      </c>
      <c r="AQ143" s="20"/>
      <c r="AR143" s="20" t="str">
        <f t="shared" si="102"/>
        <v/>
      </c>
      <c r="AS143" s="20"/>
      <c r="AT143" s="20" t="str">
        <f t="shared" si="103"/>
        <v/>
      </c>
      <c r="AU143" s="20"/>
      <c r="AV143" s="20"/>
      <c r="AW143" s="20"/>
      <c r="AX143" s="21" t="str">
        <f>+IF(AR143="Probabilidad",AX142-(AX142*AT143),AX142)</f>
        <v/>
      </c>
      <c r="AY143" s="20" t="str">
        <f t="shared" si="106"/>
        <v/>
      </c>
      <c r="AZ143" s="21" t="e">
        <f>+IF(AR143="Impacto",AZ142-(AZ142*AT143),AZ142)</f>
        <v>#N/A</v>
      </c>
      <c r="BA143" s="20" t="str">
        <f t="shared" si="107"/>
        <v/>
      </c>
      <c r="BB143" s="191"/>
      <c r="BC143" s="191"/>
      <c r="BD143" s="183"/>
      <c r="BE143" s="163"/>
      <c r="BF143" s="163"/>
      <c r="BG143" s="163"/>
      <c r="BH143" s="163"/>
      <c r="BI143" s="163"/>
      <c r="BJ143" s="163"/>
      <c r="BK143" s="163"/>
      <c r="BL143" s="163"/>
      <c r="BM143" s="178"/>
      <c r="BN143" s="20" t="str">
        <f>CONCATENATE(J140," Acción preventiva"," 4")</f>
        <v>POSPR  Acción preventiva 4</v>
      </c>
      <c r="BO143" s="22"/>
      <c r="BP143" s="22"/>
      <c r="BQ143" s="22"/>
      <c r="BR143" s="20"/>
      <c r="BS143" s="20"/>
      <c r="BT143" s="20"/>
      <c r="BU143" s="20"/>
      <c r="BV143" s="20"/>
      <c r="BW143" s="20"/>
      <c r="BX143" s="20"/>
      <c r="BY143" s="20"/>
      <c r="BZ143" s="20"/>
      <c r="CA143" s="20"/>
      <c r="CB143" s="20"/>
      <c r="CC143" s="20"/>
      <c r="CD143" s="20"/>
      <c r="CE143" s="180"/>
      <c r="CF143" s="37"/>
      <c r="CG143" s="37"/>
      <c r="CH143" s="37"/>
      <c r="CI143" s="37"/>
      <c r="CJ143" s="37"/>
      <c r="CK143" s="37"/>
      <c r="CL143" s="37"/>
      <c r="CM143" s="37"/>
      <c r="CN143" s="37"/>
      <c r="CO143" s="37"/>
      <c r="CP143" s="37"/>
      <c r="CQ143" s="37"/>
      <c r="CR143" s="37">
        <f t="shared" si="104"/>
        <v>0</v>
      </c>
      <c r="CS143" s="38"/>
      <c r="CT143" s="23"/>
      <c r="CU143" s="24"/>
      <c r="CV143" s="242"/>
      <c r="CW143" s="25" t="e">
        <f>1-(CU143/CV140)</f>
        <v>#DIV/0!</v>
      </c>
      <c r="CX143" s="23" t="e" cm="1">
        <f t="array" ref="CX143">+_xlfn.IFS(CW143&lt;0.8,"Cambio",CW143&lt;0.9,"Revisión de control",CW143&gt;0.89,"Se mantiene")</f>
        <v>#DIV/0!</v>
      </c>
      <c r="CY143" s="143"/>
      <c r="CZ143" s="143"/>
      <c r="DA143" s="143"/>
      <c r="DB143" s="143"/>
      <c r="DC143" s="25"/>
    </row>
    <row r="144" spans="1:107" ht="60" customHeight="1" x14ac:dyDescent="0.35">
      <c r="A144" s="146" t="s">
        <v>1250</v>
      </c>
      <c r="B144" s="222" t="s">
        <v>146</v>
      </c>
      <c r="C144" s="148" t="s">
        <v>147</v>
      </c>
      <c r="D144" s="205" t="str">
        <f>VLOOKUP(B144,Datos!$B$65:$F$80,3,FALSE)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4" s="208" t="str">
        <f>VLOOKUP(B144,Datos!$B$65:$F$80,5,FALSE)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4" s="205" t="str">
        <f>VLOOKUP(B144,Datos!$B$65:$F$80,4,FALSE)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4" s="221" t="s">
        <v>1249</v>
      </c>
      <c r="H144" s="184" t="s">
        <v>1253</v>
      </c>
      <c r="I144" s="215">
        <f>IF(K144="",0,1)</f>
        <v>1</v>
      </c>
      <c r="J144" s="189" t="str">
        <f>CONCATENATE(C144," ",K144)</f>
        <v>SEJUT 24</v>
      </c>
      <c r="K144" s="189">
        <v>24</v>
      </c>
      <c r="L144" s="211">
        <v>46150</v>
      </c>
      <c r="M144" s="196">
        <f ca="1">+TODAY()-L144</f>
        <v>39</v>
      </c>
      <c r="N144" s="199" t="s">
        <v>1254</v>
      </c>
      <c r="O144" s="212" t="s">
        <v>19</v>
      </c>
      <c r="P144" s="215">
        <f>VLOOKUP(O144,Datos!$B$20:$D$25,3,FALSE)</f>
        <v>0.2</v>
      </c>
      <c r="Q144" s="212" t="s">
        <v>32</v>
      </c>
      <c r="R144" s="215">
        <f>VLOOKUP(Q144,Datos!$C$20:$D$25,2,FALSE)</f>
        <v>0.8</v>
      </c>
      <c r="S144" s="215">
        <f>+IF(P144="",R144,IF(R144="",P144,IF(P144&gt;R144,P144,R144)))</f>
        <v>0.8</v>
      </c>
      <c r="T144" s="215" t="str" cm="1">
        <f t="array" ref="T144">_xlfn.IFS(S144=P144,O144,S144=R144,Q144)</f>
        <v>El riesgo afecta la imagen de  la entidad con efecto publicitario sostenido a nivel de sector administrativo, nivel departamental o municipal</v>
      </c>
      <c r="U144" s="184" t="s">
        <v>4</v>
      </c>
      <c r="V144" s="186" t="s">
        <v>1256</v>
      </c>
      <c r="W144" s="186" t="s">
        <v>1257</v>
      </c>
      <c r="X144" s="187" t="str">
        <f>CONCATENATE("Posibilidad de"," ",U144," ",V144," debido ",W144)</f>
        <v>Posibilidad de pérdida reputacional en la credibilidad institucional ante los grupos de interés debido a la decisión generada erradamente en el acto administrativo de decisión o cierre de etapa administrativa del proceso agrario</v>
      </c>
      <c r="Y144" s="189" t="s">
        <v>208</v>
      </c>
      <c r="Z144" s="189" t="s">
        <v>214</v>
      </c>
      <c r="AA144" s="192" t="s">
        <v>342</v>
      </c>
      <c r="AB144" s="192" t="s">
        <v>1036</v>
      </c>
      <c r="AC144" s="192" t="s">
        <v>1259</v>
      </c>
      <c r="AD144" s="195">
        <v>727</v>
      </c>
      <c r="AE144" s="184" t="str">
        <f>IF(AD144&lt;=0,"",IF(AD144&lt;=2,"Muy Baja",IF(AD144&lt;=24,"Baja",IF(AD144&lt;=500,"Media",IF(AD144&lt;=5000,"Alta","Muy Alta")))))</f>
        <v>Alta</v>
      </c>
      <c r="AF144" s="188">
        <f>IF(AE144="","",IF(AE144="Muy Baja",0.2,IF(AE144="Baja",0.4,IF(AE144="Media",0.6,IF(AE144="Alta",0.8,IF(AE144="Muy Alta",1,))))))</f>
        <v>0.8</v>
      </c>
      <c r="AG144" s="188" t="str">
        <f>+T144</f>
        <v>El riesgo afecta la imagen de  la entidad con efecto publicitario sostenido a nivel de sector administrativo, nivel departamental o municipal</v>
      </c>
      <c r="AH144" s="184" t="str" cm="1">
        <f t="array" ref="AH144">_xlfn.IFS(AG144=Datos!$C$6,"Leve",AG144=Datos!$D$6,"Leve",AG144=Datos!$C$7,"Menor",AG144=Datos!$D$7,"Menor",AG144=Datos!$C$8,"Moderado",AG144=Datos!$D$8,"Moderado",AG144=Datos!$C$9,"Mayor",AG144=Datos!$D$9,"Mayor",AG144=Datos!$C$10,"Catastrófico",AG144=Datos!$D$10,"Catastrófico")</f>
        <v>Mayor</v>
      </c>
      <c r="AI144" s="188">
        <f>IF(AH144="","",IF(AH144="Leve",0.2,IF(AH144="Menor",0.4,IF(AH144="Moderado",0.6,IF(AH144="Mayor",0.8,IF(AH144="Catastrófico",1,))))))</f>
        <v>0.8</v>
      </c>
      <c r="AJ144" s="184" t="str">
        <f>IF(OR(AND(AE144="Muy Baja",AH144="Leve"),AND(AE144="Muy Baja",AH144="Menor"),AND(AE144="Baja",AH144="Leve")),"Bajo",IF(OR(AND(AE144="Muy baja",AH144="Moderado"),AND(AE144="Baja",AH144="Menor"),AND(AE144="Baja",AH144="Moderado"),AND(AE144="Media",AH144="Leve"),AND(AE144="Media",AH144="Menor"),AND(AE144="Media",AH144="Moderado"),AND(AE144="Alta",AH144="Leve"),AND(AE144="Alta",AH144="Menor")),"Moderado",IF(OR(AND(AE144="Muy Baja",AH144="Mayor"),AND(AE144="Baja",AH144="Mayor"),AND(AE144="Media",AH144="Mayor"),AND(AE144="Alta",AH144="Moderado"),AND(AE144="Alta",AH144="Mayor"),AND(AE144="Muy Alta",AH144="Leve"),AND(AE144="Muy Alta",AH144="Menor"),AND(AE144="Muy Alta",AH144="Moderado"),AND(AE144="Muy Alta",AH144="Mayor")),"Alto",IF(OR(AND(AE144="Muy Baja",AH144="Catastrófico"),AND(AE144="Baja",AH144="Catastrófico"),AND(AE144="Media",AH144="Catastrófico"),AND(AE144="Alta",AH144="Catastrófico"),AND(AE144="Muy Alta",AH144="Catastrófico")),"Extremo",""))))</f>
        <v>Alto</v>
      </c>
      <c r="AK144" s="185" t="str" cm="1">
        <f t="array" ref="AK144">_xlfn.IFS(AJ144="Bajo","Aceptar",AJ144="Moderado","Reducir",AJ144="Alto","Reducir",AJ144="Extremo","Reducir")</f>
        <v>Reducir</v>
      </c>
      <c r="AL144" s="20" t="str">
        <f>CONCATENATE(J144," Control"," 1")</f>
        <v>SEJUT 24 Control 1</v>
      </c>
      <c r="AM144" s="22" t="s">
        <v>1692</v>
      </c>
      <c r="AN144" s="22" t="s">
        <v>1260</v>
      </c>
      <c r="AO144" s="22" t="s">
        <v>1261</v>
      </c>
      <c r="AP144" s="22" t="str">
        <f t="shared" si="105"/>
        <v>La SUBDIRECCIÓN DE PROCESOS AGRARIOS Y GESTIÓN JURÍDICA revisa, antes de ser suscritos, todos los actos administrativos definitivos o que cierran etapa administrativa y ordenan demanda, generados en el marco de la gestión de los procesos especiales agrarios a través de la matriz de los actos administrativos expedidos mensualmente por la SPAGJ, donde consta la validación indicando, nombre del revisor, el número de expediente y el número del acto administrativo que está en los sistemas de información de la ANT.</v>
      </c>
      <c r="AQ144" s="20" t="s">
        <v>54</v>
      </c>
      <c r="AR144" s="20" t="str">
        <f t="shared" si="102"/>
        <v>Probabilidad</v>
      </c>
      <c r="AS144" s="20" t="s">
        <v>56</v>
      </c>
      <c r="AT144" s="20" t="str">
        <f t="shared" si="103"/>
        <v>30%</v>
      </c>
      <c r="AU144" s="20" t="s">
        <v>1</v>
      </c>
      <c r="AV144" s="20" t="s">
        <v>2</v>
      </c>
      <c r="AW144" s="20" t="s">
        <v>3</v>
      </c>
      <c r="AX144" s="21">
        <f>+IF(AR144="Probabilidad",AF144-(AF144*AT144),AF144)</f>
        <v>0.56000000000000005</v>
      </c>
      <c r="AY144" s="20" t="str">
        <f t="shared" si="106"/>
        <v>Media</v>
      </c>
      <c r="AZ144" s="21">
        <f>+IF(AR144="Impacto",AI144-(AI144*AT144),AI144)</f>
        <v>0.8</v>
      </c>
      <c r="BA144" s="20" t="str">
        <f t="shared" si="107"/>
        <v>Mayor</v>
      </c>
      <c r="BB144" s="189" t="str">
        <f>IF(OR(AND(AY147="Muy Baja",BA147="Leve"),AND(AY147="Muy Baja",BA147="Menor"),AND(AY147="Baja",BA147="Leve")),"Bajo",IF(OR(AND(AY147="Muy baja",BA147="Moderado"),AND(AY147="Baja",BA147="Menor"),AND(AY147="Baja",BA147="Moderado"),AND(AY147="Media",BA147="Leve"),AND(AY147="Media",BA147="Menor"),AND(AY147="Media",BA147="Moderado"),AND(AY147="Alta",BA147="Leve"),AND(AY147="Alta",BA147="Menor")),"Moderado",IF(OR(AND(AY147="Muy Baja",BA147="Mayor"),AND(AY147="Baja",BA147="Mayor"),AND(AY147="Media",BA147="Mayor"),AND(AY147="Alta",BA147="Moderado"),AND(AY147="Alta",BA147="Mayor"),AND(AY147="Muy Alta",BA147="Leve"),AND(AY147="Muy Alta",BA147="Menor"),AND(AY147="Muy Alta",BA147="Moderado"),AND(AY147="Muy Alta",BA147="Mayor")),"Alto",IF(OR(AND(AY147="Muy Baja",BA147="Catastrófico"),AND(AY147="Baja",BA147="Catastrófico"),AND(AY147="Media",BA147="Catastrófico"),AND(AY147="Alta",BA147="Catastrófico"),AND(AY147="Muy Alta",BA147="Catastrófico")),"Extremo",""))))</f>
        <v>Moderado</v>
      </c>
      <c r="BC144" s="189" t="str" cm="1">
        <f t="array" ref="BC144">_xlfn.IFS(BB144="Bajo","Aceptar",BB144="Moderado","Reducir",BB144="Alto","Reducir",BB144="Extremo","Reducir")</f>
        <v>Reducir</v>
      </c>
      <c r="BD144" s="181" t="str" cm="1">
        <f t="array" ref="BD144">_xlfn.IFS(BC144="Aceptar","No",BC144="Reducir","Si")</f>
        <v>Si</v>
      </c>
      <c r="BE144" s="136" t="s">
        <v>1817</v>
      </c>
      <c r="BF144" s="136" t="s">
        <v>1817</v>
      </c>
      <c r="BG144" s="136" t="s">
        <v>1817</v>
      </c>
      <c r="BH144" s="166">
        <v>0</v>
      </c>
      <c r="BI144" s="166"/>
      <c r="BJ144" s="167"/>
      <c r="BK144" s="164">
        <f t="shared" ref="BK144:BK146" si="108">+SUM(BH144:BJ144)</f>
        <v>0</v>
      </c>
      <c r="BL144" s="165">
        <f t="shared" ref="BL144:BL146" si="109">+BK144/3</f>
        <v>0</v>
      </c>
      <c r="BM144" s="178">
        <f t="shared" ref="BM144" si="110">+AVERAGE(BL144:BL147)</f>
        <v>0.16666666666666666</v>
      </c>
      <c r="BN144" s="20" t="str">
        <f>CONCATENATE(J144," Acción preventiva"," 1")</f>
        <v>SEJUT 24 Acción preventiva 1</v>
      </c>
      <c r="BO144" s="22" t="s">
        <v>458</v>
      </c>
      <c r="BP144" s="22" t="s">
        <v>1269</v>
      </c>
      <c r="BQ144" s="22" t="s">
        <v>463</v>
      </c>
      <c r="BR144" s="20">
        <f t="shared" ref="BR144:BR165" si="111">+SUM(BS144:CD144)</f>
        <v>8</v>
      </c>
      <c r="BS144" s="20"/>
      <c r="BT144" s="20"/>
      <c r="BU144" s="20"/>
      <c r="BV144" s="20">
        <v>1</v>
      </c>
      <c r="BW144" s="20">
        <v>1</v>
      </c>
      <c r="BX144" s="20">
        <v>1</v>
      </c>
      <c r="BY144" s="20">
        <v>1</v>
      </c>
      <c r="BZ144" s="20">
        <v>1</v>
      </c>
      <c r="CA144" s="20">
        <v>1</v>
      </c>
      <c r="CB144" s="20">
        <v>1</v>
      </c>
      <c r="CC144" s="20">
        <v>1</v>
      </c>
      <c r="CD144" s="20"/>
      <c r="CE144" s="180">
        <f>+AVERAGE(CR144:CR147)/AVERAGE(BR144:BR147)</f>
        <v>0.1111111111111111</v>
      </c>
      <c r="CF144" s="37">
        <f>VLOOKUP($BN144,'[1]Anexo 4 Seg Acciones Prev'!$C$7:$CY$306,90,FALSE)</f>
        <v>0</v>
      </c>
      <c r="CG144" s="37">
        <f>VLOOKUP($BN144,'[1]Anexo 4 Seg Acciones Prev'!$C$7:$CY$306,91,FALSE)</f>
        <v>0</v>
      </c>
      <c r="CH144" s="37">
        <f>VLOOKUP($BN144,'[1]Anexo 4 Seg Acciones Prev'!$C$7:$CY$306,92,FALSE)</f>
        <v>0</v>
      </c>
      <c r="CI144" s="37">
        <f>VLOOKUP($BN144,'[1]Anexo 4 Seg Acciones Prev'!$C$7:$CY$306,93,FALSE)</f>
        <v>0</v>
      </c>
      <c r="CJ144" s="37">
        <f>VLOOKUP($BN144,'[1]Anexo 4 Seg Acciones Prev'!$C$7:$CY$306,94,FALSE)</f>
        <v>0</v>
      </c>
      <c r="CK144" s="37">
        <f>VLOOKUP($BN144,'[1]Anexo 4 Seg Acciones Prev'!$C$7:$CY$306,95,FALSE)</f>
        <v>0</v>
      </c>
      <c r="CL144" s="37">
        <f>VLOOKUP($BN144,'[1]Anexo 4 Seg Acciones Prev'!$C$7:$CY$306,96,FALSE)</f>
        <v>0</v>
      </c>
      <c r="CM144" s="37">
        <f>VLOOKUP($BN144,'[1]Anexo 4 Seg Acciones Prev'!$C$7:$CY$306,97,FALSE)</f>
        <v>0</v>
      </c>
      <c r="CN144" s="37">
        <f>VLOOKUP($BN144,'[1]Anexo 4 Seg Acciones Prev'!$C$7:$CY$306,98,FALSE)</f>
        <v>0</v>
      </c>
      <c r="CO144" s="37">
        <f>VLOOKUP($BN144,'[1]Anexo 4 Seg Acciones Prev'!$C$7:$CY$306,99,FALSE)</f>
        <v>0</v>
      </c>
      <c r="CP144" s="37">
        <f>VLOOKUP($BN144,'[1]Anexo 4 Seg Acciones Prev'!$C$7:$CY$306,100,FALSE)</f>
        <v>0</v>
      </c>
      <c r="CQ144" s="37">
        <f>VLOOKUP($BN144,'[1]Anexo 4 Seg Acciones Prev'!$C$7:$CY$306,101,FALSE)</f>
        <v>0</v>
      </c>
      <c r="CR144" s="37">
        <f t="shared" si="104"/>
        <v>0</v>
      </c>
      <c r="CS144" s="38" t="s">
        <v>58</v>
      </c>
      <c r="CT144" s="23"/>
      <c r="CU144" s="24"/>
      <c r="CV144" s="240">
        <f>+AD144</f>
        <v>727</v>
      </c>
      <c r="CW144" s="25">
        <f>1-(CU144/CV144)</f>
        <v>1</v>
      </c>
      <c r="CX144" s="23" t="str" cm="1">
        <f t="array" ref="CX144">+_xlfn.IFS(CW144&lt;0.8,"Cambio",CW144&lt;0.9,"Revisión de control",CW144&gt;0.89,"Se mantiene")</f>
        <v>Se mantiene</v>
      </c>
      <c r="CY144" s="143"/>
      <c r="CZ144" s="143"/>
      <c r="DA144" s="143"/>
      <c r="DB144" s="143"/>
      <c r="DC144" s="25">
        <f t="shared" ref="DC144:DC211" si="112">(_xlfn.IFS(CT144="",1,CT144="SI",0)+_xlfn.IFS(CY144="",1,CY144="SI",1,CY144="NO",0)+_xlfn.IFS(CZ144="",1,CZ144="SI",1,CZ144="NO",0)+_xlfn.IFS(DA144="",1,DA144="SI",1,DA144="NO",0)+_xlfn.IFS(DB144="",1,DB144="SI",1,DB144="NO",0))/5</f>
        <v>1</v>
      </c>
    </row>
    <row r="145" spans="1:107" ht="60" customHeight="1" x14ac:dyDescent="0.35">
      <c r="A145" s="146" t="s">
        <v>1250</v>
      </c>
      <c r="B145" s="223"/>
      <c r="C145" s="148" t="s">
        <v>147</v>
      </c>
      <c r="D145" s="206"/>
      <c r="E145" s="209"/>
      <c r="F145" s="206"/>
      <c r="G145" s="221"/>
      <c r="H145" s="184"/>
      <c r="I145" s="216"/>
      <c r="J145" s="190"/>
      <c r="K145" s="190"/>
      <c r="L145" s="211"/>
      <c r="M145" s="197"/>
      <c r="N145" s="200"/>
      <c r="O145" s="213"/>
      <c r="P145" s="216"/>
      <c r="Q145" s="213"/>
      <c r="R145" s="216"/>
      <c r="S145" s="216"/>
      <c r="T145" s="216"/>
      <c r="U145" s="184"/>
      <c r="V145" s="186"/>
      <c r="W145" s="186"/>
      <c r="X145" s="187"/>
      <c r="Y145" s="190"/>
      <c r="Z145" s="190"/>
      <c r="AA145" s="193"/>
      <c r="AB145" s="193"/>
      <c r="AC145" s="193"/>
      <c r="AD145" s="195"/>
      <c r="AE145" s="184"/>
      <c r="AF145" s="188"/>
      <c r="AG145" s="184"/>
      <c r="AH145" s="184"/>
      <c r="AI145" s="188"/>
      <c r="AJ145" s="184"/>
      <c r="AK145" s="185"/>
      <c r="AL145" s="20" t="str">
        <f>CONCATENATE(J144," Control"," 2")</f>
        <v>SEJUT 24 Control 2</v>
      </c>
      <c r="AM145" s="22" t="s">
        <v>1692</v>
      </c>
      <c r="AN145" s="22" t="s">
        <v>1262</v>
      </c>
      <c r="AO145" s="22" t="s">
        <v>1263</v>
      </c>
      <c r="AP145" s="22" t="str">
        <f t="shared" si="105"/>
        <v>La SUBDIRECCIÓN DE PROCESOS AGRARIOS Y GESTIÓN JURÍDICA corrige las inconsistencias de la decisión del proceso agrario a través de un acto de corrección o un nuevo acto administrativo definitivo o de cierre de etapa administrativa</v>
      </c>
      <c r="AQ145" s="20" t="s">
        <v>55</v>
      </c>
      <c r="AR145" s="20" t="str">
        <f t="shared" si="102"/>
        <v>Impacto</v>
      </c>
      <c r="AS145" s="20" t="s">
        <v>56</v>
      </c>
      <c r="AT145" s="20" t="str">
        <f t="shared" si="103"/>
        <v>25%</v>
      </c>
      <c r="AU145" s="20" t="s">
        <v>5</v>
      </c>
      <c r="AV145" s="20" t="s">
        <v>2</v>
      </c>
      <c r="AW145" s="20" t="s">
        <v>3</v>
      </c>
      <c r="AX145" s="21">
        <f>+IF(AR145="Probabilidad",AX144-(AX144*AT145),AX144)</f>
        <v>0.56000000000000005</v>
      </c>
      <c r="AY145" s="20" t="str">
        <f t="shared" si="106"/>
        <v>Media</v>
      </c>
      <c r="AZ145" s="21">
        <f>+IF(AR145="Impacto",AZ144-(AZ144*AT145),AZ144)</f>
        <v>0.60000000000000009</v>
      </c>
      <c r="BA145" s="20" t="str">
        <f t="shared" si="107"/>
        <v>Moderado</v>
      </c>
      <c r="BB145" s="190"/>
      <c r="BC145" s="190"/>
      <c r="BD145" s="182"/>
      <c r="BE145" s="136" t="s">
        <v>1817</v>
      </c>
      <c r="BF145" s="136" t="s">
        <v>1817</v>
      </c>
      <c r="BG145" s="136" t="s">
        <v>1817</v>
      </c>
      <c r="BH145" s="166"/>
      <c r="BI145" s="166"/>
      <c r="BJ145" s="167"/>
      <c r="BK145" s="164"/>
      <c r="BL145" s="165"/>
      <c r="BM145" s="178"/>
      <c r="BN145" s="20" t="str">
        <f>CONCATENATE(J144," Acción preventiva"," 2")</f>
        <v>SEJUT 24 Acción preventiva 2</v>
      </c>
      <c r="BO145" s="22" t="s">
        <v>461</v>
      </c>
      <c r="BP145" s="22" t="s">
        <v>1270</v>
      </c>
      <c r="BQ145" s="22" t="s">
        <v>463</v>
      </c>
      <c r="BR145" s="20">
        <f t="shared" si="111"/>
        <v>8</v>
      </c>
      <c r="BS145" s="20"/>
      <c r="BT145" s="20"/>
      <c r="BU145" s="20"/>
      <c r="BV145" s="20">
        <v>1</v>
      </c>
      <c r="BW145" s="20">
        <v>1</v>
      </c>
      <c r="BX145" s="20">
        <v>1</v>
      </c>
      <c r="BY145" s="20">
        <v>1</v>
      </c>
      <c r="BZ145" s="20">
        <v>1</v>
      </c>
      <c r="CA145" s="20">
        <v>1</v>
      </c>
      <c r="CB145" s="20">
        <v>1</v>
      </c>
      <c r="CC145" s="20">
        <v>1</v>
      </c>
      <c r="CD145" s="20"/>
      <c r="CE145" s="180"/>
      <c r="CF145" s="37">
        <f>VLOOKUP($BN145,'[1]Anexo 4 Seg Acciones Prev'!$C$7:$CY$306,90,FALSE)</f>
        <v>0</v>
      </c>
      <c r="CG145" s="37">
        <f>VLOOKUP($BN145,'[1]Anexo 4 Seg Acciones Prev'!$C$7:$CY$306,91,FALSE)</f>
        <v>0</v>
      </c>
      <c r="CH145" s="37">
        <f>VLOOKUP($BN145,'[1]Anexo 4 Seg Acciones Prev'!$C$7:$CY$306,92,FALSE)</f>
        <v>0</v>
      </c>
      <c r="CI145" s="37">
        <f>VLOOKUP($BN145,'[1]Anexo 4 Seg Acciones Prev'!$C$7:$CY$306,93,FALSE)</f>
        <v>1</v>
      </c>
      <c r="CJ145" s="37">
        <f>VLOOKUP($BN145,'[1]Anexo 4 Seg Acciones Prev'!$C$7:$CY$306,94,FALSE)</f>
        <v>0</v>
      </c>
      <c r="CK145" s="37">
        <f>VLOOKUP($BN145,'[1]Anexo 4 Seg Acciones Prev'!$C$7:$CY$306,95,FALSE)</f>
        <v>0</v>
      </c>
      <c r="CL145" s="37">
        <f>VLOOKUP($BN145,'[1]Anexo 4 Seg Acciones Prev'!$C$7:$CY$306,96,FALSE)</f>
        <v>0</v>
      </c>
      <c r="CM145" s="37">
        <f>VLOOKUP($BN145,'[1]Anexo 4 Seg Acciones Prev'!$C$7:$CY$306,97,FALSE)</f>
        <v>0</v>
      </c>
      <c r="CN145" s="37">
        <f>VLOOKUP($BN145,'[1]Anexo 4 Seg Acciones Prev'!$C$7:$CY$306,98,FALSE)</f>
        <v>0</v>
      </c>
      <c r="CO145" s="37">
        <f>VLOOKUP($BN145,'[1]Anexo 4 Seg Acciones Prev'!$C$7:$CY$306,99,FALSE)</f>
        <v>0</v>
      </c>
      <c r="CP145" s="37">
        <f>VLOOKUP($BN145,'[1]Anexo 4 Seg Acciones Prev'!$C$7:$CY$306,100,FALSE)</f>
        <v>0</v>
      </c>
      <c r="CQ145" s="37">
        <f>VLOOKUP($BN145,'[1]Anexo 4 Seg Acciones Prev'!$C$7:$CY$306,101,FALSE)</f>
        <v>0</v>
      </c>
      <c r="CR145" s="37">
        <f t="shared" si="104"/>
        <v>1</v>
      </c>
      <c r="CS145" s="38" t="s">
        <v>58</v>
      </c>
      <c r="CT145" s="23"/>
      <c r="CU145" s="24"/>
      <c r="CV145" s="241"/>
      <c r="CW145" s="25">
        <f>1-(CU145/CV144)</f>
        <v>1</v>
      </c>
      <c r="CX145" s="23" t="str" cm="1">
        <f t="array" ref="CX145">+_xlfn.IFS(CW145&lt;0.8,"Cambio",CW145&lt;0.9,"Revisión de control",CW145&gt;0.89,"Se mantiene")</f>
        <v>Se mantiene</v>
      </c>
      <c r="CY145" s="143"/>
      <c r="CZ145" s="143"/>
      <c r="DA145" s="143"/>
      <c r="DB145" s="143"/>
      <c r="DC145" s="25">
        <f t="shared" si="112"/>
        <v>1</v>
      </c>
    </row>
    <row r="146" spans="1:107" ht="60" customHeight="1" x14ac:dyDescent="0.35">
      <c r="A146" s="146" t="s">
        <v>1250</v>
      </c>
      <c r="B146" s="223"/>
      <c r="C146" s="148" t="s">
        <v>147</v>
      </c>
      <c r="D146" s="206"/>
      <c r="E146" s="209"/>
      <c r="F146" s="206"/>
      <c r="G146" s="221"/>
      <c r="H146" s="184"/>
      <c r="I146" s="216"/>
      <c r="J146" s="190"/>
      <c r="K146" s="190"/>
      <c r="L146" s="211"/>
      <c r="M146" s="197"/>
      <c r="N146" s="200"/>
      <c r="O146" s="213"/>
      <c r="P146" s="216"/>
      <c r="Q146" s="213"/>
      <c r="R146" s="216"/>
      <c r="S146" s="216"/>
      <c r="T146" s="216"/>
      <c r="U146" s="184"/>
      <c r="V146" s="186"/>
      <c r="W146" s="186"/>
      <c r="X146" s="187"/>
      <c r="Y146" s="190"/>
      <c r="Z146" s="190"/>
      <c r="AA146" s="193"/>
      <c r="AB146" s="193"/>
      <c r="AC146" s="193"/>
      <c r="AD146" s="195"/>
      <c r="AE146" s="184"/>
      <c r="AF146" s="188"/>
      <c r="AG146" s="184"/>
      <c r="AH146" s="184"/>
      <c r="AI146" s="188"/>
      <c r="AJ146" s="184"/>
      <c r="AK146" s="185"/>
      <c r="AL146" s="20" t="str">
        <f>CONCATENATE(J144," Control"," 3")</f>
        <v>SEJUT 24 Control 3</v>
      </c>
      <c r="AM146" s="22" t="s">
        <v>1693</v>
      </c>
      <c r="AN146" s="22" t="s">
        <v>1260</v>
      </c>
      <c r="AO146" s="22" t="s">
        <v>1264</v>
      </c>
      <c r="AP146" s="22" t="str">
        <f t="shared" si="105"/>
        <v>la SUBDIRECCIÓN DE SEGURIDAD JURÍDICA revisa, antes de ser suscritos, todos los actos administrativos definitivos o que cierran etapa administrativa y ordenan demanda, generados en el marco de la gestión de los procesos especiales agrarios a través de la matriz de los actos administrativos expedidos mensualmente por la SSJ, donde consta la validación indicando, nombre del revisor, el número de expediente y el número del acto administrativo que está en los sistemas de información de la ANT.</v>
      </c>
      <c r="AQ146" s="20" t="s">
        <v>54</v>
      </c>
      <c r="AR146" s="20" t="str">
        <f t="shared" si="102"/>
        <v>Probabilidad</v>
      </c>
      <c r="AS146" s="20" t="s">
        <v>56</v>
      </c>
      <c r="AT146" s="20" t="str">
        <f t="shared" si="103"/>
        <v>30%</v>
      </c>
      <c r="AU146" s="20" t="s">
        <v>1</v>
      </c>
      <c r="AV146" s="20" t="s">
        <v>2</v>
      </c>
      <c r="AW146" s="20" t="s">
        <v>3</v>
      </c>
      <c r="AX146" s="21">
        <f>+IF(AR146="Probabilidad",AX145-(AX145*AT146),AX145)</f>
        <v>0.39200000000000002</v>
      </c>
      <c r="AY146" s="20" t="str">
        <f t="shared" si="106"/>
        <v>Baja</v>
      </c>
      <c r="AZ146" s="21">
        <f>+IF(AR146="Impacto",AZ145-(AZ145*AT146),AZ145)</f>
        <v>0.60000000000000009</v>
      </c>
      <c r="BA146" s="20" t="str">
        <f t="shared" si="107"/>
        <v>Moderado</v>
      </c>
      <c r="BB146" s="190"/>
      <c r="BC146" s="190"/>
      <c r="BD146" s="182"/>
      <c r="BE146" s="136" t="s">
        <v>1817</v>
      </c>
      <c r="BF146" s="136" t="s">
        <v>1817</v>
      </c>
      <c r="BG146" s="136" t="s">
        <v>1817</v>
      </c>
      <c r="BH146" s="166">
        <v>1</v>
      </c>
      <c r="BI146" s="166"/>
      <c r="BJ146" s="167"/>
      <c r="BK146" s="164">
        <f t="shared" si="108"/>
        <v>1</v>
      </c>
      <c r="BL146" s="165">
        <f t="shared" si="109"/>
        <v>0.33333333333333331</v>
      </c>
      <c r="BM146" s="178"/>
      <c r="BN146" s="20" t="str">
        <f>CONCATENATE(J144," Acción preventiva"," 3")</f>
        <v>SEJUT 24 Acción preventiva 3</v>
      </c>
      <c r="BO146" s="22" t="s">
        <v>1696</v>
      </c>
      <c r="BP146" s="22" t="s">
        <v>1271</v>
      </c>
      <c r="BQ146" s="22" t="s">
        <v>1272</v>
      </c>
      <c r="BR146" s="20">
        <f t="shared" si="111"/>
        <v>2</v>
      </c>
      <c r="BS146" s="20"/>
      <c r="BT146" s="20"/>
      <c r="BU146" s="20"/>
      <c r="BV146" s="20">
        <v>1</v>
      </c>
      <c r="BW146" s="20"/>
      <c r="BX146" s="20"/>
      <c r="BY146" s="20"/>
      <c r="BZ146" s="20">
        <v>1</v>
      </c>
      <c r="CA146" s="20"/>
      <c r="CB146" s="20"/>
      <c r="CC146" s="20"/>
      <c r="CD146" s="20"/>
      <c r="CE146" s="180"/>
      <c r="CF146" s="37">
        <f>VLOOKUP($BN146,'[1]Anexo 4 Seg Acciones Prev'!$C$7:$CY$306,90,FALSE)</f>
        <v>0</v>
      </c>
      <c r="CG146" s="37">
        <f>VLOOKUP($BN146,'[1]Anexo 4 Seg Acciones Prev'!$C$7:$CY$306,91,FALSE)</f>
        <v>0</v>
      </c>
      <c r="CH146" s="37">
        <f>VLOOKUP($BN146,'[1]Anexo 4 Seg Acciones Prev'!$C$7:$CY$306,92,FALSE)</f>
        <v>0</v>
      </c>
      <c r="CI146" s="37">
        <f>VLOOKUP($BN146,'[1]Anexo 4 Seg Acciones Prev'!$C$7:$CY$306,93,FALSE)</f>
        <v>1</v>
      </c>
      <c r="CJ146" s="37">
        <f>VLOOKUP($BN146,'[1]Anexo 4 Seg Acciones Prev'!$C$7:$CY$306,94,FALSE)</f>
        <v>0</v>
      </c>
      <c r="CK146" s="37">
        <f>VLOOKUP($BN146,'[1]Anexo 4 Seg Acciones Prev'!$C$7:$CY$306,95,FALSE)</f>
        <v>0</v>
      </c>
      <c r="CL146" s="37">
        <f>VLOOKUP($BN146,'[1]Anexo 4 Seg Acciones Prev'!$C$7:$CY$306,96,FALSE)</f>
        <v>0</v>
      </c>
      <c r="CM146" s="37">
        <f>VLOOKUP($BN146,'[1]Anexo 4 Seg Acciones Prev'!$C$7:$CY$306,97,FALSE)</f>
        <v>0</v>
      </c>
      <c r="CN146" s="37">
        <f>VLOOKUP($BN146,'[1]Anexo 4 Seg Acciones Prev'!$C$7:$CY$306,98,FALSE)</f>
        <v>0</v>
      </c>
      <c r="CO146" s="37">
        <f>VLOOKUP($BN146,'[1]Anexo 4 Seg Acciones Prev'!$C$7:$CY$306,99,FALSE)</f>
        <v>0</v>
      </c>
      <c r="CP146" s="37">
        <f>VLOOKUP($BN146,'[1]Anexo 4 Seg Acciones Prev'!$C$7:$CY$306,100,FALSE)</f>
        <v>0</v>
      </c>
      <c r="CQ146" s="37">
        <f>VLOOKUP($BN146,'[1]Anexo 4 Seg Acciones Prev'!$C$7:$CY$306,101,FALSE)</f>
        <v>0</v>
      </c>
      <c r="CR146" s="37">
        <f t="shared" si="104"/>
        <v>1</v>
      </c>
      <c r="CS146" s="38" t="s">
        <v>58</v>
      </c>
      <c r="CT146" s="23"/>
      <c r="CU146" s="24"/>
      <c r="CV146" s="241"/>
      <c r="CW146" s="25">
        <f>1-(CU146/CV144)</f>
        <v>1</v>
      </c>
      <c r="CX146" s="23" t="str" cm="1">
        <f t="array" ref="CX146">+_xlfn.IFS(CW146&lt;0.8,"Cambio",CW146&lt;0.9,"Revisión de control",CW146&gt;0.89,"Se mantiene")</f>
        <v>Se mantiene</v>
      </c>
      <c r="CY146" s="143"/>
      <c r="CZ146" s="143"/>
      <c r="DA146" s="143"/>
      <c r="DB146" s="143"/>
      <c r="DC146" s="25">
        <f t="shared" si="112"/>
        <v>1</v>
      </c>
    </row>
    <row r="147" spans="1:107" ht="60" customHeight="1" x14ac:dyDescent="0.35">
      <c r="A147" s="146" t="s">
        <v>1250</v>
      </c>
      <c r="B147" s="224"/>
      <c r="C147" s="148" t="s">
        <v>147</v>
      </c>
      <c r="D147" s="207"/>
      <c r="E147" s="210"/>
      <c r="F147" s="207"/>
      <c r="G147" s="221"/>
      <c r="H147" s="184"/>
      <c r="I147" s="217"/>
      <c r="J147" s="191"/>
      <c r="K147" s="191"/>
      <c r="L147" s="211"/>
      <c r="M147" s="198"/>
      <c r="N147" s="201"/>
      <c r="O147" s="214"/>
      <c r="P147" s="217"/>
      <c r="Q147" s="214"/>
      <c r="R147" s="217"/>
      <c r="S147" s="217"/>
      <c r="T147" s="217"/>
      <c r="U147" s="184"/>
      <c r="V147" s="186"/>
      <c r="W147" s="186"/>
      <c r="X147" s="187"/>
      <c r="Y147" s="191"/>
      <c r="Z147" s="191"/>
      <c r="AA147" s="194"/>
      <c r="AB147" s="194"/>
      <c r="AC147" s="194"/>
      <c r="AD147" s="195"/>
      <c r="AE147" s="184"/>
      <c r="AF147" s="188"/>
      <c r="AG147" s="184"/>
      <c r="AH147" s="184"/>
      <c r="AI147" s="188"/>
      <c r="AJ147" s="184"/>
      <c r="AK147" s="185"/>
      <c r="AL147" s="20" t="str">
        <f>CONCATENATE(J144," Control"," 4")</f>
        <v>SEJUT 24 Control 4</v>
      </c>
      <c r="AM147" s="22" t="s">
        <v>1693</v>
      </c>
      <c r="AN147" s="22" t="s">
        <v>1262</v>
      </c>
      <c r="AO147" s="22" t="s">
        <v>1263</v>
      </c>
      <c r="AP147" s="22" t="str">
        <f t="shared" si="105"/>
        <v>la SUBDIRECCIÓN DE SEGURIDAD JURÍDICA corrige las inconsistencias de la decisión del proceso agrario a través de un acto de corrección o un nuevo acto administrativo definitivo o de cierre de etapa administrativa</v>
      </c>
      <c r="AQ147" s="20" t="s">
        <v>55</v>
      </c>
      <c r="AR147" s="20" t="str">
        <f t="shared" si="102"/>
        <v>Impacto</v>
      </c>
      <c r="AS147" s="20" t="s">
        <v>56</v>
      </c>
      <c r="AT147" s="20" t="str">
        <f t="shared" si="103"/>
        <v>25%</v>
      </c>
      <c r="AU147" s="20" t="s">
        <v>5</v>
      </c>
      <c r="AV147" s="20" t="s">
        <v>2</v>
      </c>
      <c r="AW147" s="20" t="s">
        <v>3</v>
      </c>
      <c r="AX147" s="21">
        <f>+IF(AR147="Probabilidad",AX146-(AX146*AT147),AX146)</f>
        <v>0.39200000000000002</v>
      </c>
      <c r="AY147" s="20" t="str">
        <f t="shared" si="106"/>
        <v>Baja</v>
      </c>
      <c r="AZ147" s="21">
        <f>+IF(AR147="Impacto",AZ146-(AZ146*AT147),AZ146)</f>
        <v>0.45000000000000007</v>
      </c>
      <c r="BA147" s="20" t="str">
        <f t="shared" si="107"/>
        <v>Moderado</v>
      </c>
      <c r="BB147" s="191"/>
      <c r="BC147" s="191"/>
      <c r="BD147" s="183"/>
      <c r="BE147" s="136" t="s">
        <v>1817</v>
      </c>
      <c r="BF147" s="136" t="s">
        <v>1817</v>
      </c>
      <c r="BG147" s="136" t="s">
        <v>1817</v>
      </c>
      <c r="BH147" s="166"/>
      <c r="BI147" s="166"/>
      <c r="BJ147" s="167"/>
      <c r="BK147" s="164"/>
      <c r="BL147" s="165"/>
      <c r="BM147" s="178"/>
      <c r="BN147" s="20" t="str">
        <f>CONCATENATE(J144," Acción preventiva"," 4")</f>
        <v>SEJUT 24 Acción preventiva 4</v>
      </c>
      <c r="BO147" s="22"/>
      <c r="BP147" s="22"/>
      <c r="BQ147" s="22"/>
      <c r="BR147" s="20"/>
      <c r="BS147" s="20"/>
      <c r="BT147" s="20"/>
      <c r="BU147" s="20"/>
      <c r="BV147" s="20"/>
      <c r="BW147" s="20"/>
      <c r="BX147" s="20"/>
      <c r="BY147" s="20"/>
      <c r="BZ147" s="20"/>
      <c r="CA147" s="20"/>
      <c r="CB147" s="20"/>
      <c r="CC147" s="20"/>
      <c r="CD147" s="20"/>
      <c r="CE147" s="180"/>
      <c r="CF147" s="37"/>
      <c r="CG147" s="37"/>
      <c r="CH147" s="37"/>
      <c r="CI147" s="37"/>
      <c r="CJ147" s="37"/>
      <c r="CK147" s="37"/>
      <c r="CL147" s="37"/>
      <c r="CM147" s="37"/>
      <c r="CN147" s="37"/>
      <c r="CO147" s="37"/>
      <c r="CP147" s="37"/>
      <c r="CQ147" s="37"/>
      <c r="CR147" s="37"/>
      <c r="CS147" s="38"/>
      <c r="CT147" s="23"/>
      <c r="CU147" s="24"/>
      <c r="CV147" s="242"/>
      <c r="CW147" s="25">
        <f>1-(CU147/CV144)</f>
        <v>1</v>
      </c>
      <c r="CX147" s="23" t="str" cm="1">
        <f t="array" ref="CX147">+_xlfn.IFS(CW147&lt;0.8,"Cambio",CW147&lt;0.9,"Revisión de control",CW147&gt;0.89,"Se mantiene")</f>
        <v>Se mantiene</v>
      </c>
      <c r="CY147" s="143"/>
      <c r="CZ147" s="143"/>
      <c r="DA147" s="143"/>
      <c r="DB147" s="143"/>
      <c r="DC147" s="25">
        <f t="shared" si="112"/>
        <v>1</v>
      </c>
    </row>
    <row r="148" spans="1:107" ht="60" customHeight="1" x14ac:dyDescent="0.35">
      <c r="A148" s="146" t="s">
        <v>1250</v>
      </c>
      <c r="B148" s="222" t="s">
        <v>146</v>
      </c>
      <c r="C148" s="148" t="s">
        <v>147</v>
      </c>
      <c r="D148" s="205" t="str">
        <f>VLOOKUP(B148,Datos!$B$65:$F$80,3,FALSE)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8" s="208" t="str">
        <f>VLOOKUP(B148,Datos!$B$65:$F$80,5,FALSE)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8" s="205" t="str">
        <f>VLOOKUP(B148,Datos!$B$65:$F$80,4,FALSE)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8" s="221" t="s">
        <v>1249</v>
      </c>
      <c r="H148" s="184" t="s">
        <v>1253</v>
      </c>
      <c r="I148" s="215">
        <f>IF(K148="",0,1)</f>
        <v>1</v>
      </c>
      <c r="J148" s="189" t="str">
        <f>CONCATENATE(C148," ",K148)</f>
        <v>SEJUT 25</v>
      </c>
      <c r="K148" s="189">
        <v>25</v>
      </c>
      <c r="L148" s="211">
        <v>46150</v>
      </c>
      <c r="M148" s="196">
        <f ca="1">+TODAY()-L148</f>
        <v>39</v>
      </c>
      <c r="N148" s="199" t="s">
        <v>1255</v>
      </c>
      <c r="O148" s="212" t="s">
        <v>19</v>
      </c>
      <c r="P148" s="215">
        <f>VLOOKUP(O148,Datos!$B$20:$D$25,3,FALSE)</f>
        <v>0.2</v>
      </c>
      <c r="Q148" s="212" t="s">
        <v>32</v>
      </c>
      <c r="R148" s="215">
        <f>VLOOKUP(Q148,Datos!$C$20:$D$25,2,FALSE)</f>
        <v>0.8</v>
      </c>
      <c r="S148" s="215">
        <f>+IF(P148="",R148,IF(R148="",P148,IF(P148&gt;R148,P148,R148)))</f>
        <v>0.8</v>
      </c>
      <c r="T148" s="215" t="str" cm="1">
        <f t="array" ref="T148">_xlfn.IFS(S148=P148,O148,S148=R148,Q148)</f>
        <v>El riesgo afecta la imagen de  la entidad con efecto publicitario sostenido a nivel de sector administrativo, nivel departamental o municipal</v>
      </c>
      <c r="U148" s="184" t="s">
        <v>4</v>
      </c>
      <c r="V148" s="186" t="s">
        <v>1256</v>
      </c>
      <c r="W148" s="186" t="s">
        <v>1258</v>
      </c>
      <c r="X148" s="187" t="str">
        <f>CONCATENATE("Posibilidad de"," ",U148," ",V148," debido ",W148)</f>
        <v xml:space="preserve">Posibilidad de pérdida reputacional en la credibilidad institucional ante los grupos de interés debido al incumplimiento de los términos de Ley para resolver un recurso de reposición con relación a las decisiones de procesos agrarios </v>
      </c>
      <c r="Y148" s="189" t="s">
        <v>208</v>
      </c>
      <c r="Z148" s="189" t="s">
        <v>214</v>
      </c>
      <c r="AA148" s="192" t="s">
        <v>342</v>
      </c>
      <c r="AB148" s="192" t="s">
        <v>1036</v>
      </c>
      <c r="AC148" s="192" t="s">
        <v>1259</v>
      </c>
      <c r="AD148" s="195">
        <v>60</v>
      </c>
      <c r="AE148" s="184" t="str">
        <f>IF(AD148&lt;=0,"",IF(AD148&lt;=2,"Muy Baja",IF(AD148&lt;=24,"Baja",IF(AD148&lt;=500,"Media",IF(AD148&lt;=5000,"Alta","Muy Alta")))))</f>
        <v>Media</v>
      </c>
      <c r="AF148" s="188">
        <f>IF(AE148="","",IF(AE148="Muy Baja",0.2,IF(AE148="Baja",0.4,IF(AE148="Media",0.6,IF(AE148="Alta",0.8,IF(AE148="Muy Alta",1,))))))</f>
        <v>0.6</v>
      </c>
      <c r="AG148" s="188" t="str">
        <f>+T148</f>
        <v>El riesgo afecta la imagen de  la entidad con efecto publicitario sostenido a nivel de sector administrativo, nivel departamental o municipal</v>
      </c>
      <c r="AH148" s="184" t="str" cm="1">
        <f t="array" ref="AH148">_xlfn.IFS(AG148=Datos!$C$6,"Leve",AG148=Datos!$D$6,"Leve",AG148=Datos!$C$7,"Menor",AG148=Datos!$D$7,"Menor",AG148=Datos!$C$8,"Moderado",AG148=Datos!$D$8,"Moderado",AG148=Datos!$C$9,"Mayor",AG148=Datos!$D$9,"Mayor",AG148=Datos!$C$10,"Catastrófico",AG148=Datos!$D$10,"Catastrófico")</f>
        <v>Mayor</v>
      </c>
      <c r="AI148" s="188">
        <f>IF(AH148="","",IF(AH148="Leve",0.2,IF(AH148="Menor",0.4,IF(AH148="Moderado",0.6,IF(AH148="Mayor",0.8,IF(AH148="Catastrófico",1,))))))</f>
        <v>0.8</v>
      </c>
      <c r="AJ148" s="184" t="str">
        <f>IF(OR(AND(AE148="Muy Baja",AH148="Leve"),AND(AE148="Muy Baja",AH148="Menor"),AND(AE148="Baja",AH148="Leve")),"Bajo",IF(OR(AND(AE148="Muy baja",AH148="Moderado"),AND(AE148="Baja",AH148="Menor"),AND(AE148="Baja",AH148="Moderado"),AND(AE148="Media",AH148="Leve"),AND(AE148="Media",AH148="Menor"),AND(AE148="Media",AH148="Moderado"),AND(AE148="Alta",AH148="Leve"),AND(AE148="Alta",AH148="Menor")),"Moderado",IF(OR(AND(AE148="Muy Baja",AH148="Mayor"),AND(AE148="Baja",AH148="Mayor"),AND(AE148="Media",AH148="Mayor"),AND(AE148="Alta",AH148="Moderado"),AND(AE148="Alta",AH148="Mayor"),AND(AE148="Muy Alta",AH148="Leve"),AND(AE148="Muy Alta",AH148="Menor"),AND(AE148="Muy Alta",AH148="Moderado"),AND(AE148="Muy Alta",AH148="Mayor")),"Alto",IF(OR(AND(AE148="Muy Baja",AH148="Catastrófico"),AND(AE148="Baja",AH148="Catastrófico"),AND(AE148="Media",AH148="Catastrófico"),AND(AE148="Alta",AH148="Catastrófico"),AND(AE148="Muy Alta",AH148="Catastrófico")),"Extremo",""))))</f>
        <v>Alto</v>
      </c>
      <c r="AK148" s="185" t="str" cm="1">
        <f t="array" ref="AK148">_xlfn.IFS(AJ148="Bajo","Aceptar",AJ148="Moderado","Reducir",AJ148="Alto","Reducir",AJ148="Extremo","Reducir")</f>
        <v>Reducir</v>
      </c>
      <c r="AL148" s="20" t="str">
        <f>CONCATENATE(J148," Control"," 1")</f>
        <v>SEJUT 25 Control 1</v>
      </c>
      <c r="AM148" s="22" t="s">
        <v>1692</v>
      </c>
      <c r="AN148" s="22" t="s">
        <v>1265</v>
      </c>
      <c r="AO148" s="22" t="s">
        <v>1261</v>
      </c>
      <c r="AP148" s="22" t="str">
        <f t="shared" si="105"/>
        <v>La SUBDIRECCIÓN DE PROCESOS AGRARIOS Y GESTIÓN JURÍDICA revisa los actos administrativos expedidos que resuelven recursos de reposición interpuestos a las decisiones finales de procesos agrarios a través de la matriz de los actos administrativos expedidos mensualmente por la SPAGJ, donde consta la validación indicando, nombre del revisor, el número de expediente y el número del acto administrativo que está en los sistemas de información de la ANT.</v>
      </c>
      <c r="AQ148" s="20" t="s">
        <v>54</v>
      </c>
      <c r="AR148" s="20" t="str">
        <f>IF(OR(AQ148="Preventivo",AQ148="Detectivo"),"Probabilidad",IF(AQ148="Correctivo","Impacto",""))</f>
        <v>Probabilidad</v>
      </c>
      <c r="AS148" s="20" t="s">
        <v>56</v>
      </c>
      <c r="AT148" s="20" t="str">
        <f>IF(AND(AQ148="Preventivo",AS148="Automático"),"50%",IF(AND(AQ148="Preventivo",AS148="Manual"),"40%",IF(AND(AQ148="Detectivo",AS148="Automático"),"40%",IF(AND(AQ148="Detectivo",AS148="Manual"),"30%",IF(AND(AQ148="Correctivo",AS148="Automático"),"35%",IF(AND(AQ148="Correctivo",AS148="Manual"),"25%",""))))))</f>
        <v>30%</v>
      </c>
      <c r="AU148" s="20" t="s">
        <v>1</v>
      </c>
      <c r="AV148" s="20" t="s">
        <v>2</v>
      </c>
      <c r="AW148" s="20" t="s">
        <v>3</v>
      </c>
      <c r="AX148" s="21">
        <f>+IF(AR148="Probabilidad",AF148-(AF148*AT148),AF148)</f>
        <v>0.42</v>
      </c>
      <c r="AY148" s="20" t="str">
        <f t="shared" si="106"/>
        <v>Media</v>
      </c>
      <c r="AZ148" s="21">
        <f>+IF(AR148="Impacto",AI148-(AI148*AT148),AI148)</f>
        <v>0.8</v>
      </c>
      <c r="BA148" s="20" t="str">
        <f t="shared" si="107"/>
        <v>Mayor</v>
      </c>
      <c r="BB148" s="189" t="str">
        <f>IF(OR(AND(AY151="Muy Baja",BA151="Leve"),AND(AY151="Muy Baja",BA151="Menor"),AND(AY151="Baja",BA151="Leve")),"Bajo",IF(OR(AND(AY151="Muy baja",BA151="Moderado"),AND(AY151="Baja",BA151="Menor"),AND(AY151="Baja",BA151="Moderado"),AND(AY151="Media",BA151="Leve"),AND(AY151="Media",BA151="Menor"),AND(AY151="Media",BA151="Moderado"),AND(AY151="Alta",BA151="Leve"),AND(AY151="Alta",BA151="Menor")),"Moderado",IF(OR(AND(AY151="Muy Baja",BA151="Mayor"),AND(AY151="Baja",BA151="Mayor"),AND(AY151="Media",BA151="Mayor"),AND(AY151="Alta",BA151="Moderado"),AND(AY151="Alta",BA151="Mayor"),AND(AY151="Muy Alta",BA151="Leve"),AND(AY151="Muy Alta",BA151="Menor"),AND(AY151="Muy Alta",BA151="Moderado"),AND(AY151="Muy Alta",BA151="Mayor")),"Alto",IF(OR(AND(AY151="Muy Baja",BA151="Catastrófico"),AND(AY151="Baja",BA151="Catastrófico"),AND(AY151="Media",BA151="Catastrófico"),AND(AY151="Alta",BA151="Catastrófico"),AND(AY151="Muy Alta",BA151="Catastrófico")),"Extremo",""))))</f>
        <v>Moderado</v>
      </c>
      <c r="BC148" s="189" t="str" cm="1">
        <f t="array" ref="BC148">_xlfn.IFS(BB148="Bajo","Aceptar",BB148="Moderado","Reducir",BB148="Alto","Reducir",BB148="Extremo","Reducir")</f>
        <v>Reducir</v>
      </c>
      <c r="BD148" s="181" t="str" cm="1">
        <f t="array" ref="BD148">_xlfn.IFS(BC148="Aceptar","No",BC148="Reducir","Si")</f>
        <v>Si</v>
      </c>
      <c r="BE148" s="136" t="s">
        <v>1817</v>
      </c>
      <c r="BF148" s="136" t="s">
        <v>1817</v>
      </c>
      <c r="BG148" s="136" t="s">
        <v>1817</v>
      </c>
      <c r="BH148" s="166">
        <v>0</v>
      </c>
      <c r="BI148" s="166"/>
      <c r="BJ148" s="167"/>
      <c r="BK148" s="164">
        <f t="shared" ref="BK148:BK150" si="113">+SUM(BH148:BJ148)</f>
        <v>0</v>
      </c>
      <c r="BL148" s="165">
        <f t="shared" ref="BL148:BL150" si="114">+BK148/3</f>
        <v>0</v>
      </c>
      <c r="BM148" s="178">
        <f t="shared" ref="BM148" si="115">+AVERAGE(BL148:BL151)</f>
        <v>0.16666666666666666</v>
      </c>
      <c r="BN148" s="20" t="str">
        <f>CONCATENATE(J148," Acción preventiva"," 1")</f>
        <v>SEJUT 25 Acción preventiva 1</v>
      </c>
      <c r="BO148" s="22" t="s">
        <v>458</v>
      </c>
      <c r="BP148" s="22" t="s">
        <v>1273</v>
      </c>
      <c r="BQ148" s="22" t="s">
        <v>1274</v>
      </c>
      <c r="BR148" s="20">
        <f>+SUM(BS148:CD148)</f>
        <v>8</v>
      </c>
      <c r="BS148" s="20"/>
      <c r="BT148" s="20"/>
      <c r="BU148" s="20"/>
      <c r="BV148" s="20">
        <v>1</v>
      </c>
      <c r="BW148" s="20">
        <v>1</v>
      </c>
      <c r="BX148" s="20">
        <v>1</v>
      </c>
      <c r="BY148" s="20">
        <v>1</v>
      </c>
      <c r="BZ148" s="20">
        <v>1</v>
      </c>
      <c r="CA148" s="20">
        <v>1</v>
      </c>
      <c r="CB148" s="20">
        <v>1</v>
      </c>
      <c r="CC148" s="20">
        <v>1</v>
      </c>
      <c r="CD148" s="20"/>
      <c r="CE148" s="180">
        <f>+AVERAGE(CR148:CR151)/AVERAGE(BR148:BR151)</f>
        <v>6.25E-2</v>
      </c>
      <c r="CF148" s="37">
        <f>VLOOKUP($BN148,'[1]Anexo 4 Seg Acciones Prev'!$C$7:$CY$306,90,FALSE)</f>
        <v>0</v>
      </c>
      <c r="CG148" s="37">
        <f>VLOOKUP($BN148,'[1]Anexo 4 Seg Acciones Prev'!$C$7:$CY$306,91,FALSE)</f>
        <v>0</v>
      </c>
      <c r="CH148" s="37">
        <f>VLOOKUP($BN148,'[1]Anexo 4 Seg Acciones Prev'!$C$7:$CY$306,92,FALSE)</f>
        <v>0</v>
      </c>
      <c r="CI148" s="37">
        <f>VLOOKUP($BN148,'[1]Anexo 4 Seg Acciones Prev'!$C$7:$CY$306,93,FALSE)</f>
        <v>0</v>
      </c>
      <c r="CJ148" s="37">
        <f>VLOOKUP($BN148,'[1]Anexo 4 Seg Acciones Prev'!$C$7:$CY$306,94,FALSE)</f>
        <v>0</v>
      </c>
      <c r="CK148" s="37">
        <f>VLOOKUP($BN148,'[1]Anexo 4 Seg Acciones Prev'!$C$7:$CY$306,95,FALSE)</f>
        <v>0</v>
      </c>
      <c r="CL148" s="37">
        <f>VLOOKUP($BN148,'[1]Anexo 4 Seg Acciones Prev'!$C$7:$CY$306,96,FALSE)</f>
        <v>0</v>
      </c>
      <c r="CM148" s="37">
        <f>VLOOKUP($BN148,'[1]Anexo 4 Seg Acciones Prev'!$C$7:$CY$306,97,FALSE)</f>
        <v>0</v>
      </c>
      <c r="CN148" s="37">
        <f>VLOOKUP($BN148,'[1]Anexo 4 Seg Acciones Prev'!$C$7:$CY$306,98,FALSE)</f>
        <v>0</v>
      </c>
      <c r="CO148" s="37">
        <f>VLOOKUP($BN148,'[1]Anexo 4 Seg Acciones Prev'!$C$7:$CY$306,99,FALSE)</f>
        <v>0</v>
      </c>
      <c r="CP148" s="37">
        <f>VLOOKUP($BN148,'[1]Anexo 4 Seg Acciones Prev'!$C$7:$CY$306,100,FALSE)</f>
        <v>0</v>
      </c>
      <c r="CQ148" s="37">
        <f>VLOOKUP($BN148,'[1]Anexo 4 Seg Acciones Prev'!$C$7:$CY$306,101,FALSE)</f>
        <v>0</v>
      </c>
      <c r="CR148" s="37">
        <f t="shared" si="104"/>
        <v>0</v>
      </c>
      <c r="CS148" s="38" t="s">
        <v>58</v>
      </c>
      <c r="CT148" s="23"/>
      <c r="CU148" s="24"/>
      <c r="CV148" s="240">
        <f>+AD148</f>
        <v>60</v>
      </c>
      <c r="CW148" s="25">
        <f>1-(CU148/CV148)</f>
        <v>1</v>
      </c>
      <c r="CX148" s="23" t="str" cm="1">
        <f t="array" ref="CX148">+_xlfn.IFS(CW148&lt;0.8,"Cambio",CW148&lt;0.9,"Revisión de control",CW148&gt;0.89,"Se mantiene")</f>
        <v>Se mantiene</v>
      </c>
      <c r="CY148" s="143"/>
      <c r="CZ148" s="143"/>
      <c r="DA148" s="143"/>
      <c r="DB148" s="143"/>
      <c r="DC148" s="25">
        <f>(_xlfn.IFS(CT148="",1,CT148="SI",0)+_xlfn.IFS(CY148="",1,CY148="SI",1,CY148="NO",0)+_xlfn.IFS(CZ148="",1,CZ148="SI",1,CZ148="NO",0)+_xlfn.IFS(DA148="",1,DA148="SI",1,DA148="NO",0)+_xlfn.IFS(DB148="",1,DB148="SI",1,DB148="NO",0))/5</f>
        <v>1</v>
      </c>
    </row>
    <row r="149" spans="1:107" ht="60" customHeight="1" x14ac:dyDescent="0.35">
      <c r="A149" s="146" t="s">
        <v>1250</v>
      </c>
      <c r="B149" s="223"/>
      <c r="C149" s="148" t="s">
        <v>147</v>
      </c>
      <c r="D149" s="206"/>
      <c r="E149" s="209"/>
      <c r="F149" s="206"/>
      <c r="G149" s="221"/>
      <c r="H149" s="184"/>
      <c r="I149" s="216"/>
      <c r="J149" s="190"/>
      <c r="K149" s="190"/>
      <c r="L149" s="211"/>
      <c r="M149" s="197"/>
      <c r="N149" s="200"/>
      <c r="O149" s="213"/>
      <c r="P149" s="216"/>
      <c r="Q149" s="213"/>
      <c r="R149" s="216"/>
      <c r="S149" s="216"/>
      <c r="T149" s="216"/>
      <c r="U149" s="184"/>
      <c r="V149" s="186"/>
      <c r="W149" s="186"/>
      <c r="X149" s="187"/>
      <c r="Y149" s="190"/>
      <c r="Z149" s="190"/>
      <c r="AA149" s="193"/>
      <c r="AB149" s="193"/>
      <c r="AC149" s="193"/>
      <c r="AD149" s="195"/>
      <c r="AE149" s="184"/>
      <c r="AF149" s="188"/>
      <c r="AG149" s="184"/>
      <c r="AH149" s="184"/>
      <c r="AI149" s="188"/>
      <c r="AJ149" s="184"/>
      <c r="AK149" s="185"/>
      <c r="AL149" s="20" t="str">
        <f>CONCATENATE(J148," Control"," 2")</f>
        <v>SEJUT 25 Control 2</v>
      </c>
      <c r="AM149" s="22" t="s">
        <v>1692</v>
      </c>
      <c r="AN149" s="22" t="s">
        <v>1266</v>
      </c>
      <c r="AO149" s="22" t="s">
        <v>1267</v>
      </c>
      <c r="AP149" s="22" t="str">
        <f t="shared" si="105"/>
        <v>La SUBDIRECCIÓN DE PROCESOS AGRARIOS Y GESTIÓN JURÍDICA prioriza las solicitudes de reposición fuera de términos a través de actos administrativos de la SPAGJ que resuelven el recurso de reposición frente a la decisión del proceso agrario</v>
      </c>
      <c r="AQ149" s="20" t="s">
        <v>55</v>
      </c>
      <c r="AR149" s="20" t="str">
        <f>IF(OR(AQ149="Preventivo",AQ149="Detectivo"),"Probabilidad",IF(AQ149="Correctivo","Impacto",""))</f>
        <v>Impacto</v>
      </c>
      <c r="AS149" s="20" t="s">
        <v>56</v>
      </c>
      <c r="AT149" s="20" t="str">
        <f>IF(AND(AQ149="Preventivo",AS149="Automático"),"50%",IF(AND(AQ149="Preventivo",AS149="Manual"),"40%",IF(AND(AQ149="Detectivo",AS149="Automático"),"40%",IF(AND(AQ149="Detectivo",AS149="Manual"),"30%",IF(AND(AQ149="Correctivo",AS149="Automático"),"35%",IF(AND(AQ149="Correctivo",AS149="Manual"),"25%",""))))))</f>
        <v>25%</v>
      </c>
      <c r="AU149" s="20" t="s">
        <v>5</v>
      </c>
      <c r="AV149" s="20" t="s">
        <v>2</v>
      </c>
      <c r="AW149" s="20" t="s">
        <v>3</v>
      </c>
      <c r="AX149" s="21">
        <f>+IF(AR149="Probabilidad",AX148-(AX148*AT149),AX148)</f>
        <v>0.42</v>
      </c>
      <c r="AY149" s="20" t="str">
        <f t="shared" si="106"/>
        <v>Media</v>
      </c>
      <c r="AZ149" s="21">
        <f>+IF(AR149="Impacto",AZ148-(AZ148*AT149),AZ148)</f>
        <v>0.60000000000000009</v>
      </c>
      <c r="BA149" s="20" t="str">
        <f t="shared" si="107"/>
        <v>Moderado</v>
      </c>
      <c r="BB149" s="190"/>
      <c r="BC149" s="190"/>
      <c r="BD149" s="182"/>
      <c r="BE149" s="136" t="s">
        <v>1817</v>
      </c>
      <c r="BF149" s="136" t="s">
        <v>1817</v>
      </c>
      <c r="BG149" s="136" t="s">
        <v>1817</v>
      </c>
      <c r="BH149" s="166"/>
      <c r="BI149" s="166"/>
      <c r="BJ149" s="167"/>
      <c r="BK149" s="164"/>
      <c r="BL149" s="165"/>
      <c r="BM149" s="178"/>
      <c r="BN149" s="20" t="str">
        <f>CONCATENATE(J148," Acción preventiva"," 2")</f>
        <v>SEJUT 25 Acción preventiva 2</v>
      </c>
      <c r="BO149" s="22" t="s">
        <v>461</v>
      </c>
      <c r="BP149" s="22" t="s">
        <v>1273</v>
      </c>
      <c r="BQ149" s="22" t="s">
        <v>1274</v>
      </c>
      <c r="BR149" s="20">
        <f>+SUM(BS149:CD149)</f>
        <v>8</v>
      </c>
      <c r="BS149" s="20"/>
      <c r="BT149" s="20"/>
      <c r="BU149" s="20"/>
      <c r="BV149" s="20">
        <v>1</v>
      </c>
      <c r="BW149" s="20">
        <v>1</v>
      </c>
      <c r="BX149" s="20">
        <v>1</v>
      </c>
      <c r="BY149" s="20">
        <v>1</v>
      </c>
      <c r="BZ149" s="20">
        <v>1</v>
      </c>
      <c r="CA149" s="20">
        <v>1</v>
      </c>
      <c r="CB149" s="20">
        <v>1</v>
      </c>
      <c r="CC149" s="20">
        <v>1</v>
      </c>
      <c r="CD149" s="20"/>
      <c r="CE149" s="180"/>
      <c r="CF149" s="37">
        <f>VLOOKUP($BN149,'[1]Anexo 4 Seg Acciones Prev'!$C$7:$CY$306,90,FALSE)</f>
        <v>0</v>
      </c>
      <c r="CG149" s="37">
        <f>VLOOKUP($BN149,'[1]Anexo 4 Seg Acciones Prev'!$C$7:$CY$306,91,FALSE)</f>
        <v>0</v>
      </c>
      <c r="CH149" s="37">
        <f>VLOOKUP($BN149,'[1]Anexo 4 Seg Acciones Prev'!$C$7:$CY$306,92,FALSE)</f>
        <v>0</v>
      </c>
      <c r="CI149" s="37">
        <f>VLOOKUP($BN149,'[1]Anexo 4 Seg Acciones Prev'!$C$7:$CY$306,93,FALSE)</f>
        <v>1</v>
      </c>
      <c r="CJ149" s="37">
        <f>VLOOKUP($BN149,'[1]Anexo 4 Seg Acciones Prev'!$C$7:$CY$306,94,FALSE)</f>
        <v>0</v>
      </c>
      <c r="CK149" s="37">
        <f>VLOOKUP($BN149,'[1]Anexo 4 Seg Acciones Prev'!$C$7:$CY$306,95,FALSE)</f>
        <v>0</v>
      </c>
      <c r="CL149" s="37">
        <f>VLOOKUP($BN149,'[1]Anexo 4 Seg Acciones Prev'!$C$7:$CY$306,96,FALSE)</f>
        <v>0</v>
      </c>
      <c r="CM149" s="37">
        <f>VLOOKUP($BN149,'[1]Anexo 4 Seg Acciones Prev'!$C$7:$CY$306,97,FALSE)</f>
        <v>0</v>
      </c>
      <c r="CN149" s="37">
        <f>VLOOKUP($BN149,'[1]Anexo 4 Seg Acciones Prev'!$C$7:$CY$306,98,FALSE)</f>
        <v>0</v>
      </c>
      <c r="CO149" s="37">
        <f>VLOOKUP($BN149,'[1]Anexo 4 Seg Acciones Prev'!$C$7:$CY$306,99,FALSE)</f>
        <v>0</v>
      </c>
      <c r="CP149" s="37">
        <f>VLOOKUP($BN149,'[1]Anexo 4 Seg Acciones Prev'!$C$7:$CY$306,100,FALSE)</f>
        <v>0</v>
      </c>
      <c r="CQ149" s="37">
        <f>VLOOKUP($BN149,'[1]Anexo 4 Seg Acciones Prev'!$C$7:$CY$306,101,FALSE)</f>
        <v>0</v>
      </c>
      <c r="CR149" s="37">
        <f t="shared" si="104"/>
        <v>1</v>
      </c>
      <c r="CS149" s="38" t="s">
        <v>58</v>
      </c>
      <c r="CT149" s="23"/>
      <c r="CU149" s="24"/>
      <c r="CV149" s="241"/>
      <c r="CW149" s="25">
        <f>1-(CU149/CV148)</f>
        <v>1</v>
      </c>
      <c r="CX149" s="23" t="str" cm="1">
        <f t="array" ref="CX149">+_xlfn.IFS(CW149&lt;0.8,"Cambio",CW149&lt;0.9,"Revisión de control",CW149&gt;0.89,"Se mantiene")</f>
        <v>Se mantiene</v>
      </c>
      <c r="CY149" s="143"/>
      <c r="CZ149" s="143"/>
      <c r="DA149" s="143"/>
      <c r="DB149" s="143"/>
      <c r="DC149" s="25">
        <f>(_xlfn.IFS(CT149="",1,CT149="SI",0)+_xlfn.IFS(CY149="",1,CY149="SI",1,CY149="NO",0)+_xlfn.IFS(CZ149="",1,CZ149="SI",1,CZ149="NO",0)+_xlfn.IFS(DA149="",1,DA149="SI",1,DA149="NO",0)+_xlfn.IFS(DB149="",1,DB149="SI",1,DB149="NO",0))/5</f>
        <v>1</v>
      </c>
    </row>
    <row r="150" spans="1:107" ht="60" customHeight="1" x14ac:dyDescent="0.35">
      <c r="A150" s="146" t="s">
        <v>1250</v>
      </c>
      <c r="B150" s="223"/>
      <c r="C150" s="148" t="s">
        <v>147</v>
      </c>
      <c r="D150" s="206"/>
      <c r="E150" s="209"/>
      <c r="F150" s="206"/>
      <c r="G150" s="221"/>
      <c r="H150" s="184"/>
      <c r="I150" s="216"/>
      <c r="J150" s="190"/>
      <c r="K150" s="190"/>
      <c r="L150" s="211"/>
      <c r="M150" s="197"/>
      <c r="N150" s="200"/>
      <c r="O150" s="213"/>
      <c r="P150" s="216"/>
      <c r="Q150" s="213"/>
      <c r="R150" s="216"/>
      <c r="S150" s="216"/>
      <c r="T150" s="216"/>
      <c r="U150" s="184"/>
      <c r="V150" s="186"/>
      <c r="W150" s="186"/>
      <c r="X150" s="187"/>
      <c r="Y150" s="190"/>
      <c r="Z150" s="190"/>
      <c r="AA150" s="193"/>
      <c r="AB150" s="193"/>
      <c r="AC150" s="193"/>
      <c r="AD150" s="195"/>
      <c r="AE150" s="184"/>
      <c r="AF150" s="188"/>
      <c r="AG150" s="184"/>
      <c r="AH150" s="184"/>
      <c r="AI150" s="188"/>
      <c r="AJ150" s="184"/>
      <c r="AK150" s="185"/>
      <c r="AL150" s="20" t="str">
        <f>CONCATENATE(J148," Control"," 3")</f>
        <v>SEJUT 25 Control 3</v>
      </c>
      <c r="AM150" s="22" t="s">
        <v>1693</v>
      </c>
      <c r="AN150" s="22" t="s">
        <v>1265</v>
      </c>
      <c r="AO150" s="22" t="s">
        <v>1264</v>
      </c>
      <c r="AP150" s="22" t="str">
        <f t="shared" si="105"/>
        <v>la SUBDIRECCIÓN DE SEGURIDAD JURÍDICA revisa los actos administrativos expedidos que resuelven recursos de reposición interpuestos a las decisiones finales de procesos agrarios a través de la matriz de los actos administrativos expedidos mensualmente por la SSJ, donde consta la validación indicando, nombre del revisor, el número de expediente y el número del acto administrativo que está en los sistemas de información de la ANT.</v>
      </c>
      <c r="AQ150" s="20" t="s">
        <v>54</v>
      </c>
      <c r="AR150" s="20" t="str">
        <f>IF(OR(AQ150="Preventivo",AQ150="Detectivo"),"Probabilidad",IF(AQ150="Correctivo","Impacto",""))</f>
        <v>Probabilidad</v>
      </c>
      <c r="AS150" s="20" t="s">
        <v>56</v>
      </c>
      <c r="AT150" s="20" t="str">
        <f>IF(AND(AQ150="Preventivo",AS150="Automático"),"50%",IF(AND(AQ150="Preventivo",AS150="Manual"),"40%",IF(AND(AQ150="Detectivo",AS150="Automático"),"40%",IF(AND(AQ150="Detectivo",AS150="Manual"),"30%",IF(AND(AQ150="Correctivo",AS150="Automático"),"35%",IF(AND(AQ150="Correctivo",AS150="Manual"),"25%",""))))))</f>
        <v>30%</v>
      </c>
      <c r="AU150" s="20" t="s">
        <v>1</v>
      </c>
      <c r="AV150" s="20" t="s">
        <v>2</v>
      </c>
      <c r="AW150" s="20" t="s">
        <v>3</v>
      </c>
      <c r="AX150" s="21">
        <f>+IF(AR150="Probabilidad",AX149-(AX149*AT150),AX149)</f>
        <v>0.29399999999999998</v>
      </c>
      <c r="AY150" s="20" t="str">
        <f t="shared" si="106"/>
        <v>Baja</v>
      </c>
      <c r="AZ150" s="21">
        <f>+IF(AR150="Impacto",AZ149-(AZ149*AT150),AZ149)</f>
        <v>0.60000000000000009</v>
      </c>
      <c r="BA150" s="20" t="str">
        <f t="shared" si="107"/>
        <v>Moderado</v>
      </c>
      <c r="BB150" s="190"/>
      <c r="BC150" s="190"/>
      <c r="BD150" s="182"/>
      <c r="BE150" s="136" t="s">
        <v>1817</v>
      </c>
      <c r="BF150" s="136" t="s">
        <v>1817</v>
      </c>
      <c r="BG150" s="136" t="s">
        <v>1817</v>
      </c>
      <c r="BH150" s="166">
        <v>1</v>
      </c>
      <c r="BI150" s="166"/>
      <c r="BJ150" s="167"/>
      <c r="BK150" s="164">
        <f t="shared" si="113"/>
        <v>1</v>
      </c>
      <c r="BL150" s="165">
        <f t="shared" si="114"/>
        <v>0.33333333333333331</v>
      </c>
      <c r="BM150" s="178"/>
      <c r="BN150" s="20" t="str">
        <f>CONCATENATE(J148," Acción preventiva"," 3")</f>
        <v>SEJUT 25 Acción preventiva 3</v>
      </c>
      <c r="BO150" s="22"/>
      <c r="BP150" s="22"/>
      <c r="BQ150" s="22"/>
      <c r="BR150" s="20"/>
      <c r="BS150" s="20"/>
      <c r="BT150" s="20"/>
      <c r="BU150" s="20"/>
      <c r="BV150" s="20"/>
      <c r="BW150" s="20"/>
      <c r="BX150" s="20"/>
      <c r="BY150" s="20"/>
      <c r="BZ150" s="20"/>
      <c r="CA150" s="20"/>
      <c r="CB150" s="20"/>
      <c r="CC150" s="20"/>
      <c r="CD150" s="20"/>
      <c r="CE150" s="180"/>
      <c r="CF150" s="37"/>
      <c r="CG150" s="37"/>
      <c r="CH150" s="37"/>
      <c r="CI150" s="37"/>
      <c r="CJ150" s="37"/>
      <c r="CK150" s="37"/>
      <c r="CL150" s="37"/>
      <c r="CM150" s="37"/>
      <c r="CN150" s="37"/>
      <c r="CO150" s="37"/>
      <c r="CP150" s="37"/>
      <c r="CQ150" s="37"/>
      <c r="CR150" s="37"/>
      <c r="CS150" s="38"/>
      <c r="CT150" s="23"/>
      <c r="CU150" s="24"/>
      <c r="CV150" s="241"/>
      <c r="CW150" s="25">
        <f>1-(CU150/CV148)</f>
        <v>1</v>
      </c>
      <c r="CX150" s="23" t="str" cm="1">
        <f t="array" ref="CX150">+_xlfn.IFS(CW150&lt;0.8,"Cambio",CW150&lt;0.9,"Revisión de control",CW150&gt;0.89,"Se mantiene")</f>
        <v>Se mantiene</v>
      </c>
      <c r="CY150" s="143"/>
      <c r="CZ150" s="143"/>
      <c r="DA150" s="143"/>
      <c r="DB150" s="143"/>
      <c r="DC150" s="25">
        <f>(_xlfn.IFS(CT150="",1,CT150="SI",0)+_xlfn.IFS(CY150="",1,CY150="SI",1,CY150="NO",0)+_xlfn.IFS(CZ150="",1,CZ150="SI",1,CZ150="NO",0)+_xlfn.IFS(DA150="",1,DA150="SI",1,DA150="NO",0)+_xlfn.IFS(DB150="",1,DB150="SI",1,DB150="NO",0))/5</f>
        <v>1</v>
      </c>
    </row>
    <row r="151" spans="1:107" ht="60" customHeight="1" x14ac:dyDescent="0.35">
      <c r="A151" s="146" t="s">
        <v>1250</v>
      </c>
      <c r="B151" s="224"/>
      <c r="C151" s="148" t="s">
        <v>147</v>
      </c>
      <c r="D151" s="207"/>
      <c r="E151" s="210"/>
      <c r="F151" s="207"/>
      <c r="G151" s="221"/>
      <c r="H151" s="184"/>
      <c r="I151" s="217"/>
      <c r="J151" s="191"/>
      <c r="K151" s="191"/>
      <c r="L151" s="211"/>
      <c r="M151" s="198"/>
      <c r="N151" s="201"/>
      <c r="O151" s="214"/>
      <c r="P151" s="217"/>
      <c r="Q151" s="214"/>
      <c r="R151" s="217"/>
      <c r="S151" s="217"/>
      <c r="T151" s="217"/>
      <c r="U151" s="184"/>
      <c r="V151" s="186"/>
      <c r="W151" s="186"/>
      <c r="X151" s="187"/>
      <c r="Y151" s="191"/>
      <c r="Z151" s="191"/>
      <c r="AA151" s="194"/>
      <c r="AB151" s="194"/>
      <c r="AC151" s="194"/>
      <c r="AD151" s="195"/>
      <c r="AE151" s="184"/>
      <c r="AF151" s="188"/>
      <c r="AG151" s="184"/>
      <c r="AH151" s="184"/>
      <c r="AI151" s="188"/>
      <c r="AJ151" s="184"/>
      <c r="AK151" s="185"/>
      <c r="AL151" s="20" t="str">
        <f>CONCATENATE(J148," Control"," 4")</f>
        <v>SEJUT 25 Control 4</v>
      </c>
      <c r="AM151" s="22" t="s">
        <v>1693</v>
      </c>
      <c r="AN151" s="22" t="s">
        <v>1266</v>
      </c>
      <c r="AO151" s="22" t="s">
        <v>1268</v>
      </c>
      <c r="AP151" s="22" t="str">
        <f t="shared" si="105"/>
        <v>la SUBDIRECCIÓN DE SEGURIDAD JURÍDICA prioriza las solicitudes de reposición fuera de términos a través de actos administrativos de la SSJ que resuelven el recurso de reposición frente a la decisión del proceso agrario</v>
      </c>
      <c r="AQ151" s="20" t="s">
        <v>55</v>
      </c>
      <c r="AR151" s="20" t="str">
        <f>IF(OR(AQ151="Preventivo",AQ151="Detectivo"),"Probabilidad",IF(AQ151="Correctivo","Impacto",""))</f>
        <v>Impacto</v>
      </c>
      <c r="AS151" s="20" t="s">
        <v>56</v>
      </c>
      <c r="AT151" s="20" t="str">
        <f>IF(AND(AQ151="Preventivo",AS151="Automático"),"50%",IF(AND(AQ151="Preventivo",AS151="Manual"),"40%",IF(AND(AQ151="Detectivo",AS151="Automático"),"40%",IF(AND(AQ151="Detectivo",AS151="Manual"),"30%",IF(AND(AQ151="Correctivo",AS151="Automático"),"35%",IF(AND(AQ151="Correctivo",AS151="Manual"),"25%",""))))))</f>
        <v>25%</v>
      </c>
      <c r="AU151" s="20" t="s">
        <v>5</v>
      </c>
      <c r="AV151" s="20" t="s">
        <v>2</v>
      </c>
      <c r="AW151" s="20" t="s">
        <v>3</v>
      </c>
      <c r="AX151" s="21">
        <f>+IF(AR151="Probabilidad",AX150-(AX150*AT151),AX150)</f>
        <v>0.29399999999999998</v>
      </c>
      <c r="AY151" s="20" t="str">
        <f t="shared" si="106"/>
        <v>Baja</v>
      </c>
      <c r="AZ151" s="21">
        <f>+IF(AR151="Impacto",AZ150-(AZ150*AT151),AZ150)</f>
        <v>0.45000000000000007</v>
      </c>
      <c r="BA151" s="20" t="str">
        <f t="shared" si="107"/>
        <v>Moderado</v>
      </c>
      <c r="BB151" s="191"/>
      <c r="BC151" s="191"/>
      <c r="BD151" s="183"/>
      <c r="BE151" s="136" t="s">
        <v>1817</v>
      </c>
      <c r="BF151" s="136" t="s">
        <v>1817</v>
      </c>
      <c r="BG151" s="136" t="s">
        <v>1817</v>
      </c>
      <c r="BH151" s="166"/>
      <c r="BI151" s="166"/>
      <c r="BJ151" s="167"/>
      <c r="BK151" s="164"/>
      <c r="BL151" s="165"/>
      <c r="BM151" s="178"/>
      <c r="BN151" s="20" t="str">
        <f>CONCATENATE(J148," Acción preventiva"," 4")</f>
        <v>SEJUT 25 Acción preventiva 4</v>
      </c>
      <c r="BO151" s="22"/>
      <c r="BP151" s="22"/>
      <c r="BQ151" s="22"/>
      <c r="BR151" s="20"/>
      <c r="BS151" s="20"/>
      <c r="BT151" s="20"/>
      <c r="BU151" s="20"/>
      <c r="BV151" s="20"/>
      <c r="BW151" s="20"/>
      <c r="BX151" s="20"/>
      <c r="BY151" s="20"/>
      <c r="BZ151" s="20"/>
      <c r="CA151" s="20"/>
      <c r="CB151" s="20"/>
      <c r="CC151" s="20"/>
      <c r="CD151" s="20"/>
      <c r="CE151" s="180"/>
      <c r="CF151" s="37"/>
      <c r="CG151" s="37"/>
      <c r="CH151" s="37"/>
      <c r="CI151" s="37"/>
      <c r="CJ151" s="37"/>
      <c r="CK151" s="37"/>
      <c r="CL151" s="37"/>
      <c r="CM151" s="37"/>
      <c r="CN151" s="37"/>
      <c r="CO151" s="37"/>
      <c r="CP151" s="37"/>
      <c r="CQ151" s="37"/>
      <c r="CR151" s="37"/>
      <c r="CS151" s="38"/>
      <c r="CT151" s="23"/>
      <c r="CU151" s="24"/>
      <c r="CV151" s="242"/>
      <c r="CW151" s="25">
        <f>1-(CU151/CV148)</f>
        <v>1</v>
      </c>
      <c r="CX151" s="23" t="str" cm="1">
        <f t="array" ref="CX151">+_xlfn.IFS(CW151&lt;0.8,"Cambio",CW151&lt;0.9,"Revisión de control",CW151&gt;0.89,"Se mantiene")</f>
        <v>Se mantiene</v>
      </c>
      <c r="CY151" s="143"/>
      <c r="CZ151" s="143"/>
      <c r="DA151" s="143"/>
      <c r="DB151" s="143"/>
      <c r="DC151" s="25">
        <f>(_xlfn.IFS(CT151="",1,CT151="SI",0)+_xlfn.IFS(CY151="",1,CY151="SI",1,CY151="NO",0)+_xlfn.IFS(CZ151="",1,CZ151="SI",1,CZ151="NO",0)+_xlfn.IFS(DA151="",1,DA151="SI",1,DA151="NO",0)+_xlfn.IFS(DB151="",1,DB151="SI",1,DB151="NO",0))/5</f>
        <v>1</v>
      </c>
    </row>
    <row r="152" spans="1:107" ht="60" customHeight="1" x14ac:dyDescent="0.35">
      <c r="A152" s="146" t="s">
        <v>549</v>
      </c>
      <c r="B152" s="222" t="s">
        <v>146</v>
      </c>
      <c r="C152" s="148" t="s">
        <v>147</v>
      </c>
      <c r="D152" s="205" t="str">
        <f>VLOOKUP(B152,Datos!$B$65:$F$80,3,FALSE)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2" s="208" t="str">
        <f>VLOOKUP(B152,Datos!$B$65:$F$80,5,FALSE)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2" s="205" t="str">
        <f>VLOOKUP(B152,Datos!$B$65:$F$80,4,FALSE)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2" s="221" t="s">
        <v>557</v>
      </c>
      <c r="H152" s="184" t="s">
        <v>1032</v>
      </c>
      <c r="I152" s="215">
        <f>IF(K152="",0,1)</f>
        <v>1</v>
      </c>
      <c r="J152" s="189" t="str">
        <f>CONCATENATE(C152," ",K152)</f>
        <v>SEJUT 26</v>
      </c>
      <c r="K152" s="189">
        <v>26</v>
      </c>
      <c r="L152" s="211">
        <v>46150</v>
      </c>
      <c r="M152" s="196">
        <f ca="1">+TODAY()-L152</f>
        <v>39</v>
      </c>
      <c r="N152" s="199" t="s">
        <v>1033</v>
      </c>
      <c r="O152" s="212" t="s">
        <v>19</v>
      </c>
      <c r="P152" s="215">
        <f>VLOOKUP(O152,Datos!$B$20:$D$25,3,FALSE)</f>
        <v>0.2</v>
      </c>
      <c r="Q152" s="212" t="s">
        <v>32</v>
      </c>
      <c r="R152" s="215">
        <f>VLOOKUP(Q152,Datos!$C$20:$D$25,2,FALSE)</f>
        <v>0.8</v>
      </c>
      <c r="S152" s="215">
        <f>+IF(P152="",R152,IF(R152="",P152,IF(P152&gt;R152,P152,R152)))</f>
        <v>0.8</v>
      </c>
      <c r="T152" s="215" t="str" cm="1">
        <f t="array" ref="T152">_xlfn.IFS(S152=P152,O152,S152=R152,Q152)</f>
        <v>El riesgo afecta la imagen de  la entidad con efecto publicitario sostenido a nivel de sector administrativo, nivel departamental o municipal</v>
      </c>
      <c r="U152" s="184" t="s">
        <v>4</v>
      </c>
      <c r="V152" s="186" t="s">
        <v>1034</v>
      </c>
      <c r="W152" s="186" t="s">
        <v>1035</v>
      </c>
      <c r="X152" s="187" t="str">
        <f>CONCATENATE("Posibilidad de"," ",U152," ",V152," debido ",W152)</f>
        <v>Posibilidad de pérdida reputacional  de la entidad ante las comunidades indígenas debido al incumplimiento en la ejecución del Plan de Acción Institucional aprobado para la clarificación de títulos de origen colonial o republicano</v>
      </c>
      <c r="Y152" s="189" t="s">
        <v>208</v>
      </c>
      <c r="Z152" s="189" t="s">
        <v>214</v>
      </c>
      <c r="AA152" s="192" t="s">
        <v>257</v>
      </c>
      <c r="AB152" s="192" t="s">
        <v>1036</v>
      </c>
      <c r="AC152" s="192" t="s">
        <v>1037</v>
      </c>
      <c r="AD152" s="195">
        <v>8</v>
      </c>
      <c r="AE152" s="184" t="str">
        <f>IF(AD152&lt;=0,"",IF(AD152&lt;=2,"Muy Baja",IF(AD152&lt;=24,"Baja",IF(AD152&lt;=500,"Media",IF(AD152&lt;=5000,"Alta","Muy Alta")))))</f>
        <v>Baja</v>
      </c>
      <c r="AF152" s="188">
        <f>IF(AE152="","",IF(AE152="Muy Baja",0.2,IF(AE152="Baja",0.4,IF(AE152="Media",0.6,IF(AE152="Alta",0.8,IF(AE152="Muy Alta",1,))))))</f>
        <v>0.4</v>
      </c>
      <c r="AG152" s="188" t="str">
        <f>+T152</f>
        <v>El riesgo afecta la imagen de  la entidad con efecto publicitario sostenido a nivel de sector administrativo, nivel departamental o municipal</v>
      </c>
      <c r="AH152" s="184" t="str" cm="1">
        <f t="array" ref="AH152">_xlfn.IFS(AG152=Datos!$C$6,"Leve",AG152=Datos!$D$6,"Leve",AG152=Datos!$C$7,"Menor",AG152=Datos!$D$7,"Menor",AG152=Datos!$C$8,"Moderado",AG152=Datos!$D$8,"Moderado",AG152=Datos!$C$9,"Mayor",AG152=Datos!$D$9,"Mayor",AG152=Datos!$C$10,"Catastrófico",AG152=Datos!$D$10,"Catastrófico")</f>
        <v>Mayor</v>
      </c>
      <c r="AI152" s="188">
        <f>IF(AH152="","",IF(AH152="Leve",0.2,IF(AH152="Menor",0.4,IF(AH152="Moderado",0.6,IF(AH152="Mayor",0.8,IF(AH152="Catastrófico",1,))))))</f>
        <v>0.8</v>
      </c>
      <c r="AJ152" s="184" t="str">
        <f>IF(OR(AND(AE152="Muy Baja",AH152="Leve"),AND(AE152="Muy Baja",AH152="Menor"),AND(AE152="Baja",AH152="Leve")),"Bajo",IF(OR(AND(AE152="Muy baja",AH152="Moderado"),AND(AE152="Baja",AH152="Menor"),AND(AE152="Baja",AH152="Moderado"),AND(AE152="Media",AH152="Leve"),AND(AE152="Media",AH152="Menor"),AND(AE152="Media",AH152="Moderado"),AND(AE152="Alta",AH152="Leve"),AND(AE152="Alta",AH152="Menor")),"Moderado",IF(OR(AND(AE152="Muy Baja",AH152="Mayor"),AND(AE152="Baja",AH152="Mayor"),AND(AE152="Media",AH152="Mayor"),AND(AE152="Alta",AH152="Moderado"),AND(AE152="Alta",AH152="Mayor"),AND(AE152="Muy Alta",AH152="Leve"),AND(AE152="Muy Alta",AH152="Menor"),AND(AE152="Muy Alta",AH152="Moderado"),AND(AE152="Muy Alta",AH152="Mayor")),"Alto",IF(OR(AND(AE152="Muy Baja",AH152="Catastrófico"),AND(AE152="Baja",AH152="Catastrófico"),AND(AE152="Media",AH152="Catastrófico"),AND(AE152="Alta",AH152="Catastrófico"),AND(AE152="Muy Alta",AH152="Catastrófico")),"Extremo",""))))</f>
        <v>Alto</v>
      </c>
      <c r="AK152" s="185" t="str" cm="1">
        <f t="array" ref="AK152">_xlfn.IFS(AJ152="Bajo","Aceptar",AJ152="Moderado","Reducir",AJ152="Alto","Reducir",AJ152="Extremo","Reducir")</f>
        <v>Reducir</v>
      </c>
      <c r="AL152" s="20" t="str">
        <f>CONCATENATE(J152," Control"," 1")</f>
        <v>SEJUT 26 Control 1</v>
      </c>
      <c r="AM152" s="22" t="s">
        <v>1038</v>
      </c>
      <c r="AN152" s="22" t="s">
        <v>1039</v>
      </c>
      <c r="AO152" s="22" t="s">
        <v>1040</v>
      </c>
      <c r="AP152" s="22" t="str">
        <f t="shared" si="105"/>
        <v>La SUBDIRECCIÓN DE ASUNTOS ÉTNICOS verifica el cumplimiento de la ejecución del plan de acción a través de unas mesas técnicas semestrales que se inscriben en un acta de reunión para el monitoreo de la gestión del procedimiento</v>
      </c>
      <c r="AQ152" s="20" t="s">
        <v>54</v>
      </c>
      <c r="AR152" s="20" t="str">
        <f t="shared" si="102"/>
        <v>Probabilidad</v>
      </c>
      <c r="AS152" s="20" t="s">
        <v>56</v>
      </c>
      <c r="AT152" s="20" t="str">
        <f t="shared" si="103"/>
        <v>30%</v>
      </c>
      <c r="AU152" s="20" t="s">
        <v>1</v>
      </c>
      <c r="AV152" s="20" t="s">
        <v>2</v>
      </c>
      <c r="AW152" s="20" t="s">
        <v>3</v>
      </c>
      <c r="AX152" s="21">
        <f>+IF(AR152="Probabilidad",AF152-(AF152*AT152),AF152)</f>
        <v>0.28000000000000003</v>
      </c>
      <c r="AY152" s="20" t="str">
        <f t="shared" si="106"/>
        <v>Baja</v>
      </c>
      <c r="AZ152" s="21">
        <f>+IF(AR152="Impacto",AI152-(AI152*AT152),AI152)</f>
        <v>0.8</v>
      </c>
      <c r="BA152" s="20" t="str">
        <f t="shared" si="107"/>
        <v>Mayor</v>
      </c>
      <c r="BB152" s="189" t="str">
        <f>IF(OR(AND(AY155="Muy Baja",BA155="Leve"),AND(AY155="Muy Baja",BA155="Menor"),AND(AY155="Baja",BA155="Leve")),"Bajo",IF(OR(AND(AY155="Muy baja",BA155="Moderado"),AND(AY155="Baja",BA155="Menor"),AND(AY155="Baja",BA155="Moderado"),AND(AY155="Media",BA155="Leve"),AND(AY155="Media",BA155="Menor"),AND(AY155="Media",BA155="Moderado"),AND(AY155="Alta",BA155="Leve"),AND(AY155="Alta",BA155="Menor")),"Moderado",IF(OR(AND(AY155="Muy Baja",BA155="Mayor"),AND(AY155="Baja",BA155="Mayor"),AND(AY155="Media",BA155="Mayor"),AND(AY155="Alta",BA155="Moderado"),AND(AY155="Alta",BA155="Mayor"),AND(AY155="Muy Alta",BA155="Leve"),AND(AY155="Muy Alta",BA155="Menor"),AND(AY155="Muy Alta",BA155="Moderado"),AND(AY155="Muy Alta",BA155="Mayor")),"Alto",IF(OR(AND(AY155="Muy Baja",BA155="Catastrófico"),AND(AY155="Baja",BA155="Catastrófico"),AND(AY155="Media",BA155="Catastrófico"),AND(AY155="Alta",BA155="Catastrófico"),AND(AY155="Muy Alta",BA155="Catastrófico")),"Extremo",""))))</f>
        <v>Moderado</v>
      </c>
      <c r="BC152" s="189" t="str" cm="1">
        <f t="array" ref="BC152">_xlfn.IFS(BB152="Bajo","Aceptar",BB152="Moderado","Reducir",BB152="Alto","Reducir",BB152="Extremo","Reducir")</f>
        <v>Reducir</v>
      </c>
      <c r="BD152" s="181" t="str" cm="1">
        <f t="array" ref="BD152">_xlfn.IFS(BC152="Aceptar","No",BC152="Reducir","Si")</f>
        <v>Si</v>
      </c>
      <c r="BE152" s="136" t="s">
        <v>1817</v>
      </c>
      <c r="BF152" s="136" t="s">
        <v>1817</v>
      </c>
      <c r="BG152" s="136" t="s">
        <v>1817</v>
      </c>
      <c r="BH152" s="166">
        <v>0</v>
      </c>
      <c r="BI152" s="166"/>
      <c r="BJ152" s="167"/>
      <c r="BK152" s="164">
        <f t="shared" ref="BK152" si="116">+SUM(BH152:BJ152)</f>
        <v>0</v>
      </c>
      <c r="BL152" s="165">
        <f t="shared" ref="BL152" si="117">+BK152/3</f>
        <v>0</v>
      </c>
      <c r="BM152" s="178">
        <f t="shared" ref="BM152" si="118">+AVERAGE(BL152:BL155)</f>
        <v>0</v>
      </c>
      <c r="BN152" s="20" t="str">
        <f>CONCATENATE(J152," Acción preventiva"," 1")</f>
        <v>SEJUT 26 Acción preventiva 1</v>
      </c>
      <c r="BO152" s="22" t="s">
        <v>558</v>
      </c>
      <c r="BP152" s="22" t="s">
        <v>559</v>
      </c>
      <c r="BQ152" s="22" t="s">
        <v>560</v>
      </c>
      <c r="BR152" s="20">
        <f t="shared" si="111"/>
        <v>1</v>
      </c>
      <c r="BS152" s="20"/>
      <c r="BT152" s="20"/>
      <c r="BU152" s="20"/>
      <c r="BV152" s="20"/>
      <c r="BW152" s="20"/>
      <c r="BX152" s="20"/>
      <c r="BY152" s="20"/>
      <c r="BZ152" s="20"/>
      <c r="CA152" s="20"/>
      <c r="CB152" s="20"/>
      <c r="CC152" s="20"/>
      <c r="CD152" s="20">
        <v>1</v>
      </c>
      <c r="CE152" s="180">
        <f>+AVERAGE(CR152:CR155)/AVERAGE(BR152:BR155)</f>
        <v>0</v>
      </c>
      <c r="CF152" s="37">
        <f>VLOOKUP($BN152,'[1]Anexo 4 Seg Acciones Prev'!$C$7:$CY$306,90,FALSE)</f>
        <v>0</v>
      </c>
      <c r="CG152" s="37">
        <f>VLOOKUP($BN152,'[1]Anexo 4 Seg Acciones Prev'!$C$7:$CY$306,91,FALSE)</f>
        <v>0</v>
      </c>
      <c r="CH152" s="37">
        <f>VLOOKUP($BN152,'[1]Anexo 4 Seg Acciones Prev'!$C$7:$CY$306,92,FALSE)</f>
        <v>0</v>
      </c>
      <c r="CI152" s="37">
        <f>VLOOKUP($BN152,'[1]Anexo 4 Seg Acciones Prev'!$C$7:$CY$306,93,FALSE)</f>
        <v>0</v>
      </c>
      <c r="CJ152" s="37">
        <f>VLOOKUP($BN152,'[1]Anexo 4 Seg Acciones Prev'!$C$7:$CY$306,94,FALSE)</f>
        <v>0</v>
      </c>
      <c r="CK152" s="37">
        <f>VLOOKUP($BN152,'[1]Anexo 4 Seg Acciones Prev'!$C$7:$CY$306,95,FALSE)</f>
        <v>0</v>
      </c>
      <c r="CL152" s="37">
        <f>VLOOKUP($BN152,'[1]Anexo 4 Seg Acciones Prev'!$C$7:$CY$306,96,FALSE)</f>
        <v>0</v>
      </c>
      <c r="CM152" s="37">
        <f>VLOOKUP($BN152,'[1]Anexo 4 Seg Acciones Prev'!$C$7:$CY$306,97,FALSE)</f>
        <v>0</v>
      </c>
      <c r="CN152" s="37">
        <f>VLOOKUP($BN152,'[1]Anexo 4 Seg Acciones Prev'!$C$7:$CY$306,98,FALSE)</f>
        <v>0</v>
      </c>
      <c r="CO152" s="37">
        <f>VLOOKUP($BN152,'[1]Anexo 4 Seg Acciones Prev'!$C$7:$CY$306,99,FALSE)</f>
        <v>0</v>
      </c>
      <c r="CP152" s="37">
        <f>VLOOKUP($BN152,'[1]Anexo 4 Seg Acciones Prev'!$C$7:$CY$306,100,FALSE)</f>
        <v>0</v>
      </c>
      <c r="CQ152" s="37">
        <f>VLOOKUP($BN152,'[1]Anexo 4 Seg Acciones Prev'!$C$7:$CY$306,101,FALSE)</f>
        <v>0</v>
      </c>
      <c r="CR152" s="37">
        <f t="shared" si="104"/>
        <v>0</v>
      </c>
      <c r="CS152" s="38" t="s">
        <v>58</v>
      </c>
      <c r="CT152" s="23"/>
      <c r="CU152" s="24"/>
      <c r="CV152" s="240">
        <f>+AD152</f>
        <v>8</v>
      </c>
      <c r="CW152" s="25">
        <f>1-(CU152/CV152)</f>
        <v>1</v>
      </c>
      <c r="CX152" s="23" t="str" cm="1">
        <f t="array" ref="CX152">+_xlfn.IFS(CW152&lt;0.8,"Cambio",CW152&lt;0.9,"Revisión de control",CW152&gt;0.89,"Se mantiene")</f>
        <v>Se mantiene</v>
      </c>
      <c r="CY152" s="143"/>
      <c r="CZ152" s="143"/>
      <c r="DA152" s="143"/>
      <c r="DB152" s="143"/>
      <c r="DC152" s="25">
        <f t="shared" si="112"/>
        <v>1</v>
      </c>
    </row>
    <row r="153" spans="1:107" ht="60" customHeight="1" x14ac:dyDescent="0.35">
      <c r="A153" s="146" t="s">
        <v>549</v>
      </c>
      <c r="B153" s="223"/>
      <c r="C153" s="148" t="s">
        <v>147</v>
      </c>
      <c r="D153" s="206"/>
      <c r="E153" s="209"/>
      <c r="F153" s="206"/>
      <c r="G153" s="221"/>
      <c r="H153" s="184"/>
      <c r="I153" s="216"/>
      <c r="J153" s="190"/>
      <c r="K153" s="190"/>
      <c r="L153" s="211"/>
      <c r="M153" s="197"/>
      <c r="N153" s="200"/>
      <c r="O153" s="213"/>
      <c r="P153" s="216"/>
      <c r="Q153" s="213"/>
      <c r="R153" s="216"/>
      <c r="S153" s="216"/>
      <c r="T153" s="216"/>
      <c r="U153" s="184"/>
      <c r="V153" s="186"/>
      <c r="W153" s="186"/>
      <c r="X153" s="187"/>
      <c r="Y153" s="190"/>
      <c r="Z153" s="190"/>
      <c r="AA153" s="193"/>
      <c r="AB153" s="193"/>
      <c r="AC153" s="193"/>
      <c r="AD153" s="195"/>
      <c r="AE153" s="184"/>
      <c r="AF153" s="188"/>
      <c r="AG153" s="184"/>
      <c r="AH153" s="184"/>
      <c r="AI153" s="188"/>
      <c r="AJ153" s="184"/>
      <c r="AK153" s="185"/>
      <c r="AL153" s="20" t="str">
        <f>CONCATENATE(J152," Control"," 2")</f>
        <v>SEJUT 26 Control 2</v>
      </c>
      <c r="AM153" s="22" t="s">
        <v>1038</v>
      </c>
      <c r="AN153" s="22" t="s">
        <v>1041</v>
      </c>
      <c r="AO153" s="22" t="s">
        <v>1795</v>
      </c>
      <c r="AP153" s="22" t="str">
        <f t="shared" si="105"/>
        <v>La SUBDIRECCIÓN DE ASUNTOS ÉTNICOS prioriza el análisis del cumplimiento de los actos administrativos no generados como meta del plan de acción de la vigencia anterior para incluir a través de de la formulación del nuevo plan de acción anual</v>
      </c>
      <c r="AQ153" s="20" t="s">
        <v>55</v>
      </c>
      <c r="AR153" s="20" t="str">
        <f t="shared" si="102"/>
        <v>Impacto</v>
      </c>
      <c r="AS153" s="20" t="s">
        <v>56</v>
      </c>
      <c r="AT153" s="20" t="str">
        <f t="shared" si="103"/>
        <v>25%</v>
      </c>
      <c r="AU153" s="20" t="s">
        <v>1</v>
      </c>
      <c r="AV153" s="20" t="s">
        <v>2</v>
      </c>
      <c r="AW153" s="20" t="s">
        <v>3</v>
      </c>
      <c r="AX153" s="21">
        <f>+IF(AR153="Probabilidad",AX152-(AX152*AT153),AX152)</f>
        <v>0.28000000000000003</v>
      </c>
      <c r="AY153" s="20" t="str">
        <f t="shared" si="106"/>
        <v>Baja</v>
      </c>
      <c r="AZ153" s="21">
        <f>+IF(AR153="Impacto",AZ152-(AZ152*AT153),AZ152)</f>
        <v>0.60000000000000009</v>
      </c>
      <c r="BA153" s="20" t="str">
        <f t="shared" si="107"/>
        <v>Moderado</v>
      </c>
      <c r="BB153" s="190"/>
      <c r="BC153" s="190"/>
      <c r="BD153" s="182"/>
      <c r="BE153" s="136" t="s">
        <v>1817</v>
      </c>
      <c r="BF153" s="136" t="s">
        <v>1817</v>
      </c>
      <c r="BG153" s="136" t="s">
        <v>1817</v>
      </c>
      <c r="BH153" s="166"/>
      <c r="BI153" s="166"/>
      <c r="BJ153" s="167"/>
      <c r="BK153" s="164"/>
      <c r="BL153" s="165"/>
      <c r="BM153" s="178"/>
      <c r="BN153" s="20" t="str">
        <f>CONCATENATE(J152," Acción preventiva"," 2")</f>
        <v>SEJUT 26 Acción preventiva 2</v>
      </c>
      <c r="BO153" s="22"/>
      <c r="BP153" s="22"/>
      <c r="BQ153" s="22"/>
      <c r="BR153" s="20"/>
      <c r="BS153" s="20"/>
      <c r="BT153" s="20"/>
      <c r="BU153" s="20"/>
      <c r="BV153" s="20"/>
      <c r="BW153" s="20"/>
      <c r="BX153" s="20"/>
      <c r="BY153" s="20"/>
      <c r="BZ153" s="20"/>
      <c r="CA153" s="20"/>
      <c r="CB153" s="20"/>
      <c r="CC153" s="20"/>
      <c r="CD153" s="20"/>
      <c r="CE153" s="180"/>
      <c r="CF153" s="37"/>
      <c r="CG153" s="37"/>
      <c r="CH153" s="37"/>
      <c r="CI153" s="37"/>
      <c r="CJ153" s="37"/>
      <c r="CK153" s="37"/>
      <c r="CL153" s="37"/>
      <c r="CM153" s="37"/>
      <c r="CN153" s="37"/>
      <c r="CO153" s="37"/>
      <c r="CP153" s="37"/>
      <c r="CQ153" s="37"/>
      <c r="CR153" s="37"/>
      <c r="CS153" s="38"/>
      <c r="CT153" s="23"/>
      <c r="CU153" s="24"/>
      <c r="CV153" s="241"/>
      <c r="CW153" s="25">
        <f>1-(CU153/CV152)</f>
        <v>1</v>
      </c>
      <c r="CX153" s="23" t="str" cm="1">
        <f t="array" ref="CX153">+_xlfn.IFS(CW153&lt;0.8,"Cambio",CW153&lt;0.9,"Revisión de control",CW153&gt;0.89,"Se mantiene")</f>
        <v>Se mantiene</v>
      </c>
      <c r="CY153" s="143"/>
      <c r="CZ153" s="143"/>
      <c r="DA153" s="143"/>
      <c r="DB153" s="143"/>
      <c r="DC153" s="25">
        <f t="shared" si="112"/>
        <v>1</v>
      </c>
    </row>
    <row r="154" spans="1:107" ht="60" customHeight="1" x14ac:dyDescent="0.35">
      <c r="A154" s="146" t="s">
        <v>549</v>
      </c>
      <c r="B154" s="223"/>
      <c r="C154" s="148" t="s">
        <v>147</v>
      </c>
      <c r="D154" s="206"/>
      <c r="E154" s="209"/>
      <c r="F154" s="206"/>
      <c r="G154" s="221"/>
      <c r="H154" s="184"/>
      <c r="I154" s="216"/>
      <c r="J154" s="190"/>
      <c r="K154" s="190"/>
      <c r="L154" s="211"/>
      <c r="M154" s="197"/>
      <c r="N154" s="200"/>
      <c r="O154" s="213"/>
      <c r="P154" s="216"/>
      <c r="Q154" s="213"/>
      <c r="R154" s="216"/>
      <c r="S154" s="216"/>
      <c r="T154" s="216"/>
      <c r="U154" s="184"/>
      <c r="V154" s="186"/>
      <c r="W154" s="186"/>
      <c r="X154" s="187"/>
      <c r="Y154" s="190"/>
      <c r="Z154" s="190"/>
      <c r="AA154" s="193"/>
      <c r="AB154" s="193"/>
      <c r="AC154" s="193"/>
      <c r="AD154" s="195"/>
      <c r="AE154" s="184"/>
      <c r="AF154" s="188"/>
      <c r="AG154" s="184"/>
      <c r="AH154" s="184"/>
      <c r="AI154" s="188"/>
      <c r="AJ154" s="184"/>
      <c r="AK154" s="185"/>
      <c r="AL154" s="20" t="str">
        <f>CONCATENATE(J152," Control"," 3")</f>
        <v>SEJUT 26 Control 3</v>
      </c>
      <c r="AM154" s="22"/>
      <c r="AN154" s="22"/>
      <c r="AO154" s="22"/>
      <c r="AP154" s="22" t="str">
        <f t="shared" si="105"/>
        <v xml:space="preserve">  a través de </v>
      </c>
      <c r="AQ154" s="20"/>
      <c r="AR154" s="20" t="str">
        <f t="shared" si="102"/>
        <v/>
      </c>
      <c r="AS154" s="20"/>
      <c r="AT154" s="20" t="str">
        <f t="shared" si="103"/>
        <v/>
      </c>
      <c r="AU154" s="20"/>
      <c r="AV154" s="20"/>
      <c r="AW154" s="20"/>
      <c r="AX154" s="21">
        <f>+IF(AR154="Probabilidad",AX153-(AX153*AT154),AX153)</f>
        <v>0.28000000000000003</v>
      </c>
      <c r="AY154" s="20" t="str">
        <f t="shared" si="106"/>
        <v>Baja</v>
      </c>
      <c r="AZ154" s="21">
        <f>+IF(AR154="Impacto",AZ153-(AZ153*AT154),AZ153)</f>
        <v>0.60000000000000009</v>
      </c>
      <c r="BA154" s="20" t="str">
        <f t="shared" si="107"/>
        <v>Moderado</v>
      </c>
      <c r="BB154" s="190"/>
      <c r="BC154" s="190"/>
      <c r="BD154" s="182"/>
      <c r="BE154" s="20"/>
      <c r="BF154" s="20"/>
      <c r="BG154" s="20"/>
      <c r="BH154" s="166"/>
      <c r="BI154" s="166"/>
      <c r="BJ154" s="167"/>
      <c r="BK154" s="164"/>
      <c r="BL154" s="165"/>
      <c r="BM154" s="178"/>
      <c r="BN154" s="20" t="str">
        <f>CONCATENATE(J152," Acción preventiva"," 3")</f>
        <v>SEJUT 26 Acción preventiva 3</v>
      </c>
      <c r="BO154" s="22"/>
      <c r="BP154" s="22"/>
      <c r="BQ154" s="22"/>
      <c r="BR154" s="20"/>
      <c r="BS154" s="20"/>
      <c r="BT154" s="20"/>
      <c r="BU154" s="20"/>
      <c r="BV154" s="20"/>
      <c r="BW154" s="20"/>
      <c r="BX154" s="20"/>
      <c r="BY154" s="20"/>
      <c r="BZ154" s="20"/>
      <c r="CA154" s="20"/>
      <c r="CB154" s="20"/>
      <c r="CC154" s="20"/>
      <c r="CD154" s="20"/>
      <c r="CE154" s="180"/>
      <c r="CF154" s="37"/>
      <c r="CG154" s="37"/>
      <c r="CH154" s="37"/>
      <c r="CI154" s="37"/>
      <c r="CJ154" s="37"/>
      <c r="CK154" s="37"/>
      <c r="CL154" s="37"/>
      <c r="CM154" s="37"/>
      <c r="CN154" s="37"/>
      <c r="CO154" s="37"/>
      <c r="CP154" s="37"/>
      <c r="CQ154" s="37"/>
      <c r="CR154" s="37"/>
      <c r="CS154" s="38"/>
      <c r="CT154" s="23"/>
      <c r="CU154" s="24"/>
      <c r="CV154" s="241"/>
      <c r="CW154" s="25">
        <f>1-(CU154/CV152)</f>
        <v>1</v>
      </c>
      <c r="CX154" s="23" t="str" cm="1">
        <f t="array" ref="CX154">+_xlfn.IFS(CW154&lt;0.8,"Cambio",CW154&lt;0.9,"Revisión de control",CW154&gt;0.89,"Se mantiene")</f>
        <v>Se mantiene</v>
      </c>
      <c r="CY154" s="143"/>
      <c r="CZ154" s="143"/>
      <c r="DA154" s="143"/>
      <c r="DB154" s="143"/>
      <c r="DC154" s="25">
        <f t="shared" si="112"/>
        <v>1</v>
      </c>
    </row>
    <row r="155" spans="1:107" ht="60" customHeight="1" x14ac:dyDescent="0.35">
      <c r="A155" s="146" t="s">
        <v>549</v>
      </c>
      <c r="B155" s="224"/>
      <c r="C155" s="148" t="s">
        <v>147</v>
      </c>
      <c r="D155" s="207"/>
      <c r="E155" s="210"/>
      <c r="F155" s="207"/>
      <c r="G155" s="221"/>
      <c r="H155" s="184"/>
      <c r="I155" s="217"/>
      <c r="J155" s="191"/>
      <c r="K155" s="191"/>
      <c r="L155" s="211"/>
      <c r="M155" s="198"/>
      <c r="N155" s="201"/>
      <c r="O155" s="214"/>
      <c r="P155" s="217"/>
      <c r="Q155" s="214"/>
      <c r="R155" s="217"/>
      <c r="S155" s="217"/>
      <c r="T155" s="217"/>
      <c r="U155" s="184"/>
      <c r="V155" s="186"/>
      <c r="W155" s="186"/>
      <c r="X155" s="187"/>
      <c r="Y155" s="191"/>
      <c r="Z155" s="191"/>
      <c r="AA155" s="194"/>
      <c r="AB155" s="194"/>
      <c r="AC155" s="194"/>
      <c r="AD155" s="195"/>
      <c r="AE155" s="184"/>
      <c r="AF155" s="188"/>
      <c r="AG155" s="184"/>
      <c r="AH155" s="184"/>
      <c r="AI155" s="188"/>
      <c r="AJ155" s="184"/>
      <c r="AK155" s="185"/>
      <c r="AL155" s="20" t="str">
        <f>CONCATENATE(J152," Control"," 4")</f>
        <v>SEJUT 26 Control 4</v>
      </c>
      <c r="AM155" s="22"/>
      <c r="AN155" s="22"/>
      <c r="AO155" s="22"/>
      <c r="AP155" s="22" t="str">
        <f t="shared" si="105"/>
        <v xml:space="preserve">  a través de </v>
      </c>
      <c r="AQ155" s="20"/>
      <c r="AR155" s="20" t="str">
        <f t="shared" si="102"/>
        <v/>
      </c>
      <c r="AS155" s="20"/>
      <c r="AT155" s="20" t="str">
        <f t="shared" si="103"/>
        <v/>
      </c>
      <c r="AU155" s="20"/>
      <c r="AV155" s="20"/>
      <c r="AW155" s="20"/>
      <c r="AX155" s="21">
        <f>+IF(AR155="Probabilidad",AX154-(AX154*AT155),AX154)</f>
        <v>0.28000000000000003</v>
      </c>
      <c r="AY155" s="20" t="str">
        <f t="shared" si="106"/>
        <v>Baja</v>
      </c>
      <c r="AZ155" s="21">
        <f>+IF(AR155="Impacto",AZ154-(AZ154*AT155),AZ154)</f>
        <v>0.60000000000000009</v>
      </c>
      <c r="BA155" s="20" t="str">
        <f t="shared" si="107"/>
        <v>Moderado</v>
      </c>
      <c r="BB155" s="191"/>
      <c r="BC155" s="191"/>
      <c r="BD155" s="183"/>
      <c r="BE155" s="20"/>
      <c r="BF155" s="20"/>
      <c r="BG155" s="20"/>
      <c r="BH155" s="166"/>
      <c r="BI155" s="166"/>
      <c r="BJ155" s="167"/>
      <c r="BK155" s="164"/>
      <c r="BL155" s="165"/>
      <c r="BM155" s="178"/>
      <c r="BN155" s="20" t="str">
        <f>CONCATENATE(J152," Acción preventiva"," 4")</f>
        <v>SEJUT 26 Acción preventiva 4</v>
      </c>
      <c r="BO155" s="22"/>
      <c r="BP155" s="22"/>
      <c r="BQ155" s="22"/>
      <c r="BR155" s="20"/>
      <c r="BS155" s="20"/>
      <c r="BT155" s="20"/>
      <c r="BU155" s="20"/>
      <c r="BV155" s="20"/>
      <c r="BW155" s="20"/>
      <c r="BX155" s="20"/>
      <c r="BY155" s="20"/>
      <c r="BZ155" s="20"/>
      <c r="CA155" s="20"/>
      <c r="CB155" s="20"/>
      <c r="CC155" s="20"/>
      <c r="CD155" s="20"/>
      <c r="CE155" s="180"/>
      <c r="CF155" s="37"/>
      <c r="CG155" s="37"/>
      <c r="CH155" s="37"/>
      <c r="CI155" s="37"/>
      <c r="CJ155" s="37"/>
      <c r="CK155" s="37"/>
      <c r="CL155" s="37"/>
      <c r="CM155" s="37"/>
      <c r="CN155" s="37"/>
      <c r="CO155" s="37"/>
      <c r="CP155" s="37"/>
      <c r="CQ155" s="37"/>
      <c r="CR155" s="37"/>
      <c r="CS155" s="38"/>
      <c r="CT155" s="23"/>
      <c r="CU155" s="24"/>
      <c r="CV155" s="242"/>
      <c r="CW155" s="25">
        <f>1-(CU155/CV152)</f>
        <v>1</v>
      </c>
      <c r="CX155" s="23" t="str" cm="1">
        <f t="array" ref="CX155">+_xlfn.IFS(CW155&lt;0.8,"Cambio",CW155&lt;0.9,"Revisión de control",CW155&gt;0.89,"Se mantiene")</f>
        <v>Se mantiene</v>
      </c>
      <c r="CY155" s="143"/>
      <c r="CZ155" s="143"/>
      <c r="DA155" s="143"/>
      <c r="DB155" s="143"/>
      <c r="DC155" s="25">
        <f t="shared" si="112"/>
        <v>1</v>
      </c>
    </row>
    <row r="156" spans="1:107" ht="60" customHeight="1" x14ac:dyDescent="0.35">
      <c r="A156" s="146" t="s">
        <v>549</v>
      </c>
      <c r="B156" s="222" t="s">
        <v>146</v>
      </c>
      <c r="C156" s="148" t="s">
        <v>147</v>
      </c>
      <c r="D156" s="205" t="str">
        <f>VLOOKUP(B156,Datos!$B$65:$F$80,3,FALSE)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6" s="208" t="str">
        <f>VLOOKUP(B156,Datos!$B$65:$F$80,5,FALSE)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6" s="205" t="str">
        <f>VLOOKUP(B156,Datos!$B$65:$F$80,4,FALSE)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6" s="221" t="s">
        <v>648</v>
      </c>
      <c r="H156" s="184" t="s">
        <v>1044</v>
      </c>
      <c r="I156" s="215">
        <f>IF(K156="",0,1)</f>
        <v>1</v>
      </c>
      <c r="J156" s="189" t="str">
        <f>CONCATENATE(C156," ",K156)</f>
        <v>SEJUT 27</v>
      </c>
      <c r="K156" s="189">
        <v>27</v>
      </c>
      <c r="L156" s="211">
        <v>46150</v>
      </c>
      <c r="M156" s="196">
        <f ca="1">+TODAY()-L156</f>
        <v>39</v>
      </c>
      <c r="N156" s="199" t="s">
        <v>1043</v>
      </c>
      <c r="O156" s="212" t="s">
        <v>19</v>
      </c>
      <c r="P156" s="215">
        <f>VLOOKUP(O156,Datos!$B$20:$D$25,3,FALSE)</f>
        <v>0.2</v>
      </c>
      <c r="Q156" s="212" t="s">
        <v>28</v>
      </c>
      <c r="R156" s="215">
        <f>VLOOKUP(Q156,Datos!$C$20:$D$25,2,FALSE)</f>
        <v>0.6</v>
      </c>
      <c r="S156" s="215">
        <f>+IF(P156="",R156,IF(R156="",P156,IF(P156&gt;R156,P156,R156)))</f>
        <v>0.6</v>
      </c>
      <c r="T156" s="215" t="str" cm="1">
        <f t="array" ref="T156">_xlfn.IFS(S156=P156,O156,S156=R156,Q156)</f>
        <v>El riesgo afecta la imagen de la entidad con algunos usuarios de relevancia frente al logro de los objetivos</v>
      </c>
      <c r="U156" s="184" t="s">
        <v>4</v>
      </c>
      <c r="V156" s="186" t="s">
        <v>1045</v>
      </c>
      <c r="W156" s="186" t="s">
        <v>1046</v>
      </c>
      <c r="X156" s="187" t="str">
        <f>CONCATENATE("Posibilidad de"," ",U156," ",V156," debido ",W156)</f>
        <v>Posibilidad de pérdida reputacional de la entidad ante las comunidades indigenas debido al incumplimiento de la ejecución del Plan de Acción Institucional aprobado para la delimitación politico administrativo para comunidades indigenas</v>
      </c>
      <c r="Y156" s="189" t="s">
        <v>208</v>
      </c>
      <c r="Z156" s="189" t="s">
        <v>214</v>
      </c>
      <c r="AA156" s="192" t="s">
        <v>257</v>
      </c>
      <c r="AB156" s="192" t="s">
        <v>1036</v>
      </c>
      <c r="AC156" s="192" t="s">
        <v>1037</v>
      </c>
      <c r="AD156" s="195">
        <v>4</v>
      </c>
      <c r="AE156" s="184" t="str">
        <f>IF(AD156&lt;=0,"",IF(AD156&lt;=2,"Muy Baja",IF(AD156&lt;=24,"Baja",IF(AD156&lt;=500,"Media",IF(AD156&lt;=5000,"Alta","Muy Alta")))))</f>
        <v>Baja</v>
      </c>
      <c r="AF156" s="188">
        <f>IF(AE156="","",IF(AE156="Muy Baja",0.2,IF(AE156="Baja",0.4,IF(AE156="Media",0.6,IF(AE156="Alta",0.8,IF(AE156="Muy Alta",1,))))))</f>
        <v>0.4</v>
      </c>
      <c r="AG156" s="188" t="str">
        <f>+T156</f>
        <v>El riesgo afecta la imagen de la entidad con algunos usuarios de relevancia frente al logro de los objetivos</v>
      </c>
      <c r="AH156" s="184" t="str" cm="1">
        <f t="array" ref="AH156">_xlfn.IFS(AG156=Datos!$C$6,"Leve",AG156=Datos!$D$6,"Leve",AG156=Datos!$C$7,"Menor",AG156=Datos!$D$7,"Menor",AG156=Datos!$C$8,"Moderado",AG156=Datos!$D$8,"Moderado",AG156=Datos!$C$9,"Mayor",AG156=Datos!$D$9,"Mayor",AG156=Datos!$C$10,"Catastrófico",AG156=Datos!$D$10,"Catastrófico")</f>
        <v>Moderado</v>
      </c>
      <c r="AI156" s="188">
        <f>IF(AH156="","",IF(AH156="Leve",0.2,IF(AH156="Menor",0.4,IF(AH156="Moderado",0.6,IF(AH156="Mayor",0.8,IF(AH156="Catastrófico",1,))))))</f>
        <v>0.6</v>
      </c>
      <c r="AJ156" s="184" t="str">
        <f>IF(OR(AND(AE156="Muy Baja",AH156="Leve"),AND(AE156="Muy Baja",AH156="Menor"),AND(AE156="Baja",AH156="Leve")),"Bajo",IF(OR(AND(AE156="Muy baja",AH156="Moderado"),AND(AE156="Baja",AH156="Menor"),AND(AE156="Baja",AH156="Moderado"),AND(AE156="Media",AH156="Leve"),AND(AE156="Media",AH156="Menor"),AND(AE156="Media",AH156="Moderado"),AND(AE156="Alta",AH156="Leve"),AND(AE156="Alta",AH156="Menor")),"Moderado",IF(OR(AND(AE156="Muy Baja",AH156="Mayor"),AND(AE156="Baja",AH156="Mayor"),AND(AE156="Media",AH156="Mayor"),AND(AE156="Alta",AH156="Moderado"),AND(AE156="Alta",AH156="Mayor"),AND(AE156="Muy Alta",AH156="Leve"),AND(AE156="Muy Alta",AH156="Menor"),AND(AE156="Muy Alta",AH156="Moderado"),AND(AE156="Muy Alta",AH156="Mayor")),"Alto",IF(OR(AND(AE156="Muy Baja",AH156="Catastrófico"),AND(AE156="Baja",AH156="Catastrófico"),AND(AE156="Media",AH156="Catastrófico"),AND(AE156="Alta",AH156="Catastrófico"),AND(AE156="Muy Alta",AH156="Catastrófico")),"Extremo",""))))</f>
        <v>Moderado</v>
      </c>
      <c r="AK156" s="185" t="str" cm="1">
        <f t="array" ref="AK156">_xlfn.IFS(AJ156="Bajo","Aceptar",AJ156="Moderado","Reducir",AJ156="Alto","Reducir",AJ156="Extremo","Reducir")</f>
        <v>Reducir</v>
      </c>
      <c r="AL156" s="20" t="str">
        <f>CONCATENATE(J156," Control"," 1")</f>
        <v>SEJUT 27 Control 1</v>
      </c>
      <c r="AM156" s="22" t="s">
        <v>1047</v>
      </c>
      <c r="AN156" s="22" t="s">
        <v>1039</v>
      </c>
      <c r="AO156" s="22" t="s">
        <v>1048</v>
      </c>
      <c r="AP156" s="22" t="str">
        <f t="shared" ref="AP156:AP167" si="119">CONCATENATE(AM156," ",AN156," a través de ",AO156)</f>
        <v>La DIRECCIÓN DE ASUNTOS ÉTNICOS verifica el cumplimiento de la ejecución del plan de acción a través de unas mesas técnicas semestrales que se inscriben en un acta de reunión para el monitoreo de la gestión de los procedimientos</v>
      </c>
      <c r="AQ156" s="20" t="s">
        <v>54</v>
      </c>
      <c r="AR156" s="20" t="str">
        <f t="shared" si="102"/>
        <v>Probabilidad</v>
      </c>
      <c r="AS156" s="20" t="s">
        <v>56</v>
      </c>
      <c r="AT156" s="20" t="str">
        <f t="shared" si="103"/>
        <v>30%</v>
      </c>
      <c r="AU156" s="20" t="s">
        <v>1</v>
      </c>
      <c r="AV156" s="20" t="s">
        <v>2</v>
      </c>
      <c r="AW156" s="20" t="s">
        <v>3</v>
      </c>
      <c r="AX156" s="21">
        <f>+IF(AR156="Probabilidad",AF156-(AF156*AT156),AF156)</f>
        <v>0.28000000000000003</v>
      </c>
      <c r="AY156" s="20" t="str">
        <f t="shared" si="106"/>
        <v>Baja</v>
      </c>
      <c r="AZ156" s="21">
        <f>+IF(AR156="Impacto",AI156-(AI156*AT156),AI156)</f>
        <v>0.6</v>
      </c>
      <c r="BA156" s="20" t="str">
        <f t="shared" si="107"/>
        <v>Moderado</v>
      </c>
      <c r="BB156" s="189" t="str">
        <f>IF(OR(AND(AY159="Muy Baja",BA159="Leve"),AND(AY159="Muy Baja",BA159="Menor"),AND(AY159="Baja",BA159="Leve")),"Bajo",IF(OR(AND(AY159="Muy baja",BA159="Moderado"),AND(AY159="Baja",BA159="Menor"),AND(AY159="Baja",BA159="Moderado"),AND(AY159="Media",BA159="Leve"),AND(AY159="Media",BA159="Menor"),AND(AY159="Media",BA159="Moderado"),AND(AY159="Alta",BA159="Leve"),AND(AY159="Alta",BA159="Menor")),"Moderado",IF(OR(AND(AY159="Muy Baja",BA159="Mayor"),AND(AY159="Baja",BA159="Mayor"),AND(AY159="Media",BA159="Mayor"),AND(AY159="Alta",BA159="Moderado"),AND(AY159="Alta",BA159="Mayor"),AND(AY159="Muy Alta",BA159="Leve"),AND(AY159="Muy Alta",BA159="Menor"),AND(AY159="Muy Alta",BA159="Moderado"),AND(AY159="Muy Alta",BA159="Mayor")),"Alto",IF(OR(AND(AY159="Muy Baja",BA159="Catastrófico"),AND(AY159="Baja",BA159="Catastrófico"),AND(AY159="Media",BA159="Catastrófico"),AND(AY159="Alta",BA159="Catastrófico"),AND(AY159="Muy Alta",BA159="Catastrófico")),"Extremo",""))))</f>
        <v>Moderado</v>
      </c>
      <c r="BC156" s="189" t="str" cm="1">
        <f t="array" ref="BC156">_xlfn.IFS(BB156="Bajo","Aceptar",BB156="Moderado","Reducir",BB156="Alto","Reducir",BB156="Extremo","Reducir")</f>
        <v>Reducir</v>
      </c>
      <c r="BD156" s="181" t="str" cm="1">
        <f t="array" ref="BD156">_xlfn.IFS(BC156="Aceptar","No",BC156="Reducir","Si")</f>
        <v>Si</v>
      </c>
      <c r="BE156" s="136" t="s">
        <v>1817</v>
      </c>
      <c r="BF156" s="136" t="s">
        <v>1817</v>
      </c>
      <c r="BG156" s="136" t="s">
        <v>1817</v>
      </c>
      <c r="BH156" s="166">
        <v>0</v>
      </c>
      <c r="BI156" s="166"/>
      <c r="BJ156" s="167"/>
      <c r="BK156" s="164">
        <f t="shared" ref="BK156" si="120">+SUM(BH156:BJ156)</f>
        <v>0</v>
      </c>
      <c r="BL156" s="165">
        <f t="shared" ref="BL156" si="121">+BK156/3</f>
        <v>0</v>
      </c>
      <c r="BM156" s="178">
        <f t="shared" ref="BM156" si="122">+AVERAGE(BL156:BL159)</f>
        <v>0</v>
      </c>
      <c r="BN156" s="20" t="str">
        <f>CONCATENATE(J156," Acción preventiva"," 1")</f>
        <v>SEJUT 27 Acción preventiva 1</v>
      </c>
      <c r="BO156" s="22" t="s">
        <v>1796</v>
      </c>
      <c r="BP156" s="22" t="s">
        <v>559</v>
      </c>
      <c r="BQ156" s="22" t="s">
        <v>1049</v>
      </c>
      <c r="BR156" s="20">
        <f t="shared" si="111"/>
        <v>1</v>
      </c>
      <c r="BS156" s="20"/>
      <c r="BT156" s="20"/>
      <c r="BU156" s="20"/>
      <c r="BV156" s="20"/>
      <c r="BW156" s="20"/>
      <c r="BX156" s="20"/>
      <c r="BY156" s="20"/>
      <c r="BZ156" s="20"/>
      <c r="CA156" s="20"/>
      <c r="CB156" s="20"/>
      <c r="CC156" s="20"/>
      <c r="CD156" s="20">
        <v>1</v>
      </c>
      <c r="CE156" s="180">
        <f>+AVERAGE(CR156:CR159)/AVERAGE(BR156:BR159)</f>
        <v>0</v>
      </c>
      <c r="CF156" s="37">
        <f>VLOOKUP($BN156,'[1]Anexo 4 Seg Acciones Prev'!$C$7:$CY$306,90,FALSE)</f>
        <v>0</v>
      </c>
      <c r="CG156" s="37">
        <f>VLOOKUP($BN156,'[1]Anexo 4 Seg Acciones Prev'!$C$7:$CY$306,91,FALSE)</f>
        <v>0</v>
      </c>
      <c r="CH156" s="37">
        <f>VLOOKUP($BN156,'[1]Anexo 4 Seg Acciones Prev'!$C$7:$CY$306,92,FALSE)</f>
        <v>0</v>
      </c>
      <c r="CI156" s="37">
        <f>VLOOKUP($BN156,'[1]Anexo 4 Seg Acciones Prev'!$C$7:$CY$306,93,FALSE)</f>
        <v>0</v>
      </c>
      <c r="CJ156" s="37">
        <f>VLOOKUP($BN156,'[1]Anexo 4 Seg Acciones Prev'!$C$7:$CY$306,94,FALSE)</f>
        <v>0</v>
      </c>
      <c r="CK156" s="37">
        <f>VLOOKUP($BN156,'[1]Anexo 4 Seg Acciones Prev'!$C$7:$CY$306,95,FALSE)</f>
        <v>0</v>
      </c>
      <c r="CL156" s="37">
        <f>VLOOKUP($BN156,'[1]Anexo 4 Seg Acciones Prev'!$C$7:$CY$306,96,FALSE)</f>
        <v>0</v>
      </c>
      <c r="CM156" s="37">
        <f>VLOOKUP($BN156,'[1]Anexo 4 Seg Acciones Prev'!$C$7:$CY$306,97,FALSE)</f>
        <v>0</v>
      </c>
      <c r="CN156" s="37">
        <f>VLOOKUP($BN156,'[1]Anexo 4 Seg Acciones Prev'!$C$7:$CY$306,98,FALSE)</f>
        <v>0</v>
      </c>
      <c r="CO156" s="37">
        <f>VLOOKUP($BN156,'[1]Anexo 4 Seg Acciones Prev'!$C$7:$CY$306,99,FALSE)</f>
        <v>0</v>
      </c>
      <c r="CP156" s="37">
        <f>VLOOKUP($BN156,'[1]Anexo 4 Seg Acciones Prev'!$C$7:$CY$306,100,FALSE)</f>
        <v>0</v>
      </c>
      <c r="CQ156" s="37">
        <f>VLOOKUP($BN156,'[1]Anexo 4 Seg Acciones Prev'!$C$7:$CY$306,101,FALSE)</f>
        <v>0</v>
      </c>
      <c r="CR156" s="37">
        <f t="shared" si="104"/>
        <v>0</v>
      </c>
      <c r="CS156" s="38" t="s">
        <v>58</v>
      </c>
      <c r="CT156" s="23"/>
      <c r="CU156" s="24"/>
      <c r="CV156" s="240">
        <f>+AD156</f>
        <v>4</v>
      </c>
      <c r="CW156" s="25">
        <f>1-(CU156/CV156)</f>
        <v>1</v>
      </c>
      <c r="CX156" s="23" t="str" cm="1">
        <f t="array" ref="CX156">+_xlfn.IFS(CW156&lt;0.8,"Cambio",CW156&lt;0.9,"Revisión de control",CW156&gt;0.89,"Se mantiene")</f>
        <v>Se mantiene</v>
      </c>
      <c r="CY156" s="143"/>
      <c r="CZ156" s="143"/>
      <c r="DA156" s="143"/>
      <c r="DB156" s="143"/>
      <c r="DC156" s="25">
        <f t="shared" si="112"/>
        <v>1</v>
      </c>
    </row>
    <row r="157" spans="1:107" ht="60" customHeight="1" x14ac:dyDescent="0.35">
      <c r="A157" s="146" t="s">
        <v>549</v>
      </c>
      <c r="B157" s="223"/>
      <c r="C157" s="148" t="s">
        <v>147</v>
      </c>
      <c r="D157" s="206"/>
      <c r="E157" s="209"/>
      <c r="F157" s="206"/>
      <c r="G157" s="221"/>
      <c r="H157" s="184"/>
      <c r="I157" s="216"/>
      <c r="J157" s="190"/>
      <c r="K157" s="190"/>
      <c r="L157" s="211"/>
      <c r="M157" s="197"/>
      <c r="N157" s="200"/>
      <c r="O157" s="213"/>
      <c r="P157" s="216"/>
      <c r="Q157" s="213"/>
      <c r="R157" s="216"/>
      <c r="S157" s="216"/>
      <c r="T157" s="216"/>
      <c r="U157" s="184"/>
      <c r="V157" s="186"/>
      <c r="W157" s="186"/>
      <c r="X157" s="187"/>
      <c r="Y157" s="190"/>
      <c r="Z157" s="190"/>
      <c r="AA157" s="193"/>
      <c r="AB157" s="193"/>
      <c r="AC157" s="193"/>
      <c r="AD157" s="195"/>
      <c r="AE157" s="184"/>
      <c r="AF157" s="188"/>
      <c r="AG157" s="184"/>
      <c r="AH157" s="184"/>
      <c r="AI157" s="188"/>
      <c r="AJ157" s="184"/>
      <c r="AK157" s="185"/>
      <c r="AL157" s="20" t="str">
        <f>CONCATENATE(J156," Control"," 2")</f>
        <v>SEJUT 27 Control 2</v>
      </c>
      <c r="AM157" s="22" t="s">
        <v>1047</v>
      </c>
      <c r="AN157" s="22" t="s">
        <v>1041</v>
      </c>
      <c r="AO157" s="22" t="s">
        <v>1042</v>
      </c>
      <c r="AP157" s="22" t="str">
        <f t="shared" si="119"/>
        <v>La DIRECCIÓN DE ASUNTOS ÉTNICOS prioriza el análisis del cumplimiento de los actos administrativos no generados como meta del plan de acción de la vigencia anterior para incluir a través de la formulación del nuevo plan de acción anual</v>
      </c>
      <c r="AQ157" s="20" t="s">
        <v>55</v>
      </c>
      <c r="AR157" s="20" t="str">
        <f t="shared" si="102"/>
        <v>Impacto</v>
      </c>
      <c r="AS157" s="20" t="s">
        <v>56</v>
      </c>
      <c r="AT157" s="20" t="str">
        <f t="shared" si="103"/>
        <v>25%</v>
      </c>
      <c r="AU157" s="20" t="s">
        <v>1</v>
      </c>
      <c r="AV157" s="20" t="s">
        <v>2</v>
      </c>
      <c r="AW157" s="20" t="s">
        <v>3</v>
      </c>
      <c r="AX157" s="21">
        <f>+IF(AR157="Probabilidad",AX156-(AX156*AT157),AX156)</f>
        <v>0.28000000000000003</v>
      </c>
      <c r="AY157" s="20" t="str">
        <f t="shared" si="106"/>
        <v>Baja</v>
      </c>
      <c r="AZ157" s="21">
        <f>+IF(AR157="Impacto",AZ156-(AZ156*AT157),AZ156)</f>
        <v>0.44999999999999996</v>
      </c>
      <c r="BA157" s="20" t="str">
        <f t="shared" si="107"/>
        <v>Moderado</v>
      </c>
      <c r="BB157" s="190"/>
      <c r="BC157" s="190"/>
      <c r="BD157" s="182"/>
      <c r="BE157" s="136" t="s">
        <v>1817</v>
      </c>
      <c r="BF157" s="136" t="s">
        <v>1817</v>
      </c>
      <c r="BG157" s="136" t="s">
        <v>1817</v>
      </c>
      <c r="BH157" s="166"/>
      <c r="BI157" s="166"/>
      <c r="BJ157" s="167"/>
      <c r="BK157" s="164"/>
      <c r="BL157" s="165"/>
      <c r="BM157" s="178"/>
      <c r="BN157" s="20" t="str">
        <f>CONCATENATE(J156," Acción preventiva"," 2")</f>
        <v>SEJUT 27 Acción preventiva 2</v>
      </c>
      <c r="BO157" s="22"/>
      <c r="BP157" s="22"/>
      <c r="BQ157" s="22"/>
      <c r="BR157" s="20"/>
      <c r="BS157" s="20"/>
      <c r="BT157" s="20"/>
      <c r="BU157" s="20"/>
      <c r="BV157" s="20"/>
      <c r="BW157" s="20"/>
      <c r="BX157" s="20"/>
      <c r="BY157" s="20"/>
      <c r="BZ157" s="20"/>
      <c r="CA157" s="20"/>
      <c r="CB157" s="20"/>
      <c r="CC157" s="20"/>
      <c r="CD157" s="20"/>
      <c r="CE157" s="180"/>
      <c r="CF157" s="37"/>
      <c r="CG157" s="37"/>
      <c r="CH157" s="37"/>
      <c r="CI157" s="37"/>
      <c r="CJ157" s="37"/>
      <c r="CK157" s="37"/>
      <c r="CL157" s="37"/>
      <c r="CM157" s="37"/>
      <c r="CN157" s="37"/>
      <c r="CO157" s="37"/>
      <c r="CP157" s="37"/>
      <c r="CQ157" s="37"/>
      <c r="CR157" s="37"/>
      <c r="CS157" s="38"/>
      <c r="CT157" s="23"/>
      <c r="CU157" s="24"/>
      <c r="CV157" s="241"/>
      <c r="CW157" s="25">
        <f>1-(CU157/CV156)</f>
        <v>1</v>
      </c>
      <c r="CX157" s="23" t="str" cm="1">
        <f t="array" ref="CX157">+_xlfn.IFS(CW157&lt;0.8,"Cambio",CW157&lt;0.9,"Revisión de control",CW157&gt;0.89,"Se mantiene")</f>
        <v>Se mantiene</v>
      </c>
      <c r="CY157" s="143"/>
      <c r="CZ157" s="143"/>
      <c r="DA157" s="143"/>
      <c r="DB157" s="143"/>
      <c r="DC157" s="25">
        <f t="shared" si="112"/>
        <v>1</v>
      </c>
    </row>
    <row r="158" spans="1:107" ht="60" customHeight="1" x14ac:dyDescent="0.35">
      <c r="A158" s="146" t="s">
        <v>549</v>
      </c>
      <c r="B158" s="223"/>
      <c r="C158" s="148" t="s">
        <v>147</v>
      </c>
      <c r="D158" s="206"/>
      <c r="E158" s="209"/>
      <c r="F158" s="206"/>
      <c r="G158" s="221"/>
      <c r="H158" s="184"/>
      <c r="I158" s="216"/>
      <c r="J158" s="190"/>
      <c r="K158" s="190"/>
      <c r="L158" s="211"/>
      <c r="M158" s="197"/>
      <c r="N158" s="200"/>
      <c r="O158" s="213"/>
      <c r="P158" s="216"/>
      <c r="Q158" s="213"/>
      <c r="R158" s="216"/>
      <c r="S158" s="216"/>
      <c r="T158" s="216"/>
      <c r="U158" s="184"/>
      <c r="V158" s="186"/>
      <c r="W158" s="186"/>
      <c r="X158" s="187"/>
      <c r="Y158" s="190"/>
      <c r="Z158" s="190"/>
      <c r="AA158" s="193"/>
      <c r="AB158" s="193"/>
      <c r="AC158" s="193"/>
      <c r="AD158" s="195"/>
      <c r="AE158" s="184"/>
      <c r="AF158" s="188"/>
      <c r="AG158" s="184"/>
      <c r="AH158" s="184"/>
      <c r="AI158" s="188"/>
      <c r="AJ158" s="184"/>
      <c r="AK158" s="185"/>
      <c r="AL158" s="20" t="str">
        <f>CONCATENATE(J156," Control"," 3")</f>
        <v>SEJUT 27 Control 3</v>
      </c>
      <c r="AM158" s="22"/>
      <c r="AN158" s="22"/>
      <c r="AO158" s="22"/>
      <c r="AP158" s="22" t="str">
        <f t="shared" si="119"/>
        <v xml:space="preserve">  a través de </v>
      </c>
      <c r="AQ158" s="20"/>
      <c r="AR158" s="20" t="str">
        <f t="shared" si="102"/>
        <v/>
      </c>
      <c r="AS158" s="20"/>
      <c r="AT158" s="20" t="str">
        <f t="shared" si="103"/>
        <v/>
      </c>
      <c r="AU158" s="20"/>
      <c r="AV158" s="20"/>
      <c r="AW158" s="20"/>
      <c r="AX158" s="21">
        <f>+IF(AR158="Probabilidad",AX157-(AX157*AT158),AX157)</f>
        <v>0.28000000000000003</v>
      </c>
      <c r="AY158" s="20" t="str">
        <f t="shared" si="106"/>
        <v>Baja</v>
      </c>
      <c r="AZ158" s="21">
        <f>+IF(AR158="Impacto",AZ157-(AZ157*AT158),AZ157)</f>
        <v>0.44999999999999996</v>
      </c>
      <c r="BA158" s="20" t="str">
        <f t="shared" si="107"/>
        <v>Moderado</v>
      </c>
      <c r="BB158" s="190"/>
      <c r="BC158" s="190"/>
      <c r="BD158" s="182"/>
      <c r="BE158" s="20"/>
      <c r="BF158" s="20"/>
      <c r="BG158" s="20"/>
      <c r="BH158" s="166"/>
      <c r="BI158" s="166"/>
      <c r="BJ158" s="167"/>
      <c r="BK158" s="164"/>
      <c r="BL158" s="165"/>
      <c r="BM158" s="178"/>
      <c r="BN158" s="20" t="str">
        <f>CONCATENATE(J156," Acción preventiva"," 3")</f>
        <v>SEJUT 27 Acción preventiva 3</v>
      </c>
      <c r="BO158" s="22"/>
      <c r="BP158" s="22"/>
      <c r="BQ158" s="22"/>
      <c r="BR158" s="20"/>
      <c r="BS158" s="20"/>
      <c r="BT158" s="20"/>
      <c r="BU158" s="20"/>
      <c r="BV158" s="20"/>
      <c r="BW158" s="20"/>
      <c r="BX158" s="20"/>
      <c r="BY158" s="20"/>
      <c r="BZ158" s="20"/>
      <c r="CA158" s="20"/>
      <c r="CB158" s="20"/>
      <c r="CC158" s="20"/>
      <c r="CD158" s="20"/>
      <c r="CE158" s="180"/>
      <c r="CF158" s="37"/>
      <c r="CG158" s="37"/>
      <c r="CH158" s="37"/>
      <c r="CI158" s="37"/>
      <c r="CJ158" s="37"/>
      <c r="CK158" s="37"/>
      <c r="CL158" s="37"/>
      <c r="CM158" s="37"/>
      <c r="CN158" s="37"/>
      <c r="CO158" s="37"/>
      <c r="CP158" s="37"/>
      <c r="CQ158" s="37"/>
      <c r="CR158" s="37"/>
      <c r="CS158" s="38"/>
      <c r="CT158" s="23"/>
      <c r="CU158" s="24"/>
      <c r="CV158" s="241"/>
      <c r="CW158" s="25">
        <f>1-(CU158/CV156)</f>
        <v>1</v>
      </c>
      <c r="CX158" s="23" t="str" cm="1">
        <f t="array" ref="CX158">+_xlfn.IFS(CW158&lt;0.8,"Cambio",CW158&lt;0.9,"Revisión de control",CW158&gt;0.89,"Se mantiene")</f>
        <v>Se mantiene</v>
      </c>
      <c r="CY158" s="143"/>
      <c r="CZ158" s="143"/>
      <c r="DA158" s="143"/>
      <c r="DB158" s="143"/>
      <c r="DC158" s="25">
        <f t="shared" si="112"/>
        <v>1</v>
      </c>
    </row>
    <row r="159" spans="1:107" ht="60" customHeight="1" x14ac:dyDescent="0.35">
      <c r="A159" s="146" t="s">
        <v>549</v>
      </c>
      <c r="B159" s="224"/>
      <c r="C159" s="148" t="s">
        <v>147</v>
      </c>
      <c r="D159" s="207"/>
      <c r="E159" s="210"/>
      <c r="F159" s="207"/>
      <c r="G159" s="221"/>
      <c r="H159" s="184"/>
      <c r="I159" s="217"/>
      <c r="J159" s="191"/>
      <c r="K159" s="191"/>
      <c r="L159" s="211"/>
      <c r="M159" s="198"/>
      <c r="N159" s="201"/>
      <c r="O159" s="214"/>
      <c r="P159" s="217"/>
      <c r="Q159" s="214"/>
      <c r="R159" s="217"/>
      <c r="S159" s="217"/>
      <c r="T159" s="217"/>
      <c r="U159" s="184"/>
      <c r="V159" s="186"/>
      <c r="W159" s="186"/>
      <c r="X159" s="187"/>
      <c r="Y159" s="191"/>
      <c r="Z159" s="191"/>
      <c r="AA159" s="194"/>
      <c r="AB159" s="194"/>
      <c r="AC159" s="194"/>
      <c r="AD159" s="195"/>
      <c r="AE159" s="184"/>
      <c r="AF159" s="188"/>
      <c r="AG159" s="184"/>
      <c r="AH159" s="184"/>
      <c r="AI159" s="188"/>
      <c r="AJ159" s="184"/>
      <c r="AK159" s="185"/>
      <c r="AL159" s="20" t="str">
        <f>CONCATENATE(J156," Control"," 4")</f>
        <v>SEJUT 27 Control 4</v>
      </c>
      <c r="AM159" s="22"/>
      <c r="AN159" s="22"/>
      <c r="AO159" s="22"/>
      <c r="AP159" s="22" t="str">
        <f t="shared" si="119"/>
        <v xml:space="preserve">  a través de </v>
      </c>
      <c r="AQ159" s="20"/>
      <c r="AR159" s="20" t="str">
        <f t="shared" si="102"/>
        <v/>
      </c>
      <c r="AS159" s="20"/>
      <c r="AT159" s="20" t="str">
        <f t="shared" si="103"/>
        <v/>
      </c>
      <c r="AU159" s="20"/>
      <c r="AV159" s="20"/>
      <c r="AW159" s="20"/>
      <c r="AX159" s="21">
        <f>+IF(AR159="Probabilidad",AX158-(AX158*AT159),AX158)</f>
        <v>0.28000000000000003</v>
      </c>
      <c r="AY159" s="20" t="str">
        <f t="shared" si="106"/>
        <v>Baja</v>
      </c>
      <c r="AZ159" s="21">
        <f>+IF(AR159="Impacto",AZ158-(AZ158*AT159),AZ158)</f>
        <v>0.44999999999999996</v>
      </c>
      <c r="BA159" s="20" t="str">
        <f t="shared" si="107"/>
        <v>Moderado</v>
      </c>
      <c r="BB159" s="191"/>
      <c r="BC159" s="191"/>
      <c r="BD159" s="183"/>
      <c r="BE159" s="20"/>
      <c r="BF159" s="20"/>
      <c r="BG159" s="20"/>
      <c r="BH159" s="166"/>
      <c r="BI159" s="166"/>
      <c r="BJ159" s="167"/>
      <c r="BK159" s="164"/>
      <c r="BL159" s="165"/>
      <c r="BM159" s="178"/>
      <c r="BN159" s="20" t="str">
        <f>CONCATENATE(J156," Acción preventiva"," 4")</f>
        <v>SEJUT 27 Acción preventiva 4</v>
      </c>
      <c r="BO159" s="22"/>
      <c r="BP159" s="22"/>
      <c r="BQ159" s="22"/>
      <c r="BR159" s="20"/>
      <c r="BS159" s="20"/>
      <c r="BT159" s="20"/>
      <c r="BU159" s="20"/>
      <c r="BV159" s="20"/>
      <c r="BW159" s="20"/>
      <c r="BX159" s="20"/>
      <c r="BY159" s="20"/>
      <c r="BZ159" s="20"/>
      <c r="CA159" s="20"/>
      <c r="CB159" s="20"/>
      <c r="CC159" s="20"/>
      <c r="CD159" s="20"/>
      <c r="CE159" s="180"/>
      <c r="CF159" s="37"/>
      <c r="CG159" s="37"/>
      <c r="CH159" s="37"/>
      <c r="CI159" s="37"/>
      <c r="CJ159" s="37"/>
      <c r="CK159" s="37"/>
      <c r="CL159" s="37"/>
      <c r="CM159" s="37"/>
      <c r="CN159" s="37"/>
      <c r="CO159" s="37"/>
      <c r="CP159" s="37"/>
      <c r="CQ159" s="37"/>
      <c r="CR159" s="37"/>
      <c r="CS159" s="38"/>
      <c r="CT159" s="23"/>
      <c r="CU159" s="24"/>
      <c r="CV159" s="242"/>
      <c r="CW159" s="25">
        <f>1-(CU159/CV156)</f>
        <v>1</v>
      </c>
      <c r="CX159" s="23" t="str" cm="1">
        <f t="array" ref="CX159">+_xlfn.IFS(CW159&lt;0.8,"Cambio",CW159&lt;0.9,"Revisión de control",CW159&gt;0.89,"Se mantiene")</f>
        <v>Se mantiene</v>
      </c>
      <c r="CY159" s="143"/>
      <c r="CZ159" s="143"/>
      <c r="DA159" s="143"/>
      <c r="DB159" s="143"/>
      <c r="DC159" s="25">
        <f t="shared" si="112"/>
        <v>1</v>
      </c>
    </row>
    <row r="160" spans="1:107" ht="60" customHeight="1" x14ac:dyDescent="0.35">
      <c r="A160" s="146" t="s">
        <v>1250</v>
      </c>
      <c r="B160" s="222" t="s">
        <v>146</v>
      </c>
      <c r="C160" s="148" t="s">
        <v>147</v>
      </c>
      <c r="D160" s="205" t="str">
        <f>VLOOKUP(B160,Datos!$B$65:$F$80,3,FALSE)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0" s="208" t="str">
        <f>VLOOKUP(B160,Datos!$B$65:$F$80,5,FALSE)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0" s="205" t="str">
        <f>VLOOKUP(B160,Datos!$B$65:$F$80,4,FALSE)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0" s="221" t="s">
        <v>1249</v>
      </c>
      <c r="H160" s="184" t="s">
        <v>1253</v>
      </c>
      <c r="I160" s="215">
        <f>IF(K160="",0,1)</f>
        <v>1</v>
      </c>
      <c r="J160" s="189" t="str">
        <f>CONCATENATE(C160," ",K160)</f>
        <v>SEJUT 28</v>
      </c>
      <c r="K160" s="189">
        <v>28</v>
      </c>
      <c r="L160" s="211">
        <v>46150</v>
      </c>
      <c r="M160" s="196">
        <f ca="1">+TODAY()-L160</f>
        <v>39</v>
      </c>
      <c r="N160" s="199" t="s">
        <v>1275</v>
      </c>
      <c r="O160" s="212" t="s">
        <v>19</v>
      </c>
      <c r="P160" s="215">
        <f>VLOOKUP(O160,Datos!$B$20:$D$25,3,FALSE)</f>
        <v>0.2</v>
      </c>
      <c r="Q160" s="212" t="s">
        <v>32</v>
      </c>
      <c r="R160" s="215">
        <f>VLOOKUP(Q160,Datos!$C$20:$D$25,2,FALSE)</f>
        <v>0.8</v>
      </c>
      <c r="S160" s="215">
        <f>+IF(P160="",R160,IF(R160="",P160,IF(P160&gt;R160,P160,R160)))</f>
        <v>0.8</v>
      </c>
      <c r="T160" s="215" t="str" cm="1">
        <f t="array" ref="T160">_xlfn.IFS(S160=P160,O160,S160=R160,Q160)</f>
        <v>El riesgo afecta la imagen de  la entidad con efecto publicitario sostenido a nivel de sector administrativo, nivel departamental o municipal</v>
      </c>
      <c r="U160" s="184" t="s">
        <v>4</v>
      </c>
      <c r="V160" s="186" t="s">
        <v>1256</v>
      </c>
      <c r="W160" s="186" t="s">
        <v>1276</v>
      </c>
      <c r="X160" s="187" t="str">
        <f>CONCATENATE("Posibilidad de"," ",U160," ",V160," debido ",W160)</f>
        <v>Posibilidad de pérdida reputacional en la credibilidad institucional ante los grupos de interés debido al reparto a diferentes dependencias, de la solicitud de apertura de un proceso agrario sobre el mismo predio o área.</v>
      </c>
      <c r="Y160" s="189" t="s">
        <v>208</v>
      </c>
      <c r="Z160" s="189" t="s">
        <v>214</v>
      </c>
      <c r="AA160" s="192" t="s">
        <v>342</v>
      </c>
      <c r="AB160" s="192" t="s">
        <v>1036</v>
      </c>
      <c r="AC160" s="192" t="s">
        <v>1259</v>
      </c>
      <c r="AD160" s="195">
        <v>250</v>
      </c>
      <c r="AE160" s="184" t="str">
        <f>IF(AD160&lt;=0,"",IF(AD160&lt;=2,"Muy Baja",IF(AD160&lt;=24,"Baja",IF(AD160&lt;=500,"Media",IF(AD160&lt;=5000,"Alta","Muy Alta")))))</f>
        <v>Media</v>
      </c>
      <c r="AF160" s="188">
        <f>IF(AE160="","",IF(AE160="Muy Baja",0.2,IF(AE160="Baja",0.4,IF(AE160="Media",0.6,IF(AE160="Alta",0.8,IF(AE160="Muy Alta",1,))))))</f>
        <v>0.6</v>
      </c>
      <c r="AG160" s="188" t="str">
        <f>+T160</f>
        <v>El riesgo afecta la imagen de  la entidad con efecto publicitario sostenido a nivel de sector administrativo, nivel departamental o municipal</v>
      </c>
      <c r="AH160" s="184" t="str" cm="1">
        <f t="array" ref="AH160">_xlfn.IFS(AG160=Datos!$C$6,"Leve",AG160=Datos!$D$6,"Leve",AG160=Datos!$C$7,"Menor",AG160=Datos!$D$7,"Menor",AG160=Datos!$C$8,"Moderado",AG160=Datos!$D$8,"Moderado",AG160=Datos!$C$9,"Mayor",AG160=Datos!$D$9,"Mayor",AG160=Datos!$C$10,"Catastrófico",AG160=Datos!$D$10,"Catastrófico")</f>
        <v>Mayor</v>
      </c>
      <c r="AI160" s="188">
        <f>IF(AH160="","",IF(AH160="Leve",0.2,IF(AH160="Menor",0.4,IF(AH160="Moderado",0.6,IF(AH160="Mayor",0.8,IF(AH160="Catastrófico",1,))))))</f>
        <v>0.8</v>
      </c>
      <c r="AJ160" s="184" t="str">
        <f>IF(OR(AND(AE160="Muy Baja",AH160="Leve"),AND(AE160="Muy Baja",AH160="Menor"),AND(AE160="Baja",AH160="Leve")),"Bajo",IF(OR(AND(AE160="Muy baja",AH160="Moderado"),AND(AE160="Baja",AH160="Menor"),AND(AE160="Baja",AH160="Moderado"),AND(AE160="Media",AH160="Leve"),AND(AE160="Media",AH160="Menor"),AND(AE160="Media",AH160="Moderado"),AND(AE160="Alta",AH160="Leve"),AND(AE160="Alta",AH160="Menor")),"Moderado",IF(OR(AND(AE160="Muy Baja",AH160="Mayor"),AND(AE160="Baja",AH160="Mayor"),AND(AE160="Media",AH160="Mayor"),AND(AE160="Alta",AH160="Moderado"),AND(AE160="Alta",AH160="Mayor"),AND(AE160="Muy Alta",AH160="Leve"),AND(AE160="Muy Alta",AH160="Menor"),AND(AE160="Muy Alta",AH160="Moderado"),AND(AE160="Muy Alta",AH160="Mayor")),"Alto",IF(OR(AND(AE160="Muy Baja",AH160="Catastrófico"),AND(AE160="Baja",AH160="Catastrófico"),AND(AE160="Media",AH160="Catastrófico"),AND(AE160="Alta",AH160="Catastrófico"),AND(AE160="Muy Alta",AH160="Catastrófico")),"Extremo",""))))</f>
        <v>Alto</v>
      </c>
      <c r="AK160" s="185" t="str" cm="1">
        <f t="array" ref="AK160">_xlfn.IFS(AJ160="Bajo","Aceptar",AJ160="Moderado","Reducir",AJ160="Alto","Reducir",AJ160="Extremo","Reducir")</f>
        <v>Reducir</v>
      </c>
      <c r="AL160" s="20" t="str">
        <f>CONCATENATE(J160," Control"," 1")</f>
        <v>SEJUT 28 Control 1</v>
      </c>
      <c r="AM160" s="22" t="s">
        <v>1692</v>
      </c>
      <c r="AN160" s="22" t="s">
        <v>1277</v>
      </c>
      <c r="AO160" s="22" t="s">
        <v>1278</v>
      </c>
      <c r="AP160" s="22" t="str">
        <f t="shared" si="119"/>
        <v>La SUBDIRECCIÓN DE PROCESOS AGRARIOS Y GESTIÓN JURÍDICA verifica que sobre un predio o área no exista expediente creado en el Orfeo a través de cruce de información con diferentes variables (nombre del predio, folio de matrícula, referencia catastral, entre otros), cada vez que se realice una solicitud deapertura expediente agrario</v>
      </c>
      <c r="AQ160" s="20" t="s">
        <v>53</v>
      </c>
      <c r="AR160" s="20" t="str">
        <f t="shared" si="102"/>
        <v>Probabilidad</v>
      </c>
      <c r="AS160" s="20" t="s">
        <v>56</v>
      </c>
      <c r="AT160" s="20" t="str">
        <f t="shared" si="103"/>
        <v>40%</v>
      </c>
      <c r="AU160" s="20" t="s">
        <v>5</v>
      </c>
      <c r="AV160" s="20" t="s">
        <v>2</v>
      </c>
      <c r="AW160" s="20" t="s">
        <v>3</v>
      </c>
      <c r="AX160" s="21">
        <f>+IF(AR160="Probabilidad",AF160-(AF160*AT160),AF160)</f>
        <v>0.36</v>
      </c>
      <c r="AY160" s="20" t="str">
        <f t="shared" si="106"/>
        <v>Baja</v>
      </c>
      <c r="AZ160" s="21">
        <f>+IF(AR160="Impacto",AI160-(AI160*AT160),AI160)</f>
        <v>0.8</v>
      </c>
      <c r="BA160" s="20" t="str">
        <f t="shared" si="107"/>
        <v>Mayor</v>
      </c>
      <c r="BB160" s="189" t="str">
        <f>IF(OR(AND(AY163="Muy Baja",BA163="Leve"),AND(AY163="Muy Baja",BA163="Menor"),AND(AY163="Baja",BA163="Leve")),"Bajo",IF(OR(AND(AY163="Muy baja",BA163="Moderado"),AND(AY163="Baja",BA163="Menor"),AND(AY163="Baja",BA163="Moderado"),AND(AY163="Media",BA163="Leve"),AND(AY163="Media",BA163="Menor"),AND(AY163="Media",BA163="Moderado"),AND(AY163="Alta",BA163="Leve"),AND(AY163="Alta",BA163="Menor")),"Moderado",IF(OR(AND(AY163="Muy Baja",BA163="Mayor"),AND(AY163="Baja",BA163="Mayor"),AND(AY163="Media",BA163="Mayor"),AND(AY163="Alta",BA163="Moderado"),AND(AY163="Alta",BA163="Mayor"),AND(AY163="Muy Alta",BA163="Leve"),AND(AY163="Muy Alta",BA163="Menor"),AND(AY163="Muy Alta",BA163="Moderado"),AND(AY163="Muy Alta",BA163="Mayor")),"Alto",IF(OR(AND(AY163="Muy Baja",BA163="Catastrófico"),AND(AY163="Baja",BA163="Catastrófico"),AND(AY163="Media",BA163="Catastrófico"),AND(AY163="Alta",BA163="Catastrófico"),AND(AY163="Muy Alta",BA163="Catastrófico")),"Extremo",""))))</f>
        <v>Moderado</v>
      </c>
      <c r="BC160" s="189" t="str" cm="1">
        <f t="array" ref="BC160">_xlfn.IFS(BB160="Bajo","Aceptar",BB160="Moderado","Reducir",BB160="Alto","Reducir",BB160="Extremo","Reducir")</f>
        <v>Reducir</v>
      </c>
      <c r="BD160" s="181" t="str" cm="1">
        <f t="array" ref="BD160">_xlfn.IFS(BC160="Aceptar","No",BC160="Reducir","Si")</f>
        <v>Si</v>
      </c>
      <c r="BE160" s="136" t="s">
        <v>1817</v>
      </c>
      <c r="BF160" s="136" t="s">
        <v>1817</v>
      </c>
      <c r="BG160" s="136" t="s">
        <v>1817</v>
      </c>
      <c r="BH160" s="166">
        <v>0</v>
      </c>
      <c r="BI160" s="166"/>
      <c r="BJ160" s="167"/>
      <c r="BK160" s="164">
        <f t="shared" ref="BK160:BK162" si="123">+SUM(BH160:BJ160)</f>
        <v>0</v>
      </c>
      <c r="BL160" s="165">
        <f t="shared" ref="BL160:BL162" si="124">+BK160/3</f>
        <v>0</v>
      </c>
      <c r="BM160" s="178">
        <f t="shared" ref="BM160" si="125">+AVERAGE(BL160:BL163)</f>
        <v>0.16666666666666666</v>
      </c>
      <c r="BN160" s="20" t="str">
        <f>CONCATENATE(J160," Acción preventiva"," 1")</f>
        <v>SEJUT 28 Acción preventiva 1</v>
      </c>
      <c r="BO160" s="22" t="s">
        <v>458</v>
      </c>
      <c r="BP160" s="22" t="s">
        <v>1804</v>
      </c>
      <c r="BQ160" s="22" t="s">
        <v>1805</v>
      </c>
      <c r="BR160" s="20">
        <f t="shared" si="111"/>
        <v>8</v>
      </c>
      <c r="BS160" s="20"/>
      <c r="BT160" s="20"/>
      <c r="BU160" s="20"/>
      <c r="BV160" s="20">
        <v>1</v>
      </c>
      <c r="BW160" s="20">
        <v>1</v>
      </c>
      <c r="BX160" s="20">
        <v>1</v>
      </c>
      <c r="BY160" s="20">
        <v>1</v>
      </c>
      <c r="BZ160" s="20">
        <v>1</v>
      </c>
      <c r="CA160" s="20">
        <v>1</v>
      </c>
      <c r="CB160" s="20">
        <v>1</v>
      </c>
      <c r="CC160" s="20">
        <v>1</v>
      </c>
      <c r="CD160" s="20"/>
      <c r="CE160" s="180">
        <f>+AVERAGE(CR160:CR163)/AVERAGE(BR160:BR163)</f>
        <v>6.25E-2</v>
      </c>
      <c r="CF160" s="37">
        <f>VLOOKUP($BN160,'[1]Anexo 4 Seg Acciones Prev'!$C$7:$CY$306,90,FALSE)</f>
        <v>0</v>
      </c>
      <c r="CG160" s="37">
        <f>VLOOKUP($BN160,'[1]Anexo 4 Seg Acciones Prev'!$C$7:$CY$306,91,FALSE)</f>
        <v>0</v>
      </c>
      <c r="CH160" s="37">
        <f>VLOOKUP($BN160,'[1]Anexo 4 Seg Acciones Prev'!$C$7:$CY$306,92,FALSE)</f>
        <v>0</v>
      </c>
      <c r="CI160" s="37">
        <f>VLOOKUP($BN160,'[1]Anexo 4 Seg Acciones Prev'!$C$7:$CY$306,93,FALSE)</f>
        <v>0</v>
      </c>
      <c r="CJ160" s="37">
        <f>VLOOKUP($BN160,'[1]Anexo 4 Seg Acciones Prev'!$C$7:$CY$306,94,FALSE)</f>
        <v>0</v>
      </c>
      <c r="CK160" s="37">
        <f>VLOOKUP($BN160,'[1]Anexo 4 Seg Acciones Prev'!$C$7:$CY$306,95,FALSE)</f>
        <v>0</v>
      </c>
      <c r="CL160" s="37">
        <f>VLOOKUP($BN160,'[1]Anexo 4 Seg Acciones Prev'!$C$7:$CY$306,96,FALSE)</f>
        <v>0</v>
      </c>
      <c r="CM160" s="37">
        <f>VLOOKUP($BN160,'[1]Anexo 4 Seg Acciones Prev'!$C$7:$CY$306,97,FALSE)</f>
        <v>0</v>
      </c>
      <c r="CN160" s="37">
        <f>VLOOKUP($BN160,'[1]Anexo 4 Seg Acciones Prev'!$C$7:$CY$306,98,FALSE)</f>
        <v>0</v>
      </c>
      <c r="CO160" s="37">
        <f>VLOOKUP($BN160,'[1]Anexo 4 Seg Acciones Prev'!$C$7:$CY$306,99,FALSE)</f>
        <v>0</v>
      </c>
      <c r="CP160" s="37">
        <f>VLOOKUP($BN160,'[1]Anexo 4 Seg Acciones Prev'!$C$7:$CY$306,100,FALSE)</f>
        <v>0</v>
      </c>
      <c r="CQ160" s="37">
        <f>VLOOKUP($BN160,'[1]Anexo 4 Seg Acciones Prev'!$C$7:$CY$306,101,FALSE)</f>
        <v>0</v>
      </c>
      <c r="CR160" s="37">
        <f t="shared" si="104"/>
        <v>0</v>
      </c>
      <c r="CS160" s="38" t="s">
        <v>58</v>
      </c>
      <c r="CT160" s="23"/>
      <c r="CU160" s="24"/>
      <c r="CV160" s="240">
        <f>+AD160</f>
        <v>250</v>
      </c>
      <c r="CW160" s="25">
        <f>1-(CU160/CV160)</f>
        <v>1</v>
      </c>
      <c r="CX160" s="23" t="str" cm="1">
        <f t="array" ref="CX160">+_xlfn.IFS(CW160&lt;0.8,"Cambio",CW160&lt;0.9,"Revisión de control",CW160&gt;0.89,"Se mantiene")</f>
        <v>Se mantiene</v>
      </c>
      <c r="CY160" s="143"/>
      <c r="CZ160" s="143"/>
      <c r="DA160" s="143"/>
      <c r="DB160" s="143"/>
      <c r="DC160" s="25">
        <f t="shared" si="112"/>
        <v>1</v>
      </c>
    </row>
    <row r="161" spans="1:107" ht="60" customHeight="1" x14ac:dyDescent="0.35">
      <c r="A161" s="146" t="s">
        <v>1250</v>
      </c>
      <c r="B161" s="223"/>
      <c r="C161" s="148" t="s">
        <v>147</v>
      </c>
      <c r="D161" s="206"/>
      <c r="E161" s="209"/>
      <c r="F161" s="206"/>
      <c r="G161" s="221"/>
      <c r="H161" s="184"/>
      <c r="I161" s="216"/>
      <c r="J161" s="190"/>
      <c r="K161" s="190"/>
      <c r="L161" s="211"/>
      <c r="M161" s="197"/>
      <c r="N161" s="200"/>
      <c r="O161" s="213"/>
      <c r="P161" s="216"/>
      <c r="Q161" s="213"/>
      <c r="R161" s="216"/>
      <c r="S161" s="216"/>
      <c r="T161" s="216"/>
      <c r="U161" s="184"/>
      <c r="V161" s="186"/>
      <c r="W161" s="186"/>
      <c r="X161" s="187"/>
      <c r="Y161" s="190"/>
      <c r="Z161" s="190"/>
      <c r="AA161" s="193"/>
      <c r="AB161" s="193"/>
      <c r="AC161" s="193"/>
      <c r="AD161" s="195"/>
      <c r="AE161" s="184"/>
      <c r="AF161" s="188"/>
      <c r="AG161" s="184"/>
      <c r="AH161" s="184"/>
      <c r="AI161" s="188"/>
      <c r="AJ161" s="184"/>
      <c r="AK161" s="185"/>
      <c r="AL161" s="20" t="str">
        <f>CONCATENATE(J160," Control"," 2")</f>
        <v>SEJUT 28 Control 2</v>
      </c>
      <c r="AM161" s="22" t="s">
        <v>1692</v>
      </c>
      <c r="AN161" s="22" t="s">
        <v>1279</v>
      </c>
      <c r="AO161" s="22" t="s">
        <v>1280</v>
      </c>
      <c r="AP161" s="22" t="str">
        <f t="shared" si="119"/>
        <v>La SUBDIRECCIÓN DE PROCESOS AGRARIOS Y GESTIÓN JURÍDICA unifica en un solo expediente las piezas procesales de las solicitudes de apertura de expedientes de procesos agrarios sobre el mismo predio o área a través de las acciones de gestión documental en Orfeo y en la base de datos, así como, si aplica, las acciones jurídicas que deban expedirse</v>
      </c>
      <c r="AQ161" s="20" t="s">
        <v>55</v>
      </c>
      <c r="AR161" s="20" t="str">
        <f t="shared" si="102"/>
        <v>Impacto</v>
      </c>
      <c r="AS161" s="20" t="s">
        <v>56</v>
      </c>
      <c r="AT161" s="20" t="str">
        <f t="shared" si="103"/>
        <v>25%</v>
      </c>
      <c r="AU161" s="20" t="s">
        <v>5</v>
      </c>
      <c r="AV161" s="20" t="s">
        <v>2</v>
      </c>
      <c r="AW161" s="20" t="s">
        <v>3</v>
      </c>
      <c r="AX161" s="21">
        <f>+IF(AR161="Probabilidad",AX160-(AX160*AT161),AX160)</f>
        <v>0.36</v>
      </c>
      <c r="AY161" s="20" t="str">
        <f t="shared" si="106"/>
        <v>Baja</v>
      </c>
      <c r="AZ161" s="21">
        <f>+IF(AR161="Impacto",AZ160-(AZ160*AT161),AZ160)</f>
        <v>0.60000000000000009</v>
      </c>
      <c r="BA161" s="20" t="str">
        <f t="shared" si="107"/>
        <v>Moderado</v>
      </c>
      <c r="BB161" s="190"/>
      <c r="BC161" s="190"/>
      <c r="BD161" s="182"/>
      <c r="BE161" s="136" t="s">
        <v>1817</v>
      </c>
      <c r="BF161" s="136" t="s">
        <v>1817</v>
      </c>
      <c r="BG161" s="136" t="s">
        <v>1817</v>
      </c>
      <c r="BH161" s="166"/>
      <c r="BI161" s="166"/>
      <c r="BJ161" s="167"/>
      <c r="BK161" s="164"/>
      <c r="BL161" s="165"/>
      <c r="BM161" s="178"/>
      <c r="BN161" s="20" t="str">
        <f>CONCATENATE(J160," Acción preventiva"," 2")</f>
        <v>SEJUT 28 Acción preventiva 2</v>
      </c>
      <c r="BO161" s="22" t="s">
        <v>461</v>
      </c>
      <c r="BP161" s="22" t="s">
        <v>1804</v>
      </c>
      <c r="BQ161" s="22" t="s">
        <v>1805</v>
      </c>
      <c r="BR161" s="20">
        <f t="shared" si="111"/>
        <v>8</v>
      </c>
      <c r="BS161" s="20"/>
      <c r="BT161" s="20"/>
      <c r="BU161" s="20"/>
      <c r="BV161" s="20">
        <v>1</v>
      </c>
      <c r="BW161" s="20">
        <v>1</v>
      </c>
      <c r="BX161" s="20">
        <v>1</v>
      </c>
      <c r="BY161" s="20">
        <v>1</v>
      </c>
      <c r="BZ161" s="20">
        <v>1</v>
      </c>
      <c r="CA161" s="20">
        <v>1</v>
      </c>
      <c r="CB161" s="20">
        <v>1</v>
      </c>
      <c r="CC161" s="20">
        <v>1</v>
      </c>
      <c r="CD161" s="20"/>
      <c r="CE161" s="180"/>
      <c r="CF161" s="37">
        <f>VLOOKUP($BN161,'[1]Anexo 4 Seg Acciones Prev'!$C$7:$CY$306,90,FALSE)</f>
        <v>0</v>
      </c>
      <c r="CG161" s="37">
        <f>VLOOKUP($BN161,'[1]Anexo 4 Seg Acciones Prev'!$C$7:$CY$306,91,FALSE)</f>
        <v>0</v>
      </c>
      <c r="CH161" s="37">
        <f>VLOOKUP($BN161,'[1]Anexo 4 Seg Acciones Prev'!$C$7:$CY$306,92,FALSE)</f>
        <v>0</v>
      </c>
      <c r="CI161" s="37">
        <f>VLOOKUP($BN161,'[1]Anexo 4 Seg Acciones Prev'!$C$7:$CY$306,93,FALSE)</f>
        <v>1</v>
      </c>
      <c r="CJ161" s="37">
        <f>VLOOKUP($BN161,'[1]Anexo 4 Seg Acciones Prev'!$C$7:$CY$306,94,FALSE)</f>
        <v>0</v>
      </c>
      <c r="CK161" s="37">
        <f>VLOOKUP($BN161,'[1]Anexo 4 Seg Acciones Prev'!$C$7:$CY$306,95,FALSE)</f>
        <v>0</v>
      </c>
      <c r="CL161" s="37">
        <f>VLOOKUP($BN161,'[1]Anexo 4 Seg Acciones Prev'!$C$7:$CY$306,96,FALSE)</f>
        <v>0</v>
      </c>
      <c r="CM161" s="37">
        <f>VLOOKUP($BN161,'[1]Anexo 4 Seg Acciones Prev'!$C$7:$CY$306,97,FALSE)</f>
        <v>0</v>
      </c>
      <c r="CN161" s="37">
        <f>VLOOKUP($BN161,'[1]Anexo 4 Seg Acciones Prev'!$C$7:$CY$306,98,FALSE)</f>
        <v>0</v>
      </c>
      <c r="CO161" s="37">
        <f>VLOOKUP($BN161,'[1]Anexo 4 Seg Acciones Prev'!$C$7:$CY$306,99,FALSE)</f>
        <v>0</v>
      </c>
      <c r="CP161" s="37">
        <f>VLOOKUP($BN161,'[1]Anexo 4 Seg Acciones Prev'!$C$7:$CY$306,100,FALSE)</f>
        <v>0</v>
      </c>
      <c r="CQ161" s="37">
        <f>VLOOKUP($BN161,'[1]Anexo 4 Seg Acciones Prev'!$C$7:$CY$306,101,FALSE)</f>
        <v>0</v>
      </c>
      <c r="CR161" s="37">
        <f t="shared" si="104"/>
        <v>1</v>
      </c>
      <c r="CS161" s="38" t="s">
        <v>58</v>
      </c>
      <c r="CT161" s="23"/>
      <c r="CU161" s="24"/>
      <c r="CV161" s="241"/>
      <c r="CW161" s="25">
        <f>1-(CU161/CV160)</f>
        <v>1</v>
      </c>
      <c r="CX161" s="23" t="str" cm="1">
        <f t="array" ref="CX161">+_xlfn.IFS(CW161&lt;0.8,"Cambio",CW161&lt;0.9,"Revisión de control",CW161&gt;0.89,"Se mantiene")</f>
        <v>Se mantiene</v>
      </c>
      <c r="CY161" s="143"/>
      <c r="CZ161" s="143"/>
      <c r="DA161" s="143"/>
      <c r="DB161" s="143"/>
      <c r="DC161" s="25">
        <f t="shared" si="112"/>
        <v>1</v>
      </c>
    </row>
    <row r="162" spans="1:107" ht="60" customHeight="1" x14ac:dyDescent="0.35">
      <c r="A162" s="146" t="s">
        <v>1250</v>
      </c>
      <c r="B162" s="223"/>
      <c r="C162" s="148" t="s">
        <v>147</v>
      </c>
      <c r="D162" s="206"/>
      <c r="E162" s="209"/>
      <c r="F162" s="206"/>
      <c r="G162" s="221"/>
      <c r="H162" s="184"/>
      <c r="I162" s="216"/>
      <c r="J162" s="190"/>
      <c r="K162" s="190"/>
      <c r="L162" s="211"/>
      <c r="M162" s="197"/>
      <c r="N162" s="200"/>
      <c r="O162" s="213"/>
      <c r="P162" s="216"/>
      <c r="Q162" s="213"/>
      <c r="R162" s="216"/>
      <c r="S162" s="216"/>
      <c r="T162" s="216"/>
      <c r="U162" s="184"/>
      <c r="V162" s="186"/>
      <c r="W162" s="186"/>
      <c r="X162" s="187"/>
      <c r="Y162" s="190"/>
      <c r="Z162" s="190"/>
      <c r="AA162" s="193"/>
      <c r="AB162" s="193"/>
      <c r="AC162" s="193"/>
      <c r="AD162" s="195"/>
      <c r="AE162" s="184"/>
      <c r="AF162" s="188"/>
      <c r="AG162" s="184"/>
      <c r="AH162" s="184"/>
      <c r="AI162" s="188"/>
      <c r="AJ162" s="184"/>
      <c r="AK162" s="185"/>
      <c r="AL162" s="20" t="str">
        <f>CONCATENATE(J160," Control"," 3")</f>
        <v>SEJUT 28 Control 3</v>
      </c>
      <c r="AM162" s="22" t="s">
        <v>1693</v>
      </c>
      <c r="AN162" s="22" t="s">
        <v>1277</v>
      </c>
      <c r="AO162" s="22" t="s">
        <v>1278</v>
      </c>
      <c r="AP162" s="22" t="str">
        <f t="shared" si="119"/>
        <v>la SUBDIRECCIÓN DE SEGURIDAD JURÍDICA verifica que sobre un predio o área no exista expediente creado en el Orfeo a través de cruce de información con diferentes variables (nombre del predio, folio de matrícula, referencia catastral, entre otros), cada vez que se realice una solicitud deapertura expediente agrario</v>
      </c>
      <c r="AQ162" s="20" t="s">
        <v>53</v>
      </c>
      <c r="AR162" s="20" t="str">
        <f t="shared" si="102"/>
        <v>Probabilidad</v>
      </c>
      <c r="AS162" s="20" t="s">
        <v>56</v>
      </c>
      <c r="AT162" s="20" t="str">
        <f t="shared" si="103"/>
        <v>40%</v>
      </c>
      <c r="AU162" s="20" t="s">
        <v>5</v>
      </c>
      <c r="AV162" s="20" t="s">
        <v>2</v>
      </c>
      <c r="AW162" s="20" t="s">
        <v>3</v>
      </c>
      <c r="AX162" s="21">
        <f>+IF(AR162="Probabilidad",AX161-(AX161*AT162),AX161)</f>
        <v>0.216</v>
      </c>
      <c r="AY162" s="20" t="str">
        <f t="shared" si="106"/>
        <v>Baja</v>
      </c>
      <c r="AZ162" s="21">
        <f>+IF(AR162="Impacto",AZ161-(AZ161*AT162),AZ161)</f>
        <v>0.60000000000000009</v>
      </c>
      <c r="BA162" s="20" t="str">
        <f t="shared" si="107"/>
        <v>Moderado</v>
      </c>
      <c r="BB162" s="190"/>
      <c r="BC162" s="190"/>
      <c r="BD162" s="182"/>
      <c r="BE162" s="136" t="s">
        <v>1817</v>
      </c>
      <c r="BF162" s="136" t="s">
        <v>1817</v>
      </c>
      <c r="BG162" s="136" t="s">
        <v>1817</v>
      </c>
      <c r="BH162" s="166">
        <v>1</v>
      </c>
      <c r="BI162" s="166"/>
      <c r="BJ162" s="167"/>
      <c r="BK162" s="164">
        <f t="shared" si="123"/>
        <v>1</v>
      </c>
      <c r="BL162" s="165">
        <f t="shared" si="124"/>
        <v>0.33333333333333331</v>
      </c>
      <c r="BM162" s="178"/>
      <c r="BN162" s="20" t="str">
        <f>CONCATENATE(J160," Acción preventiva"," 3")</f>
        <v>SEJUT 28 Acción preventiva 3</v>
      </c>
      <c r="BO162" s="22"/>
      <c r="BP162" s="22"/>
      <c r="BQ162" s="22"/>
      <c r="BR162" s="20"/>
      <c r="BS162" s="20"/>
      <c r="BT162" s="20"/>
      <c r="BU162" s="20"/>
      <c r="BV162" s="20"/>
      <c r="BW162" s="20"/>
      <c r="BX162" s="20"/>
      <c r="BY162" s="20"/>
      <c r="BZ162" s="20"/>
      <c r="CA162" s="20"/>
      <c r="CB162" s="20"/>
      <c r="CC162" s="20"/>
      <c r="CD162" s="20"/>
      <c r="CE162" s="180"/>
      <c r="CF162" s="37"/>
      <c r="CG162" s="37"/>
      <c r="CH162" s="37"/>
      <c r="CI162" s="37"/>
      <c r="CJ162" s="37"/>
      <c r="CK162" s="37"/>
      <c r="CL162" s="37"/>
      <c r="CM162" s="37"/>
      <c r="CN162" s="37"/>
      <c r="CO162" s="37"/>
      <c r="CP162" s="37"/>
      <c r="CQ162" s="37"/>
      <c r="CR162" s="37"/>
      <c r="CS162" s="38"/>
      <c r="CT162" s="23"/>
      <c r="CU162" s="24"/>
      <c r="CV162" s="241"/>
      <c r="CW162" s="25">
        <f>1-(CU162/CV160)</f>
        <v>1</v>
      </c>
      <c r="CX162" s="23" t="str" cm="1">
        <f t="array" ref="CX162">+_xlfn.IFS(CW162&lt;0.8,"Cambio",CW162&lt;0.9,"Revisión de control",CW162&gt;0.89,"Se mantiene")</f>
        <v>Se mantiene</v>
      </c>
      <c r="CY162" s="143"/>
      <c r="CZ162" s="143"/>
      <c r="DA162" s="143"/>
      <c r="DB162" s="143"/>
      <c r="DC162" s="25">
        <f t="shared" si="112"/>
        <v>1</v>
      </c>
    </row>
    <row r="163" spans="1:107" ht="60" customHeight="1" x14ac:dyDescent="0.35">
      <c r="A163" s="146" t="s">
        <v>1250</v>
      </c>
      <c r="B163" s="224"/>
      <c r="C163" s="148" t="s">
        <v>147</v>
      </c>
      <c r="D163" s="207"/>
      <c r="E163" s="210"/>
      <c r="F163" s="207"/>
      <c r="G163" s="221"/>
      <c r="H163" s="184"/>
      <c r="I163" s="217"/>
      <c r="J163" s="191"/>
      <c r="K163" s="191"/>
      <c r="L163" s="211"/>
      <c r="M163" s="198"/>
      <c r="N163" s="201"/>
      <c r="O163" s="214"/>
      <c r="P163" s="217"/>
      <c r="Q163" s="214"/>
      <c r="R163" s="217"/>
      <c r="S163" s="217"/>
      <c r="T163" s="217"/>
      <c r="U163" s="184"/>
      <c r="V163" s="186"/>
      <c r="W163" s="186"/>
      <c r="X163" s="187"/>
      <c r="Y163" s="191"/>
      <c r="Z163" s="191"/>
      <c r="AA163" s="194"/>
      <c r="AB163" s="194"/>
      <c r="AC163" s="194"/>
      <c r="AD163" s="195"/>
      <c r="AE163" s="184"/>
      <c r="AF163" s="188"/>
      <c r="AG163" s="184"/>
      <c r="AH163" s="184"/>
      <c r="AI163" s="188"/>
      <c r="AJ163" s="184"/>
      <c r="AK163" s="185"/>
      <c r="AL163" s="20" t="str">
        <f>CONCATENATE(J160," Control"," 4")</f>
        <v>SEJUT 28 Control 4</v>
      </c>
      <c r="AM163" s="22" t="s">
        <v>1693</v>
      </c>
      <c r="AN163" s="22" t="s">
        <v>1279</v>
      </c>
      <c r="AO163" s="22" t="s">
        <v>1280</v>
      </c>
      <c r="AP163" s="22" t="str">
        <f t="shared" si="119"/>
        <v>la SUBDIRECCIÓN DE SEGURIDAD JURÍDICA unifica en un solo expediente las piezas procesales de las solicitudes de apertura de expedientes de procesos agrarios sobre el mismo predio o área a través de las acciones de gestión documental en Orfeo y en la base de datos, así como, si aplica, las acciones jurídicas que deban expedirse</v>
      </c>
      <c r="AQ163" s="20" t="s">
        <v>55</v>
      </c>
      <c r="AR163" s="20" t="str">
        <f t="shared" si="102"/>
        <v>Impacto</v>
      </c>
      <c r="AS163" s="20" t="s">
        <v>56</v>
      </c>
      <c r="AT163" s="20" t="str">
        <f t="shared" si="103"/>
        <v>25%</v>
      </c>
      <c r="AU163" s="20" t="s">
        <v>5</v>
      </c>
      <c r="AV163" s="20" t="s">
        <v>2</v>
      </c>
      <c r="AW163" s="20" t="s">
        <v>3</v>
      </c>
      <c r="AX163" s="21">
        <f>+IF(AR163="Probabilidad",AX162-(AX162*AT163),AX162)</f>
        <v>0.216</v>
      </c>
      <c r="AY163" s="20" t="str">
        <f t="shared" si="106"/>
        <v>Baja</v>
      </c>
      <c r="AZ163" s="21">
        <f>+IF(AR163="Impacto",AZ162-(AZ162*AT163),AZ162)</f>
        <v>0.45000000000000007</v>
      </c>
      <c r="BA163" s="20" t="str">
        <f t="shared" si="107"/>
        <v>Moderado</v>
      </c>
      <c r="BB163" s="191"/>
      <c r="BC163" s="191"/>
      <c r="BD163" s="183"/>
      <c r="BE163" s="136" t="s">
        <v>1817</v>
      </c>
      <c r="BF163" s="136" t="s">
        <v>1817</v>
      </c>
      <c r="BG163" s="136" t="s">
        <v>1817</v>
      </c>
      <c r="BH163" s="166"/>
      <c r="BI163" s="166"/>
      <c r="BJ163" s="167"/>
      <c r="BK163" s="164"/>
      <c r="BL163" s="165"/>
      <c r="BM163" s="178"/>
      <c r="BN163" s="20" t="str">
        <f>CONCATENATE(J160," Acción preventiva"," 4")</f>
        <v>SEJUT 28 Acción preventiva 4</v>
      </c>
      <c r="BO163" s="22"/>
      <c r="BP163" s="22"/>
      <c r="BQ163" s="22"/>
      <c r="BR163" s="20"/>
      <c r="BS163" s="20"/>
      <c r="BT163" s="20"/>
      <c r="BU163" s="20"/>
      <c r="BV163" s="20"/>
      <c r="BW163" s="20"/>
      <c r="BX163" s="20"/>
      <c r="BY163" s="20"/>
      <c r="BZ163" s="20"/>
      <c r="CA163" s="20"/>
      <c r="CB163" s="20"/>
      <c r="CC163" s="20"/>
      <c r="CD163" s="20"/>
      <c r="CE163" s="180"/>
      <c r="CF163" s="37"/>
      <c r="CG163" s="37"/>
      <c r="CH163" s="37"/>
      <c r="CI163" s="37"/>
      <c r="CJ163" s="37"/>
      <c r="CK163" s="37"/>
      <c r="CL163" s="37"/>
      <c r="CM163" s="37"/>
      <c r="CN163" s="37"/>
      <c r="CO163" s="37"/>
      <c r="CP163" s="37"/>
      <c r="CQ163" s="37"/>
      <c r="CR163" s="37"/>
      <c r="CS163" s="38"/>
      <c r="CT163" s="23"/>
      <c r="CU163" s="24"/>
      <c r="CV163" s="242"/>
      <c r="CW163" s="25">
        <f>1-(CU163/CV160)</f>
        <v>1</v>
      </c>
      <c r="CX163" s="23" t="str" cm="1">
        <f t="array" ref="CX163">+_xlfn.IFS(CW163&lt;0.8,"Cambio",CW163&lt;0.9,"Revisión de control",CW163&gt;0.89,"Se mantiene")</f>
        <v>Se mantiene</v>
      </c>
      <c r="CY163" s="143"/>
      <c r="CZ163" s="143"/>
      <c r="DA163" s="143"/>
      <c r="DB163" s="143"/>
      <c r="DC163" s="25">
        <f t="shared" si="112"/>
        <v>1</v>
      </c>
    </row>
    <row r="164" spans="1:107" ht="60" customHeight="1" x14ac:dyDescent="0.35">
      <c r="A164" s="146" t="s">
        <v>1250</v>
      </c>
      <c r="B164" s="222" t="s">
        <v>146</v>
      </c>
      <c r="C164" s="148" t="s">
        <v>147</v>
      </c>
      <c r="D164" s="205" t="str">
        <f>VLOOKUP(B164,Datos!$B$65:$F$80,3,FALSE)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4" s="208" t="str">
        <f>VLOOKUP(B164,Datos!$B$65:$F$80,5,FALSE)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4" s="205" t="str">
        <f>VLOOKUP(B164,Datos!$B$65:$F$80,4,FALSE)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4" s="221" t="s">
        <v>473</v>
      </c>
      <c r="H164" s="184" t="s">
        <v>1253</v>
      </c>
      <c r="I164" s="215">
        <f>IF(K164="",0,1)</f>
        <v>1</v>
      </c>
      <c r="J164" s="189" t="str">
        <f>CONCATENATE(C164," ",K164)</f>
        <v>SEJUT 29</v>
      </c>
      <c r="K164" s="189">
        <v>29</v>
      </c>
      <c r="L164" s="211">
        <v>46150</v>
      </c>
      <c r="M164" s="196">
        <f ca="1">+TODAY()-L164</f>
        <v>39</v>
      </c>
      <c r="N164" s="199" t="s">
        <v>32</v>
      </c>
      <c r="O164" s="212" t="s">
        <v>19</v>
      </c>
      <c r="P164" s="215">
        <f>VLOOKUP(O164,Datos!$B$20:$D$25,3,FALSE)</f>
        <v>0.2</v>
      </c>
      <c r="Q164" s="212" t="s">
        <v>32</v>
      </c>
      <c r="R164" s="215">
        <f>VLOOKUP(Q164,Datos!$C$20:$D$25,2,FALSE)</f>
        <v>0.8</v>
      </c>
      <c r="S164" s="215">
        <f>+IF(P164="",R164,IF(R164="",P164,IF(P164&gt;R164,P164,R164)))</f>
        <v>0.8</v>
      </c>
      <c r="T164" s="215" t="str" cm="1">
        <f t="array" ref="T164">_xlfn.IFS(S164=P164,O164,S164=R164,Q164)</f>
        <v>El riesgo afecta la imagen de  la entidad con efecto publicitario sostenido a nivel de sector administrativo, nivel departamental o municipal</v>
      </c>
      <c r="U164" s="184" t="s">
        <v>4</v>
      </c>
      <c r="V164" s="186" t="s">
        <v>1256</v>
      </c>
      <c r="W164" s="186" t="s">
        <v>1281</v>
      </c>
      <c r="X164" s="187" t="str">
        <f>CONCATENATE("Posibilidad de"," ",U164," ",V164," debido ",W164)</f>
        <v>Posibilidad de pérdida reputacional en la credibilidad institucional ante los grupos de interés debido a la decisión generada erradamente en el acto administrativo de formalización de la propiedad privada rural</v>
      </c>
      <c r="Y164" s="189" t="s">
        <v>208</v>
      </c>
      <c r="Z164" s="189" t="s">
        <v>214</v>
      </c>
      <c r="AA164" s="192" t="s">
        <v>343</v>
      </c>
      <c r="AB164" s="192" t="s">
        <v>1036</v>
      </c>
      <c r="AC164" s="192" t="s">
        <v>1259</v>
      </c>
      <c r="AD164" s="195">
        <v>7000</v>
      </c>
      <c r="AE164" s="184" t="str">
        <f>IF(AD164&lt;=0,"",IF(AD164&lt;=2,"Muy Baja",IF(AD164&lt;=24,"Baja",IF(AD164&lt;=500,"Media",IF(AD164&lt;=5000,"Alta","Muy Alta")))))</f>
        <v>Muy Alta</v>
      </c>
      <c r="AF164" s="188">
        <f>IF(AE164="","",IF(AE164="Muy Baja",0.2,IF(AE164="Baja",0.4,IF(AE164="Media",0.6,IF(AE164="Alta",0.8,IF(AE164="Muy Alta",1,))))))</f>
        <v>1</v>
      </c>
      <c r="AG164" s="188" t="str">
        <f>+T164</f>
        <v>El riesgo afecta la imagen de  la entidad con efecto publicitario sostenido a nivel de sector administrativo, nivel departamental o municipal</v>
      </c>
      <c r="AH164" s="184" t="str" cm="1">
        <f t="array" ref="AH164">_xlfn.IFS(AG164=Datos!$C$6,"Leve",AG164=Datos!$D$6,"Leve",AG164=Datos!$C$7,"Menor",AG164=Datos!$D$7,"Menor",AG164=Datos!$C$8,"Moderado",AG164=Datos!$D$8,"Moderado",AG164=Datos!$C$9,"Mayor",AG164=Datos!$D$9,"Mayor",AG164=Datos!$C$10,"Catastrófico",AG164=Datos!$D$10,"Catastrófico")</f>
        <v>Mayor</v>
      </c>
      <c r="AI164" s="188">
        <f>IF(AH164="","",IF(AH164="Leve",0.2,IF(AH164="Menor",0.4,IF(AH164="Moderado",0.6,IF(AH164="Mayor",0.8,IF(AH164="Catastrófico",1,))))))</f>
        <v>0.8</v>
      </c>
      <c r="AJ164" s="184" t="str">
        <f>IF(OR(AND(AE164="Muy Baja",AH164="Leve"),AND(AE164="Muy Baja",AH164="Menor"),AND(AE164="Baja",AH164="Leve")),"Bajo",IF(OR(AND(AE164="Muy baja",AH164="Moderado"),AND(AE164="Baja",AH164="Menor"),AND(AE164="Baja",AH164="Moderado"),AND(AE164="Media",AH164="Leve"),AND(AE164="Media",AH164="Menor"),AND(AE164="Media",AH164="Moderado"),AND(AE164="Alta",AH164="Leve"),AND(AE164="Alta",AH164="Menor")),"Moderado",IF(OR(AND(AE164="Muy Baja",AH164="Mayor"),AND(AE164="Baja",AH164="Mayor"),AND(AE164="Media",AH164="Mayor"),AND(AE164="Alta",AH164="Moderado"),AND(AE164="Alta",AH164="Mayor"),AND(AE164="Muy Alta",AH164="Leve"),AND(AE164="Muy Alta",AH164="Menor"),AND(AE164="Muy Alta",AH164="Moderado"),AND(AE164="Muy Alta",AH164="Mayor")),"Alto",IF(OR(AND(AE164="Muy Baja",AH164="Catastrófico"),AND(AE164="Baja",AH164="Catastrófico"),AND(AE164="Media",AH164="Catastrófico"),AND(AE164="Alta",AH164="Catastrófico"),AND(AE164="Muy Alta",AH164="Catastrófico")),"Extremo",""))))</f>
        <v>Alto</v>
      </c>
      <c r="AK164" s="185" t="str" cm="1">
        <f t="array" ref="AK164">_xlfn.IFS(AJ164="Bajo","Aceptar",AJ164="Moderado","Reducir",AJ164="Alto","Reducir",AJ164="Extremo","Reducir")</f>
        <v>Reducir</v>
      </c>
      <c r="AL164" s="20" t="str">
        <f>CONCATENATE(J164," Control"," 1")</f>
        <v>SEJUT 29 Control 1</v>
      </c>
      <c r="AM164" s="22" t="s">
        <v>1693</v>
      </c>
      <c r="AN164" s="22" t="s">
        <v>1282</v>
      </c>
      <c r="AO164" s="22" t="s">
        <v>1264</v>
      </c>
      <c r="AP164" s="22" t="str">
        <f t="shared" si="119"/>
        <v>la SUBDIRECCIÓN DE SEGURIDAD JURÍDICA revisa, antes de ser suscritos, todos los actos administrativos de formalización de propiedad privada rural a través de la matriz de los actos administrativos expedidos mensualmente por la SSJ, donde consta la validación indicando, nombre del revisor, el número de expediente y el número del acto administrativo que está en los sistemas de información de la ANT.</v>
      </c>
      <c r="AQ164" s="20" t="s">
        <v>54</v>
      </c>
      <c r="AR164" s="20" t="str">
        <f t="shared" si="102"/>
        <v>Probabilidad</v>
      </c>
      <c r="AS164" s="20" t="s">
        <v>56</v>
      </c>
      <c r="AT164" s="20" t="str">
        <f t="shared" si="103"/>
        <v>30%</v>
      </c>
      <c r="AU164" s="20" t="s">
        <v>1</v>
      </c>
      <c r="AV164" s="20" t="s">
        <v>2</v>
      </c>
      <c r="AW164" s="20" t="s">
        <v>3</v>
      </c>
      <c r="AX164" s="21">
        <f>+IF(AR164="Probabilidad",AF164-(AF164*AT164),AF164)</f>
        <v>0.7</v>
      </c>
      <c r="AY164" s="20" t="str">
        <f t="shared" si="106"/>
        <v>Alta</v>
      </c>
      <c r="AZ164" s="21">
        <f>+IF(AR164="Impacto",AI164-(AI164*AT164),AI164)</f>
        <v>0.8</v>
      </c>
      <c r="BA164" s="20" t="str">
        <f t="shared" si="107"/>
        <v>Mayor</v>
      </c>
      <c r="BB164" s="189" t="str">
        <f>IF(OR(AND(AY167="Muy Baja",BA167="Leve"),AND(AY167="Muy Baja",BA167="Menor"),AND(AY167="Baja",BA167="Leve")),"Bajo",IF(OR(AND(AY167="Muy baja",BA167="Moderado"),AND(AY167="Baja",BA167="Menor"),AND(AY167="Baja",BA167="Moderado"),AND(AY167="Media",BA167="Leve"),AND(AY167="Media",BA167="Menor"),AND(AY167="Media",BA167="Moderado"),AND(AY167="Alta",BA167="Leve"),AND(AY167="Alta",BA167="Menor")),"Moderado",IF(OR(AND(AY167="Muy Baja",BA167="Mayor"),AND(AY167="Baja",BA167="Mayor"),AND(AY167="Media",BA167="Mayor"),AND(AY167="Alta",BA167="Moderado"),AND(AY167="Alta",BA167="Mayor"),AND(AY167="Muy Alta",BA167="Leve"),AND(AY167="Muy Alta",BA167="Menor"),AND(AY167="Muy Alta",BA167="Moderado"),AND(AY167="Muy Alta",BA167="Mayor")),"Alto",IF(OR(AND(AY167="Muy Baja",BA167="Catastrófico"),AND(AY167="Baja",BA167="Catastrófico"),AND(AY167="Media",BA167="Catastrófico"),AND(AY167="Alta",BA167="Catastrófico"),AND(AY167="Muy Alta",BA167="Catastrófico")),"Extremo",""))))</f>
        <v>Alto</v>
      </c>
      <c r="BC164" s="189" t="str" cm="1">
        <f t="array" ref="BC164">_xlfn.IFS(BB164="Bajo","Aceptar",BB164="Moderado","Reducir",BB164="Alto","Reducir",BB164="Extremo","Reducir")</f>
        <v>Reducir</v>
      </c>
      <c r="BD164" s="181" t="str" cm="1">
        <f t="array" ref="BD164">_xlfn.IFS(BC164="Aceptar","No",BC164="Reducir","Si")</f>
        <v>Si</v>
      </c>
      <c r="BE164" s="136" t="s">
        <v>1817</v>
      </c>
      <c r="BF164" s="136" t="s">
        <v>1817</v>
      </c>
      <c r="BG164" s="136" t="s">
        <v>1817</v>
      </c>
      <c r="BH164" s="166">
        <v>1</v>
      </c>
      <c r="BI164" s="166"/>
      <c r="BJ164" s="167"/>
      <c r="BK164" s="164">
        <f t="shared" ref="BK164" si="126">+SUM(BH164:BJ164)</f>
        <v>1</v>
      </c>
      <c r="BL164" s="165">
        <f t="shared" ref="BL164" si="127">+BK164/3</f>
        <v>0.33333333333333331</v>
      </c>
      <c r="BM164" s="178">
        <f t="shared" ref="BM164" si="128">+AVERAGE(BL164:BL167)</f>
        <v>0.33333333333333331</v>
      </c>
      <c r="BN164" s="20" t="str">
        <f>CONCATENATE(J164," Acción preventiva"," 1")</f>
        <v>SEJUT 29 Acción preventiva 1</v>
      </c>
      <c r="BO164" s="22" t="s">
        <v>461</v>
      </c>
      <c r="BP164" s="22" t="s">
        <v>1270</v>
      </c>
      <c r="BQ164" s="22" t="s">
        <v>463</v>
      </c>
      <c r="BR164" s="20">
        <f t="shared" si="111"/>
        <v>8</v>
      </c>
      <c r="BS164" s="20"/>
      <c r="BT164" s="20"/>
      <c r="BU164" s="20"/>
      <c r="BV164" s="20">
        <v>1</v>
      </c>
      <c r="BW164" s="20">
        <v>1</v>
      </c>
      <c r="BX164" s="20">
        <v>1</v>
      </c>
      <c r="BY164" s="20">
        <v>1</v>
      </c>
      <c r="BZ164" s="20">
        <v>1</v>
      </c>
      <c r="CA164" s="20">
        <v>1</v>
      </c>
      <c r="CB164" s="20">
        <v>1</v>
      </c>
      <c r="CC164" s="20">
        <v>1</v>
      </c>
      <c r="CD164" s="20"/>
      <c r="CE164" s="180">
        <f>+AVERAGE(CR164:CR167)/AVERAGE(BR164:BR167)</f>
        <v>0.2</v>
      </c>
      <c r="CF164" s="37">
        <f>VLOOKUP($BN164,'[1]Anexo 4 Seg Acciones Prev'!$C$7:$CY$306,90,FALSE)</f>
        <v>0</v>
      </c>
      <c r="CG164" s="37">
        <f>VLOOKUP($BN164,'[1]Anexo 4 Seg Acciones Prev'!$C$7:$CY$306,91,FALSE)</f>
        <v>0</v>
      </c>
      <c r="CH164" s="37">
        <f>VLOOKUP($BN164,'[1]Anexo 4 Seg Acciones Prev'!$C$7:$CY$306,92,FALSE)</f>
        <v>0</v>
      </c>
      <c r="CI164" s="37">
        <f>VLOOKUP($BN164,'[1]Anexo 4 Seg Acciones Prev'!$C$7:$CY$306,93,FALSE)</f>
        <v>1</v>
      </c>
      <c r="CJ164" s="37">
        <f>VLOOKUP($BN164,'[1]Anexo 4 Seg Acciones Prev'!$C$7:$CY$306,94,FALSE)</f>
        <v>0</v>
      </c>
      <c r="CK164" s="37">
        <f>VLOOKUP($BN164,'[1]Anexo 4 Seg Acciones Prev'!$C$7:$CY$306,95,FALSE)</f>
        <v>0</v>
      </c>
      <c r="CL164" s="37">
        <f>VLOOKUP($BN164,'[1]Anexo 4 Seg Acciones Prev'!$C$7:$CY$306,96,FALSE)</f>
        <v>0</v>
      </c>
      <c r="CM164" s="37">
        <f>VLOOKUP($BN164,'[1]Anexo 4 Seg Acciones Prev'!$C$7:$CY$306,97,FALSE)</f>
        <v>0</v>
      </c>
      <c r="CN164" s="37">
        <f>VLOOKUP($BN164,'[1]Anexo 4 Seg Acciones Prev'!$C$7:$CY$306,98,FALSE)</f>
        <v>0</v>
      </c>
      <c r="CO164" s="37">
        <f>VLOOKUP($BN164,'[1]Anexo 4 Seg Acciones Prev'!$C$7:$CY$306,99,FALSE)</f>
        <v>0</v>
      </c>
      <c r="CP164" s="37">
        <f>VLOOKUP($BN164,'[1]Anexo 4 Seg Acciones Prev'!$C$7:$CY$306,100,FALSE)</f>
        <v>0</v>
      </c>
      <c r="CQ164" s="37">
        <f>VLOOKUP($BN164,'[1]Anexo 4 Seg Acciones Prev'!$C$7:$CY$306,101,FALSE)</f>
        <v>0</v>
      </c>
      <c r="CR164" s="37">
        <f t="shared" si="104"/>
        <v>1</v>
      </c>
      <c r="CS164" s="38" t="s">
        <v>58</v>
      </c>
      <c r="CT164" s="23"/>
      <c r="CU164" s="24"/>
      <c r="CV164" s="240">
        <f>+AD164</f>
        <v>7000</v>
      </c>
      <c r="CW164" s="25">
        <f>1-(CU164/CV164)</f>
        <v>1</v>
      </c>
      <c r="CX164" s="23" t="str" cm="1">
        <f t="array" ref="CX164">+_xlfn.IFS(CW164&lt;0.8,"Cambio",CW164&lt;0.9,"Revisión de control",CW164&gt;0.89,"Se mantiene")</f>
        <v>Se mantiene</v>
      </c>
      <c r="CY164" s="143"/>
      <c r="CZ164" s="143"/>
      <c r="DA164" s="143"/>
      <c r="DB164" s="143"/>
      <c r="DC164" s="25">
        <f t="shared" si="112"/>
        <v>1</v>
      </c>
    </row>
    <row r="165" spans="1:107" ht="60" customHeight="1" x14ac:dyDescent="0.35">
      <c r="A165" s="146" t="s">
        <v>1250</v>
      </c>
      <c r="B165" s="223"/>
      <c r="C165" s="148" t="s">
        <v>147</v>
      </c>
      <c r="D165" s="206"/>
      <c r="E165" s="209"/>
      <c r="F165" s="206"/>
      <c r="G165" s="221"/>
      <c r="H165" s="184"/>
      <c r="I165" s="216"/>
      <c r="J165" s="190"/>
      <c r="K165" s="190"/>
      <c r="L165" s="211"/>
      <c r="M165" s="197"/>
      <c r="N165" s="200"/>
      <c r="O165" s="213"/>
      <c r="P165" s="216"/>
      <c r="Q165" s="213"/>
      <c r="R165" s="216"/>
      <c r="S165" s="216"/>
      <c r="T165" s="216"/>
      <c r="U165" s="184"/>
      <c r="V165" s="186"/>
      <c r="W165" s="186"/>
      <c r="X165" s="187"/>
      <c r="Y165" s="190"/>
      <c r="Z165" s="190"/>
      <c r="AA165" s="193"/>
      <c r="AB165" s="193"/>
      <c r="AC165" s="193"/>
      <c r="AD165" s="195"/>
      <c r="AE165" s="184"/>
      <c r="AF165" s="188"/>
      <c r="AG165" s="184"/>
      <c r="AH165" s="184"/>
      <c r="AI165" s="188"/>
      <c r="AJ165" s="184"/>
      <c r="AK165" s="185"/>
      <c r="AL165" s="20" t="str">
        <f>CONCATENATE(J164," Control"," 2")</f>
        <v>SEJUT 29 Control 2</v>
      </c>
      <c r="AM165" s="22" t="s">
        <v>1693</v>
      </c>
      <c r="AN165" s="22" t="s">
        <v>1283</v>
      </c>
      <c r="AO165" s="22" t="s">
        <v>1284</v>
      </c>
      <c r="AP165" s="22" t="str">
        <f t="shared" si="119"/>
        <v>la SUBDIRECCIÓN DE SEGURIDAD JURÍDICA corrige las inconsistencias de la decisión de formalización de propiedad privada rural a través de un acto de corrección o un nuevo acto administrativo</v>
      </c>
      <c r="AQ165" s="20" t="s">
        <v>55</v>
      </c>
      <c r="AR165" s="20" t="str">
        <f t="shared" si="102"/>
        <v>Impacto</v>
      </c>
      <c r="AS165" s="20" t="s">
        <v>56</v>
      </c>
      <c r="AT165" s="20" t="str">
        <f t="shared" si="103"/>
        <v>25%</v>
      </c>
      <c r="AU165" s="20" t="s">
        <v>5</v>
      </c>
      <c r="AV165" s="20" t="s">
        <v>2</v>
      </c>
      <c r="AW165" s="20" t="s">
        <v>3</v>
      </c>
      <c r="AX165" s="21">
        <f>+IF(AR165="Probabilidad",AX164-(AX164*AT165),AX164)</f>
        <v>0.7</v>
      </c>
      <c r="AY165" s="20" t="str">
        <f t="shared" si="106"/>
        <v>Alta</v>
      </c>
      <c r="AZ165" s="21">
        <f>+IF(AR165="Impacto",AZ164-(AZ164*AT165),AZ164)</f>
        <v>0.60000000000000009</v>
      </c>
      <c r="BA165" s="20" t="str">
        <f t="shared" si="107"/>
        <v>Moderado</v>
      </c>
      <c r="BB165" s="190"/>
      <c r="BC165" s="190"/>
      <c r="BD165" s="182"/>
      <c r="BE165" s="136" t="s">
        <v>1817</v>
      </c>
      <c r="BF165" s="136" t="s">
        <v>1817</v>
      </c>
      <c r="BG165" s="136" t="s">
        <v>1817</v>
      </c>
      <c r="BH165" s="166"/>
      <c r="BI165" s="166"/>
      <c r="BJ165" s="167"/>
      <c r="BK165" s="164"/>
      <c r="BL165" s="165"/>
      <c r="BM165" s="178"/>
      <c r="BN165" s="20" t="str">
        <f>CONCATENATE(J164," Acción preventiva"," 2")</f>
        <v>SEJUT 29 Acción preventiva 2</v>
      </c>
      <c r="BO165" s="22" t="s">
        <v>1696</v>
      </c>
      <c r="BP165" s="22" t="s">
        <v>1806</v>
      </c>
      <c r="BQ165" s="22" t="s">
        <v>1272</v>
      </c>
      <c r="BR165" s="20">
        <f t="shared" si="111"/>
        <v>2</v>
      </c>
      <c r="BS165" s="20"/>
      <c r="BT165" s="20"/>
      <c r="BU165" s="20"/>
      <c r="BV165" s="20">
        <v>1</v>
      </c>
      <c r="BW165" s="20"/>
      <c r="BX165" s="20"/>
      <c r="BY165" s="20"/>
      <c r="BZ165" s="20">
        <v>1</v>
      </c>
      <c r="CA165" s="20"/>
      <c r="CB165" s="20"/>
      <c r="CC165" s="20"/>
      <c r="CD165" s="20"/>
      <c r="CE165" s="180"/>
      <c r="CF165" s="37">
        <f>VLOOKUP($BN165,'[1]Anexo 4 Seg Acciones Prev'!$C$7:$CY$306,90,FALSE)</f>
        <v>0</v>
      </c>
      <c r="CG165" s="37">
        <f>VLOOKUP($BN165,'[1]Anexo 4 Seg Acciones Prev'!$C$7:$CY$306,91,FALSE)</f>
        <v>0</v>
      </c>
      <c r="CH165" s="37">
        <f>VLOOKUP($BN165,'[1]Anexo 4 Seg Acciones Prev'!$C$7:$CY$306,92,FALSE)</f>
        <v>0</v>
      </c>
      <c r="CI165" s="37">
        <f>VLOOKUP($BN165,'[1]Anexo 4 Seg Acciones Prev'!$C$7:$CY$306,93,FALSE)</f>
        <v>1</v>
      </c>
      <c r="CJ165" s="37">
        <f>VLOOKUP($BN165,'[1]Anexo 4 Seg Acciones Prev'!$C$7:$CY$306,94,FALSE)</f>
        <v>0</v>
      </c>
      <c r="CK165" s="37">
        <f>VLOOKUP($BN165,'[1]Anexo 4 Seg Acciones Prev'!$C$7:$CY$306,95,FALSE)</f>
        <v>0</v>
      </c>
      <c r="CL165" s="37">
        <f>VLOOKUP($BN165,'[1]Anexo 4 Seg Acciones Prev'!$C$7:$CY$306,96,FALSE)</f>
        <v>0</v>
      </c>
      <c r="CM165" s="37">
        <f>VLOOKUP($BN165,'[1]Anexo 4 Seg Acciones Prev'!$C$7:$CY$306,97,FALSE)</f>
        <v>0</v>
      </c>
      <c r="CN165" s="37">
        <f>VLOOKUP($BN165,'[1]Anexo 4 Seg Acciones Prev'!$C$7:$CY$306,98,FALSE)</f>
        <v>0</v>
      </c>
      <c r="CO165" s="37">
        <f>VLOOKUP($BN165,'[1]Anexo 4 Seg Acciones Prev'!$C$7:$CY$306,99,FALSE)</f>
        <v>0</v>
      </c>
      <c r="CP165" s="37">
        <f>VLOOKUP($BN165,'[1]Anexo 4 Seg Acciones Prev'!$C$7:$CY$306,100,FALSE)</f>
        <v>0</v>
      </c>
      <c r="CQ165" s="37">
        <f>VLOOKUP($BN165,'[1]Anexo 4 Seg Acciones Prev'!$C$7:$CY$306,101,FALSE)</f>
        <v>0</v>
      </c>
      <c r="CR165" s="37">
        <f t="shared" si="104"/>
        <v>1</v>
      </c>
      <c r="CS165" s="38" t="s">
        <v>58</v>
      </c>
      <c r="CT165" s="23"/>
      <c r="CU165" s="24"/>
      <c r="CV165" s="241"/>
      <c r="CW165" s="25">
        <f>1-(CU165/CV164)</f>
        <v>1</v>
      </c>
      <c r="CX165" s="23" t="str" cm="1">
        <f t="array" ref="CX165">+_xlfn.IFS(CW165&lt;0.8,"Cambio",CW165&lt;0.9,"Revisión de control",CW165&gt;0.89,"Se mantiene")</f>
        <v>Se mantiene</v>
      </c>
      <c r="CY165" s="143"/>
      <c r="CZ165" s="143"/>
      <c r="DA165" s="143"/>
      <c r="DB165" s="143"/>
      <c r="DC165" s="25">
        <f t="shared" si="112"/>
        <v>1</v>
      </c>
    </row>
    <row r="166" spans="1:107" ht="60" customHeight="1" x14ac:dyDescent="0.35">
      <c r="A166" s="146" t="s">
        <v>1250</v>
      </c>
      <c r="B166" s="223"/>
      <c r="C166" s="148" t="s">
        <v>147</v>
      </c>
      <c r="D166" s="206"/>
      <c r="E166" s="209"/>
      <c r="F166" s="206"/>
      <c r="G166" s="221"/>
      <c r="H166" s="184"/>
      <c r="I166" s="216"/>
      <c r="J166" s="190"/>
      <c r="K166" s="190"/>
      <c r="L166" s="211"/>
      <c r="M166" s="197"/>
      <c r="N166" s="200"/>
      <c r="O166" s="213"/>
      <c r="P166" s="216"/>
      <c r="Q166" s="213"/>
      <c r="R166" s="216"/>
      <c r="S166" s="216"/>
      <c r="T166" s="216"/>
      <c r="U166" s="184"/>
      <c r="V166" s="186"/>
      <c r="W166" s="186"/>
      <c r="X166" s="187"/>
      <c r="Y166" s="190"/>
      <c r="Z166" s="190"/>
      <c r="AA166" s="193"/>
      <c r="AB166" s="193"/>
      <c r="AC166" s="193"/>
      <c r="AD166" s="195"/>
      <c r="AE166" s="184"/>
      <c r="AF166" s="188"/>
      <c r="AG166" s="184"/>
      <c r="AH166" s="184"/>
      <c r="AI166" s="188"/>
      <c r="AJ166" s="184"/>
      <c r="AK166" s="185"/>
      <c r="AL166" s="20" t="str">
        <f>CONCATENATE(J164," Control"," 3")</f>
        <v>SEJUT 29 Control 3</v>
      </c>
      <c r="AM166" s="22"/>
      <c r="AN166" s="22"/>
      <c r="AO166" s="22"/>
      <c r="AP166" s="22" t="str">
        <f t="shared" si="119"/>
        <v xml:space="preserve">  a través de </v>
      </c>
      <c r="AQ166" s="20"/>
      <c r="AR166" s="20" t="str">
        <f t="shared" si="102"/>
        <v/>
      </c>
      <c r="AS166" s="20"/>
      <c r="AT166" s="20" t="str">
        <f t="shared" si="103"/>
        <v/>
      </c>
      <c r="AU166" s="20"/>
      <c r="AV166" s="20"/>
      <c r="AW166" s="20"/>
      <c r="AX166" s="21">
        <f>+IF(AR166="Probabilidad",AX165-(AX165*AT166),AX165)</f>
        <v>0.7</v>
      </c>
      <c r="AY166" s="20" t="str">
        <f t="shared" si="106"/>
        <v>Alta</v>
      </c>
      <c r="AZ166" s="21">
        <f>+IF(AR166="Impacto",AZ165-(AZ165*AT166),AZ165)</f>
        <v>0.60000000000000009</v>
      </c>
      <c r="BA166" s="20" t="str">
        <f t="shared" si="107"/>
        <v>Moderado</v>
      </c>
      <c r="BB166" s="190"/>
      <c r="BC166" s="190"/>
      <c r="BD166" s="182"/>
      <c r="BE166" s="20"/>
      <c r="BF166" s="20"/>
      <c r="BG166" s="20"/>
      <c r="BH166" s="166"/>
      <c r="BI166" s="166"/>
      <c r="BJ166" s="167"/>
      <c r="BK166" s="164"/>
      <c r="BL166" s="165"/>
      <c r="BM166" s="178"/>
      <c r="BN166" s="20" t="str">
        <f>CONCATENATE(J164," Acción preventiva"," 3")</f>
        <v>SEJUT 29 Acción preventiva 3</v>
      </c>
      <c r="BO166" s="22"/>
      <c r="BP166" s="22"/>
      <c r="BQ166" s="22"/>
      <c r="BR166" s="20"/>
      <c r="BS166" s="20"/>
      <c r="BT166" s="20"/>
      <c r="BU166" s="20"/>
      <c r="BV166" s="20"/>
      <c r="BW166" s="20"/>
      <c r="BX166" s="20"/>
      <c r="BY166" s="20"/>
      <c r="BZ166" s="20"/>
      <c r="CA166" s="20"/>
      <c r="CB166" s="20"/>
      <c r="CC166" s="20"/>
      <c r="CD166" s="20"/>
      <c r="CE166" s="180"/>
      <c r="CF166" s="37"/>
      <c r="CG166" s="37"/>
      <c r="CH166" s="37"/>
      <c r="CI166" s="37"/>
      <c r="CJ166" s="37"/>
      <c r="CK166" s="37"/>
      <c r="CL166" s="37"/>
      <c r="CM166" s="37"/>
      <c r="CN166" s="37"/>
      <c r="CO166" s="37"/>
      <c r="CP166" s="37"/>
      <c r="CQ166" s="37"/>
      <c r="CR166" s="37"/>
      <c r="CS166" s="38"/>
      <c r="CT166" s="23"/>
      <c r="CU166" s="24"/>
      <c r="CV166" s="241"/>
      <c r="CW166" s="25">
        <f>1-(CU166/CV164)</f>
        <v>1</v>
      </c>
      <c r="CX166" s="23" t="str" cm="1">
        <f t="array" ref="CX166">+_xlfn.IFS(CW166&lt;0.8,"Cambio",CW166&lt;0.9,"Revisión de control",CW166&gt;0.89,"Se mantiene")</f>
        <v>Se mantiene</v>
      </c>
      <c r="CY166" s="143"/>
      <c r="CZ166" s="143"/>
      <c r="DA166" s="143"/>
      <c r="DB166" s="143"/>
      <c r="DC166" s="25">
        <f t="shared" si="112"/>
        <v>1</v>
      </c>
    </row>
    <row r="167" spans="1:107" ht="60" customHeight="1" x14ac:dyDescent="0.35">
      <c r="A167" s="146" t="s">
        <v>1250</v>
      </c>
      <c r="B167" s="224"/>
      <c r="C167" s="148" t="s">
        <v>147</v>
      </c>
      <c r="D167" s="207"/>
      <c r="E167" s="210"/>
      <c r="F167" s="207"/>
      <c r="G167" s="221"/>
      <c r="H167" s="184"/>
      <c r="I167" s="217"/>
      <c r="J167" s="191"/>
      <c r="K167" s="191"/>
      <c r="L167" s="211"/>
      <c r="M167" s="198"/>
      <c r="N167" s="201"/>
      <c r="O167" s="214"/>
      <c r="P167" s="217"/>
      <c r="Q167" s="214"/>
      <c r="R167" s="217"/>
      <c r="S167" s="217"/>
      <c r="T167" s="217"/>
      <c r="U167" s="184"/>
      <c r="V167" s="186"/>
      <c r="W167" s="186"/>
      <c r="X167" s="187"/>
      <c r="Y167" s="191"/>
      <c r="Z167" s="191"/>
      <c r="AA167" s="194"/>
      <c r="AB167" s="194"/>
      <c r="AC167" s="194"/>
      <c r="AD167" s="195"/>
      <c r="AE167" s="184"/>
      <c r="AF167" s="188"/>
      <c r="AG167" s="184"/>
      <c r="AH167" s="184"/>
      <c r="AI167" s="188"/>
      <c r="AJ167" s="184"/>
      <c r="AK167" s="185"/>
      <c r="AL167" s="20" t="str">
        <f>CONCATENATE(J164," Control"," 4")</f>
        <v>SEJUT 29 Control 4</v>
      </c>
      <c r="AM167" s="22"/>
      <c r="AN167" s="22"/>
      <c r="AO167" s="22"/>
      <c r="AP167" s="22" t="str">
        <f t="shared" si="119"/>
        <v xml:space="preserve">  a través de </v>
      </c>
      <c r="AQ167" s="20"/>
      <c r="AR167" s="20" t="str">
        <f t="shared" si="102"/>
        <v/>
      </c>
      <c r="AS167" s="20"/>
      <c r="AT167" s="20" t="str">
        <f t="shared" si="103"/>
        <v/>
      </c>
      <c r="AU167" s="20"/>
      <c r="AV167" s="20"/>
      <c r="AW167" s="20"/>
      <c r="AX167" s="21">
        <f>+IF(AR167="Probabilidad",AX166-(AX166*AT167),AX166)</f>
        <v>0.7</v>
      </c>
      <c r="AY167" s="20" t="str">
        <f t="shared" si="106"/>
        <v>Alta</v>
      </c>
      <c r="AZ167" s="21">
        <f>+IF(AR167="Impacto",AZ166-(AZ166*AT167),AZ166)</f>
        <v>0.60000000000000009</v>
      </c>
      <c r="BA167" s="20" t="str">
        <f t="shared" si="107"/>
        <v>Moderado</v>
      </c>
      <c r="BB167" s="191"/>
      <c r="BC167" s="191"/>
      <c r="BD167" s="183"/>
      <c r="BE167" s="20"/>
      <c r="BF167" s="20"/>
      <c r="BG167" s="20"/>
      <c r="BH167" s="166"/>
      <c r="BI167" s="166"/>
      <c r="BJ167" s="167"/>
      <c r="BK167" s="164"/>
      <c r="BL167" s="165"/>
      <c r="BM167" s="178"/>
      <c r="BN167" s="20" t="str">
        <f>CONCATENATE(J164," Acción preventiva"," 4")</f>
        <v>SEJUT 29 Acción preventiva 4</v>
      </c>
      <c r="BO167" s="22"/>
      <c r="BP167" s="22"/>
      <c r="BQ167" s="22"/>
      <c r="BR167" s="20"/>
      <c r="BS167" s="20"/>
      <c r="BT167" s="20"/>
      <c r="BU167" s="20"/>
      <c r="BV167" s="20"/>
      <c r="BW167" s="20"/>
      <c r="BX167" s="20"/>
      <c r="BY167" s="20"/>
      <c r="BZ167" s="20"/>
      <c r="CA167" s="20"/>
      <c r="CB167" s="20"/>
      <c r="CC167" s="20"/>
      <c r="CD167" s="20"/>
      <c r="CE167" s="180"/>
      <c r="CF167" s="37"/>
      <c r="CG167" s="37"/>
      <c r="CH167" s="37"/>
      <c r="CI167" s="37"/>
      <c r="CJ167" s="37"/>
      <c r="CK167" s="37"/>
      <c r="CL167" s="37"/>
      <c r="CM167" s="37"/>
      <c r="CN167" s="37"/>
      <c r="CO167" s="37"/>
      <c r="CP167" s="37"/>
      <c r="CQ167" s="37"/>
      <c r="CR167" s="37"/>
      <c r="CS167" s="38"/>
      <c r="CT167" s="23"/>
      <c r="CU167" s="24"/>
      <c r="CV167" s="242"/>
      <c r="CW167" s="25">
        <f>1-(CU167/CV164)</f>
        <v>1</v>
      </c>
      <c r="CX167" s="23" t="str" cm="1">
        <f t="array" ref="CX167">+_xlfn.IFS(CW167&lt;0.8,"Cambio",CW167&lt;0.9,"Revisión de control",CW167&gt;0.89,"Se mantiene")</f>
        <v>Se mantiene</v>
      </c>
      <c r="CY167" s="143"/>
      <c r="CZ167" s="143"/>
      <c r="DA167" s="143"/>
      <c r="DB167" s="143"/>
      <c r="DC167" s="25">
        <f t="shared" si="112"/>
        <v>1</v>
      </c>
    </row>
    <row r="168" spans="1:107" ht="60" hidden="1" customHeight="1" x14ac:dyDescent="0.35">
      <c r="A168" s="146"/>
      <c r="B168" s="218" t="s">
        <v>146</v>
      </c>
      <c r="C168" s="148" t="s">
        <v>147</v>
      </c>
      <c r="D168" s="205" t="str">
        <f>VLOOKUP(B168,Datos!$B$65:$F$80,3,FALSE)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8" s="208" t="str">
        <f>VLOOKUP(B168,Datos!$B$65:$F$80,5,FALSE)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8" s="205" t="str">
        <f>VLOOKUP(B168,Datos!$B$65:$F$80,4,FALSE)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8" s="221"/>
      <c r="H168" s="184" t="s">
        <v>1253</v>
      </c>
      <c r="I168" s="215">
        <f>IF(K168="",0,1)</f>
        <v>0</v>
      </c>
      <c r="J168" s="189" t="str">
        <f>CONCATENATE(C168," ",K168)</f>
        <v xml:space="preserve">SEJUT </v>
      </c>
      <c r="K168" s="189"/>
      <c r="L168" s="211"/>
      <c r="M168" s="196">
        <f ca="1">+TODAY()-L168</f>
        <v>46189</v>
      </c>
      <c r="N168" s="199"/>
      <c r="O168" s="212"/>
      <c r="P168" s="215" t="e">
        <f>VLOOKUP(O168,Datos!$B$20:$D$25,3,FALSE)</f>
        <v>#N/A</v>
      </c>
      <c r="Q168" s="212"/>
      <c r="R168" s="215" t="e">
        <f>VLOOKUP(Q168,Datos!$C$20:$D$25,2,FALSE)</f>
        <v>#N/A</v>
      </c>
      <c r="S168" s="215" t="e">
        <f>+IF(P168="",R168,IF(R168="",P168,IF(P168&gt;R168,P168,R168)))</f>
        <v>#N/A</v>
      </c>
      <c r="T168" s="215" t="e" cm="1">
        <f t="array" ref="T168">_xlfn.IFS(S168=P168,O168,S168=R168,Q168)</f>
        <v>#N/A</v>
      </c>
      <c r="U168" s="184"/>
      <c r="V168" s="186"/>
      <c r="W168" s="186"/>
      <c r="X168" s="187" t="str">
        <f>CONCATENATE("Posibilidad de"," ",U168," ",V168," debido ",W168)</f>
        <v xml:space="preserve">Posibilidad de   debido </v>
      </c>
      <c r="Y168" s="189"/>
      <c r="Z168" s="189"/>
      <c r="AA168" s="192"/>
      <c r="AB168" s="192"/>
      <c r="AC168" s="192"/>
      <c r="AD168" s="195"/>
      <c r="AE168" s="184" t="str">
        <f>IF(AD168&lt;=0,"",IF(AD168&lt;=2,"Muy Baja",IF(AD168&lt;=24,"Baja",IF(AD168&lt;=500,"Media",IF(AD168&lt;=5000,"Alta","Muy Alta")))))</f>
        <v/>
      </c>
      <c r="AF168" s="188" t="str">
        <f>IF(AE168="","",IF(AE168="Muy Baja",0.2,IF(AE168="Baja",0.4,IF(AE168="Media",0.6,IF(AE168="Alta",0.8,IF(AE168="Muy Alta",1,))))))</f>
        <v/>
      </c>
      <c r="AG168" s="188" t="e">
        <f>+T168</f>
        <v>#N/A</v>
      </c>
      <c r="AH168" s="184" t="e" cm="1">
        <f t="array" ref="AH168">_xlfn.IFS(AG168=Datos!$C$6,"Leve",AG168=Datos!$D$6,"Leve",AG168=Datos!$C$7,"Menor",AG168=Datos!$D$7,"Menor",AG168=Datos!$C$8,"Moderado",AG168=Datos!$D$8,"Moderado",AG168=Datos!$C$9,"Mayor",AG168=Datos!$D$9,"Mayor",AG168=Datos!$C$10,"Catastrófico",AG168=Datos!$D$10,"Catastrófico")</f>
        <v>#N/A</v>
      </c>
      <c r="AI168" s="188" t="e">
        <f>IF(AH168="","",IF(AH168="Leve",0.2,IF(AH168="Menor",0.4,IF(AH168="Moderado",0.6,IF(AH168="Mayor",0.8,IF(AH168="Catastrófico",1,))))))</f>
        <v>#N/A</v>
      </c>
      <c r="AJ168" s="184" t="e">
        <f>IF(OR(AND(AE168="Muy Baja",AH168="Leve"),AND(AE168="Muy Baja",AH168="Menor"),AND(AE168="Baja",AH168="Leve")),"Bajo",IF(OR(AND(AE168="Muy baja",AH168="Moderado"),AND(AE168="Baja",AH168="Menor"),AND(AE168="Baja",AH168="Moderado"),AND(AE168="Media",AH168="Leve"),AND(AE168="Media",AH168="Menor"),AND(AE168="Media",AH168="Moderado"),AND(AE168="Alta",AH168="Leve"),AND(AE168="Alta",AH168="Menor")),"Moderado",IF(OR(AND(AE168="Muy Baja",AH168="Mayor"),AND(AE168="Baja",AH168="Mayor"),AND(AE168="Media",AH168="Mayor"),AND(AE168="Alta",AH168="Moderado"),AND(AE168="Alta",AH168="Mayor"),AND(AE168="Muy Alta",AH168="Leve"),AND(AE168="Muy Alta",AH168="Menor"),AND(AE168="Muy Alta",AH168="Moderado"),AND(AE168="Muy Alta",AH168="Mayor")),"Alto",IF(OR(AND(AE168="Muy Baja",AH168="Catastrófico"),AND(AE168="Baja",AH168="Catastrófico"),AND(AE168="Media",AH168="Catastrófico"),AND(AE168="Alta",AH168="Catastrófico"),AND(AE168="Muy Alta",AH168="Catastrófico")),"Extremo",""))))</f>
        <v>#N/A</v>
      </c>
      <c r="AK168" s="185" t="e" cm="1">
        <f t="array" ref="AK168">_xlfn.IFS(AJ168="Bajo","Aceptar",AJ168="Moderado","Reducir",AJ168="Alto","Reducir",AJ168="Extremo","Reducir")</f>
        <v>#N/A</v>
      </c>
      <c r="AL168" s="20" t="str">
        <f>CONCATENATE(J168," Control"," 1")</f>
        <v>SEJUT  Control 1</v>
      </c>
      <c r="AM168" s="22"/>
      <c r="AN168" s="22"/>
      <c r="AO168" s="22"/>
      <c r="AP168" s="22" t="str">
        <f t="shared" ref="AP168:AP179" si="129">CONCATENATE(AM168," ",AN168," a través de ",AO168)</f>
        <v xml:space="preserve">  a través de </v>
      </c>
      <c r="AQ168" s="20"/>
      <c r="AR168" s="20" t="str">
        <f t="shared" si="102"/>
        <v/>
      </c>
      <c r="AS168" s="20"/>
      <c r="AT168" s="20" t="str">
        <f t="shared" si="103"/>
        <v/>
      </c>
      <c r="AU168" s="20"/>
      <c r="AV168" s="20"/>
      <c r="AW168" s="20"/>
      <c r="AX168" s="21" t="str">
        <f>+IF(AR168="Probabilidad",AF168-(AF168*AT168),AF168)</f>
        <v/>
      </c>
      <c r="AY168" s="20" t="str">
        <f t="shared" si="106"/>
        <v/>
      </c>
      <c r="AZ168" s="21" t="e">
        <f>+IF(AR168="Impacto",AI168-(AI168*AT168),AI168)</f>
        <v>#N/A</v>
      </c>
      <c r="BA168" s="20" t="str">
        <f t="shared" si="107"/>
        <v/>
      </c>
      <c r="BB168" s="189" t="str">
        <f>IF(OR(AND(AY171="Muy Baja",BA171="Leve"),AND(AY171="Muy Baja",BA171="Menor"),AND(AY171="Baja",BA171="Leve")),"Bajo",IF(OR(AND(AY171="Muy baja",BA171="Moderado"),AND(AY171="Baja",BA171="Menor"),AND(AY171="Baja",BA171="Moderado"),AND(AY171="Media",BA171="Leve"),AND(AY171="Media",BA171="Menor"),AND(AY171="Media",BA171="Moderado"),AND(AY171="Alta",BA171="Leve"),AND(AY171="Alta",BA171="Menor")),"Moderado",IF(OR(AND(AY171="Muy Baja",BA171="Mayor"),AND(AY171="Baja",BA171="Mayor"),AND(AY171="Media",BA171="Mayor"),AND(AY171="Alta",BA171="Moderado"),AND(AY171="Alta",BA171="Mayor"),AND(AY171="Muy Alta",BA171="Leve"),AND(AY171="Muy Alta",BA171="Menor"),AND(AY171="Muy Alta",BA171="Moderado"),AND(AY171="Muy Alta",BA171="Mayor")),"Alto",IF(OR(AND(AY171="Muy Baja",BA171="Catastrófico"),AND(AY171="Baja",BA171="Catastrófico"),AND(AY171="Media",BA171="Catastrófico"),AND(AY171="Alta",BA171="Catastrófico"),AND(AY171="Muy Alta",BA171="Catastrófico")),"Extremo",""))))</f>
        <v/>
      </c>
      <c r="BC168" s="189" t="e" cm="1">
        <f t="array" ref="BC168">_xlfn.IFS(BB168="Bajo","Aceptar",BB168="Moderado","Reducir",BB168="Alto","Reducir",BB168="Extremo","Reducir")</f>
        <v>#N/A</v>
      </c>
      <c r="BD168" s="181" t="e" cm="1">
        <f t="array" ref="BD168">_xlfn.IFS(BC168="Aceptar","No",BC168="Reducir","Si")</f>
        <v>#N/A</v>
      </c>
      <c r="BE168" s="161"/>
      <c r="BF168" s="161"/>
      <c r="BG168" s="161"/>
      <c r="BH168" s="161"/>
      <c r="BI168" s="161"/>
      <c r="BJ168" s="161"/>
      <c r="BK168" s="161"/>
      <c r="BL168" s="161"/>
      <c r="BM168" s="178"/>
      <c r="BN168" s="20" t="str">
        <f>CONCATENATE(J168," Acción preventiva"," 1")</f>
        <v>SEJUT  Acción preventiva 1</v>
      </c>
      <c r="BO168" s="22"/>
      <c r="BP168" s="22"/>
      <c r="BQ168" s="22"/>
      <c r="BR168" s="20"/>
      <c r="BS168" s="20"/>
      <c r="BT168" s="20"/>
      <c r="BU168" s="20"/>
      <c r="BV168" s="20"/>
      <c r="BW168" s="20"/>
      <c r="BX168" s="20"/>
      <c r="BY168" s="20"/>
      <c r="BZ168" s="20"/>
      <c r="CA168" s="20"/>
      <c r="CB168" s="20"/>
      <c r="CC168" s="20"/>
      <c r="CD168" s="20"/>
      <c r="CE168" s="180"/>
      <c r="CF168" s="37"/>
      <c r="CG168" s="37"/>
      <c r="CH168" s="37"/>
      <c r="CI168" s="37"/>
      <c r="CJ168" s="37"/>
      <c r="CK168" s="37"/>
      <c r="CL168" s="37"/>
      <c r="CM168" s="37"/>
      <c r="CN168" s="37"/>
      <c r="CO168" s="37"/>
      <c r="CP168" s="37"/>
      <c r="CQ168" s="37"/>
      <c r="CR168" s="37">
        <f t="shared" si="104"/>
        <v>0</v>
      </c>
      <c r="CS168" s="38"/>
      <c r="CT168" s="23"/>
      <c r="CU168" s="24"/>
      <c r="CV168" s="240">
        <f>+AD168</f>
        <v>0</v>
      </c>
      <c r="CW168" s="25" t="e">
        <f>1-(CU168/CV168)</f>
        <v>#DIV/0!</v>
      </c>
      <c r="CX168" s="23" t="e" cm="1">
        <f t="array" ref="CX168">+_xlfn.IFS(CW168&lt;0.8,"Cambio",CW168&lt;0.9,"Revisión de control",CW168&gt;0.89,"Se mantiene")</f>
        <v>#DIV/0!</v>
      </c>
      <c r="CY168" s="143"/>
      <c r="CZ168" s="143"/>
      <c r="DA168" s="143"/>
      <c r="DB168" s="143"/>
      <c r="DC168" s="25"/>
    </row>
    <row r="169" spans="1:107" ht="60" hidden="1" customHeight="1" x14ac:dyDescent="0.35">
      <c r="A169" s="146"/>
      <c r="B169" s="219"/>
      <c r="C169" s="148" t="s">
        <v>147</v>
      </c>
      <c r="D169" s="206"/>
      <c r="E169" s="209"/>
      <c r="F169" s="206"/>
      <c r="G169" s="221"/>
      <c r="H169" s="184"/>
      <c r="I169" s="216"/>
      <c r="J169" s="190"/>
      <c r="K169" s="190"/>
      <c r="L169" s="211"/>
      <c r="M169" s="197"/>
      <c r="N169" s="200"/>
      <c r="O169" s="213"/>
      <c r="P169" s="216"/>
      <c r="Q169" s="213"/>
      <c r="R169" s="216"/>
      <c r="S169" s="216"/>
      <c r="T169" s="216"/>
      <c r="U169" s="184"/>
      <c r="V169" s="186"/>
      <c r="W169" s="186"/>
      <c r="X169" s="187"/>
      <c r="Y169" s="190"/>
      <c r="Z169" s="190"/>
      <c r="AA169" s="193"/>
      <c r="AB169" s="193"/>
      <c r="AC169" s="193"/>
      <c r="AD169" s="195"/>
      <c r="AE169" s="184"/>
      <c r="AF169" s="188"/>
      <c r="AG169" s="184"/>
      <c r="AH169" s="184"/>
      <c r="AI169" s="188"/>
      <c r="AJ169" s="184"/>
      <c r="AK169" s="185"/>
      <c r="AL169" s="20" t="str">
        <f>CONCATENATE(J168," Control"," 2")</f>
        <v>SEJUT  Control 2</v>
      </c>
      <c r="AM169" s="22"/>
      <c r="AN169" s="22"/>
      <c r="AO169" s="22"/>
      <c r="AP169" s="22" t="str">
        <f t="shared" si="129"/>
        <v xml:space="preserve">  a través de </v>
      </c>
      <c r="AQ169" s="20"/>
      <c r="AR169" s="20" t="str">
        <f t="shared" si="102"/>
        <v/>
      </c>
      <c r="AS169" s="20"/>
      <c r="AT169" s="20" t="str">
        <f t="shared" si="103"/>
        <v/>
      </c>
      <c r="AU169" s="20"/>
      <c r="AV169" s="20"/>
      <c r="AW169" s="20"/>
      <c r="AX169" s="21" t="str">
        <f>+IF(AR169="Probabilidad",AX168-(AX168*AT169),AX168)</f>
        <v/>
      </c>
      <c r="AY169" s="20" t="str">
        <f t="shared" si="106"/>
        <v/>
      </c>
      <c r="AZ169" s="21" t="e">
        <f>+IF(AR169="Impacto",AZ168-(AZ168*AT169),AZ168)</f>
        <v>#N/A</v>
      </c>
      <c r="BA169" s="20" t="str">
        <f t="shared" si="107"/>
        <v/>
      </c>
      <c r="BB169" s="190"/>
      <c r="BC169" s="190"/>
      <c r="BD169" s="182"/>
      <c r="BE169" s="162"/>
      <c r="BF169" s="162"/>
      <c r="BG169" s="162"/>
      <c r="BH169" s="162"/>
      <c r="BI169" s="162"/>
      <c r="BJ169" s="162"/>
      <c r="BK169" s="162"/>
      <c r="BL169" s="162"/>
      <c r="BM169" s="178"/>
      <c r="BN169" s="20" t="str">
        <f>CONCATENATE(J168," Acción preventiva"," 2")</f>
        <v>SEJUT  Acción preventiva 2</v>
      </c>
      <c r="BO169" s="22"/>
      <c r="BP169" s="22"/>
      <c r="BQ169" s="22"/>
      <c r="BR169" s="20"/>
      <c r="BS169" s="20"/>
      <c r="BT169" s="20"/>
      <c r="BU169" s="20"/>
      <c r="BV169" s="20"/>
      <c r="BW169" s="20"/>
      <c r="BX169" s="20"/>
      <c r="BY169" s="20"/>
      <c r="BZ169" s="20"/>
      <c r="CA169" s="20"/>
      <c r="CB169" s="20"/>
      <c r="CC169" s="20"/>
      <c r="CD169" s="20"/>
      <c r="CE169" s="180"/>
      <c r="CF169" s="37"/>
      <c r="CG169" s="37"/>
      <c r="CH169" s="37"/>
      <c r="CI169" s="37"/>
      <c r="CJ169" s="37"/>
      <c r="CK169" s="37"/>
      <c r="CL169" s="37"/>
      <c r="CM169" s="37"/>
      <c r="CN169" s="37"/>
      <c r="CO169" s="37"/>
      <c r="CP169" s="37"/>
      <c r="CQ169" s="37"/>
      <c r="CR169" s="37">
        <f t="shared" si="104"/>
        <v>0</v>
      </c>
      <c r="CS169" s="38"/>
      <c r="CT169" s="23"/>
      <c r="CU169" s="24"/>
      <c r="CV169" s="241"/>
      <c r="CW169" s="25" t="e">
        <f>1-(CU169/CV168)</f>
        <v>#DIV/0!</v>
      </c>
      <c r="CX169" s="23" t="e" cm="1">
        <f t="array" ref="CX169">+_xlfn.IFS(CW169&lt;0.8,"Cambio",CW169&lt;0.9,"Revisión de control",CW169&gt;0.89,"Se mantiene")</f>
        <v>#DIV/0!</v>
      </c>
      <c r="CY169" s="143"/>
      <c r="CZ169" s="143"/>
      <c r="DA169" s="143"/>
      <c r="DB169" s="143"/>
      <c r="DC169" s="25"/>
    </row>
    <row r="170" spans="1:107" ht="60" hidden="1" customHeight="1" x14ac:dyDescent="0.35">
      <c r="A170" s="146"/>
      <c r="B170" s="219"/>
      <c r="C170" s="148" t="s">
        <v>147</v>
      </c>
      <c r="D170" s="206"/>
      <c r="E170" s="209"/>
      <c r="F170" s="206"/>
      <c r="G170" s="221"/>
      <c r="H170" s="184"/>
      <c r="I170" s="216"/>
      <c r="J170" s="190"/>
      <c r="K170" s="190"/>
      <c r="L170" s="211"/>
      <c r="M170" s="197"/>
      <c r="N170" s="200"/>
      <c r="O170" s="213"/>
      <c r="P170" s="216"/>
      <c r="Q170" s="213"/>
      <c r="R170" s="216"/>
      <c r="S170" s="216"/>
      <c r="T170" s="216"/>
      <c r="U170" s="184"/>
      <c r="V170" s="186"/>
      <c r="W170" s="186"/>
      <c r="X170" s="187"/>
      <c r="Y170" s="190"/>
      <c r="Z170" s="190"/>
      <c r="AA170" s="193"/>
      <c r="AB170" s="193"/>
      <c r="AC170" s="193"/>
      <c r="AD170" s="195"/>
      <c r="AE170" s="184"/>
      <c r="AF170" s="188"/>
      <c r="AG170" s="184"/>
      <c r="AH170" s="184"/>
      <c r="AI170" s="188"/>
      <c r="AJ170" s="184"/>
      <c r="AK170" s="185"/>
      <c r="AL170" s="20" t="str">
        <f>CONCATENATE(J168," Control"," 3")</f>
        <v>SEJUT  Control 3</v>
      </c>
      <c r="AM170" s="22"/>
      <c r="AN170" s="22"/>
      <c r="AO170" s="22"/>
      <c r="AP170" s="22" t="str">
        <f t="shared" si="129"/>
        <v xml:space="preserve">  a través de </v>
      </c>
      <c r="AQ170" s="20"/>
      <c r="AR170" s="20" t="str">
        <f t="shared" si="102"/>
        <v/>
      </c>
      <c r="AS170" s="20"/>
      <c r="AT170" s="20" t="str">
        <f t="shared" si="103"/>
        <v/>
      </c>
      <c r="AU170" s="20"/>
      <c r="AV170" s="20"/>
      <c r="AW170" s="20"/>
      <c r="AX170" s="21" t="str">
        <f>+IF(AR170="Probabilidad",AX169-(AX169*AT170),AX169)</f>
        <v/>
      </c>
      <c r="AY170" s="20" t="str">
        <f t="shared" si="106"/>
        <v/>
      </c>
      <c r="AZ170" s="21" t="e">
        <f>+IF(AR170="Impacto",AZ169-(AZ169*AT170),AZ169)</f>
        <v>#N/A</v>
      </c>
      <c r="BA170" s="20" t="str">
        <f t="shared" si="107"/>
        <v/>
      </c>
      <c r="BB170" s="190"/>
      <c r="BC170" s="190"/>
      <c r="BD170" s="182"/>
      <c r="BE170" s="162"/>
      <c r="BF170" s="162"/>
      <c r="BG170" s="162"/>
      <c r="BH170" s="162"/>
      <c r="BI170" s="162"/>
      <c r="BJ170" s="162"/>
      <c r="BK170" s="162"/>
      <c r="BL170" s="162"/>
      <c r="BM170" s="178"/>
      <c r="BN170" s="20" t="str">
        <f>CONCATENATE(J168," Acción preventiva"," 3")</f>
        <v>SEJUT  Acción preventiva 3</v>
      </c>
      <c r="BO170" s="22"/>
      <c r="BP170" s="22"/>
      <c r="BQ170" s="22"/>
      <c r="BR170" s="20"/>
      <c r="BS170" s="20"/>
      <c r="BT170" s="20"/>
      <c r="BU170" s="20"/>
      <c r="BV170" s="20"/>
      <c r="BW170" s="20"/>
      <c r="BX170" s="20"/>
      <c r="BY170" s="20"/>
      <c r="BZ170" s="20"/>
      <c r="CA170" s="20"/>
      <c r="CB170" s="20"/>
      <c r="CC170" s="20"/>
      <c r="CD170" s="20"/>
      <c r="CE170" s="180"/>
      <c r="CF170" s="37"/>
      <c r="CG170" s="37"/>
      <c r="CH170" s="37"/>
      <c r="CI170" s="37"/>
      <c r="CJ170" s="37"/>
      <c r="CK170" s="37"/>
      <c r="CL170" s="37"/>
      <c r="CM170" s="37"/>
      <c r="CN170" s="37"/>
      <c r="CO170" s="37"/>
      <c r="CP170" s="37"/>
      <c r="CQ170" s="37"/>
      <c r="CR170" s="37">
        <f t="shared" si="104"/>
        <v>0</v>
      </c>
      <c r="CS170" s="38"/>
      <c r="CT170" s="23"/>
      <c r="CU170" s="24"/>
      <c r="CV170" s="241"/>
      <c r="CW170" s="25" t="e">
        <f>1-(CU170/CV168)</f>
        <v>#DIV/0!</v>
      </c>
      <c r="CX170" s="23" t="e" cm="1">
        <f t="array" ref="CX170">+_xlfn.IFS(CW170&lt;0.8,"Cambio",CW170&lt;0.9,"Revisión de control",CW170&gt;0.89,"Se mantiene")</f>
        <v>#DIV/0!</v>
      </c>
      <c r="CY170" s="143"/>
      <c r="CZ170" s="143"/>
      <c r="DA170" s="143"/>
      <c r="DB170" s="143"/>
      <c r="DC170" s="25"/>
    </row>
    <row r="171" spans="1:107" ht="60" hidden="1" customHeight="1" x14ac:dyDescent="0.35">
      <c r="A171" s="146"/>
      <c r="B171" s="220"/>
      <c r="C171" s="148" t="s">
        <v>147</v>
      </c>
      <c r="D171" s="207"/>
      <c r="E171" s="210"/>
      <c r="F171" s="207"/>
      <c r="G171" s="221"/>
      <c r="H171" s="184"/>
      <c r="I171" s="217"/>
      <c r="J171" s="191"/>
      <c r="K171" s="191"/>
      <c r="L171" s="211"/>
      <c r="M171" s="198"/>
      <c r="N171" s="201"/>
      <c r="O171" s="214"/>
      <c r="P171" s="217"/>
      <c r="Q171" s="214"/>
      <c r="R171" s="217"/>
      <c r="S171" s="217"/>
      <c r="T171" s="217"/>
      <c r="U171" s="184"/>
      <c r="V171" s="186"/>
      <c r="W171" s="186"/>
      <c r="X171" s="187"/>
      <c r="Y171" s="191"/>
      <c r="Z171" s="191"/>
      <c r="AA171" s="194"/>
      <c r="AB171" s="194"/>
      <c r="AC171" s="194"/>
      <c r="AD171" s="195"/>
      <c r="AE171" s="184"/>
      <c r="AF171" s="188"/>
      <c r="AG171" s="184"/>
      <c r="AH171" s="184"/>
      <c r="AI171" s="188"/>
      <c r="AJ171" s="184"/>
      <c r="AK171" s="185"/>
      <c r="AL171" s="20" t="str">
        <f>CONCATENATE(J168," Control"," 4")</f>
        <v>SEJUT  Control 4</v>
      </c>
      <c r="AM171" s="22"/>
      <c r="AN171" s="22"/>
      <c r="AO171" s="22"/>
      <c r="AP171" s="22" t="str">
        <f t="shared" si="129"/>
        <v xml:space="preserve">  a través de </v>
      </c>
      <c r="AQ171" s="20"/>
      <c r="AR171" s="20" t="str">
        <f t="shared" si="102"/>
        <v/>
      </c>
      <c r="AS171" s="20"/>
      <c r="AT171" s="20" t="str">
        <f t="shared" si="103"/>
        <v/>
      </c>
      <c r="AU171" s="20"/>
      <c r="AV171" s="20"/>
      <c r="AW171" s="20"/>
      <c r="AX171" s="21" t="str">
        <f>+IF(AR171="Probabilidad",AX170-(AX170*AT171),AX170)</f>
        <v/>
      </c>
      <c r="AY171" s="20" t="str">
        <f t="shared" si="106"/>
        <v/>
      </c>
      <c r="AZ171" s="21" t="e">
        <f>+IF(AR171="Impacto",AZ170-(AZ170*AT171),AZ170)</f>
        <v>#N/A</v>
      </c>
      <c r="BA171" s="20" t="str">
        <f t="shared" si="107"/>
        <v/>
      </c>
      <c r="BB171" s="191"/>
      <c r="BC171" s="191"/>
      <c r="BD171" s="183"/>
      <c r="BE171" s="163"/>
      <c r="BF171" s="163"/>
      <c r="BG171" s="163"/>
      <c r="BH171" s="163"/>
      <c r="BI171" s="163"/>
      <c r="BJ171" s="163"/>
      <c r="BK171" s="163"/>
      <c r="BL171" s="163"/>
      <c r="BM171" s="178"/>
      <c r="BN171" s="20" t="str">
        <f>CONCATENATE(J168," Acción preventiva"," 4")</f>
        <v>SEJUT  Acción preventiva 4</v>
      </c>
      <c r="BO171" s="22"/>
      <c r="BP171" s="22"/>
      <c r="BQ171" s="22"/>
      <c r="BR171" s="20"/>
      <c r="BS171" s="20"/>
      <c r="BT171" s="20"/>
      <c r="BU171" s="20"/>
      <c r="BV171" s="20"/>
      <c r="BW171" s="20"/>
      <c r="BX171" s="20"/>
      <c r="BY171" s="20"/>
      <c r="BZ171" s="20"/>
      <c r="CA171" s="20"/>
      <c r="CB171" s="20"/>
      <c r="CC171" s="20"/>
      <c r="CD171" s="20"/>
      <c r="CE171" s="180"/>
      <c r="CF171" s="37"/>
      <c r="CG171" s="37"/>
      <c r="CH171" s="37"/>
      <c r="CI171" s="37"/>
      <c r="CJ171" s="37"/>
      <c r="CK171" s="37"/>
      <c r="CL171" s="37"/>
      <c r="CM171" s="37"/>
      <c r="CN171" s="37"/>
      <c r="CO171" s="37"/>
      <c r="CP171" s="37"/>
      <c r="CQ171" s="37"/>
      <c r="CR171" s="37">
        <f t="shared" si="104"/>
        <v>0</v>
      </c>
      <c r="CS171" s="38"/>
      <c r="CT171" s="23"/>
      <c r="CU171" s="24"/>
      <c r="CV171" s="242"/>
      <c r="CW171" s="25" t="e">
        <f>1-(CU171/CV168)</f>
        <v>#DIV/0!</v>
      </c>
      <c r="CX171" s="23" t="e" cm="1">
        <f t="array" ref="CX171">+_xlfn.IFS(CW171&lt;0.8,"Cambio",CW171&lt;0.9,"Revisión de control",CW171&gt;0.89,"Se mantiene")</f>
        <v>#DIV/0!</v>
      </c>
      <c r="CY171" s="143"/>
      <c r="CZ171" s="143"/>
      <c r="DA171" s="143"/>
      <c r="DB171" s="143"/>
      <c r="DC171" s="25"/>
    </row>
    <row r="172" spans="1:107" ht="60" customHeight="1" x14ac:dyDescent="0.35">
      <c r="A172" s="146" t="s">
        <v>1250</v>
      </c>
      <c r="B172" s="222" t="s">
        <v>146</v>
      </c>
      <c r="C172" s="148" t="s">
        <v>147</v>
      </c>
      <c r="D172" s="205" t="str">
        <f>VLOOKUP(B172,Datos!$B$65:$F$80,3,FALSE)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72" s="208" t="str">
        <f>VLOOKUP(B172,Datos!$B$65:$F$80,5,FALSE)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72" s="205" t="str">
        <f>VLOOKUP(B172,Datos!$B$65:$F$80,4,FALSE)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72" s="265" t="s">
        <v>1251</v>
      </c>
      <c r="H172" s="184" t="s">
        <v>1253</v>
      </c>
      <c r="I172" s="215">
        <f>IF(K172="",0,1)</f>
        <v>1</v>
      </c>
      <c r="J172" s="189" t="str">
        <f>CONCATENATE(C172," ",K172)</f>
        <v>SEJUT 30</v>
      </c>
      <c r="K172" s="189">
        <v>30</v>
      </c>
      <c r="L172" s="211">
        <v>46150</v>
      </c>
      <c r="M172" s="196">
        <f ca="1">+TODAY()-L172</f>
        <v>39</v>
      </c>
      <c r="N172" s="199" t="s">
        <v>1285</v>
      </c>
      <c r="O172" s="212" t="s">
        <v>19</v>
      </c>
      <c r="P172" s="215">
        <f>VLOOKUP(O172,Datos!$B$20:$D$25,3,FALSE)</f>
        <v>0.2</v>
      </c>
      <c r="Q172" s="212" t="s">
        <v>35</v>
      </c>
      <c r="R172" s="215">
        <f>VLOOKUP(Q172,Datos!$C$20:$D$25,2,FALSE)</f>
        <v>1</v>
      </c>
      <c r="S172" s="215">
        <f>+IF(P172="",R172,IF(R172="",P172,IF(P172&gt;R172,P172,R172)))</f>
        <v>1</v>
      </c>
      <c r="T172" s="215" t="str" cm="1">
        <f t="array" ref="T172">_xlfn.IFS(S172=P172,O172,S172=R172,Q172)</f>
        <v>El riesgo afecta la imagen de la entidad a nivel nacional, con efecto publicitarios sostenible a nivel país</v>
      </c>
      <c r="U172" s="184" t="s">
        <v>4</v>
      </c>
      <c r="V172" s="186" t="s">
        <v>1287</v>
      </c>
      <c r="W172" s="186" t="s">
        <v>1288</v>
      </c>
      <c r="X172" s="187" t="str">
        <f>CONCATENATE("Posibilidad de"," ",U172," ",V172," debido ",W172)</f>
        <v>Posibilidad de pérdida reputacional en la credibilidad institucional de la entidad ante de los grupos de interés y la Corte Constitucional debido a la decisión generada erradamente en el acto administrativo de reconocimiento o no reconocimiento de sentencia judicial de pertenencia en el marco del cumplimiento a la sentencia SU-288 de 2022</v>
      </c>
      <c r="Y172" s="189" t="s">
        <v>208</v>
      </c>
      <c r="Z172" s="189" t="s">
        <v>214</v>
      </c>
      <c r="AA172" s="192" t="s">
        <v>343</v>
      </c>
      <c r="AB172" s="192" t="s">
        <v>1036</v>
      </c>
      <c r="AC172" s="192" t="s">
        <v>1259</v>
      </c>
      <c r="AD172" s="195">
        <v>763</v>
      </c>
      <c r="AE172" s="184" t="str">
        <f>IF(AD172&lt;=0,"",IF(AD172&lt;=2,"Muy Baja",IF(AD172&lt;=24,"Baja",IF(AD172&lt;=500,"Media",IF(AD172&lt;=5000,"Alta","Muy Alta")))))</f>
        <v>Alta</v>
      </c>
      <c r="AF172" s="188">
        <f>IF(AE172="","",IF(AE172="Muy Baja",0.2,IF(AE172="Baja",0.4,IF(AE172="Media",0.6,IF(AE172="Alta",0.8,IF(AE172="Muy Alta",1,))))))</f>
        <v>0.8</v>
      </c>
      <c r="AG172" s="188" t="str">
        <f>+T172</f>
        <v>El riesgo afecta la imagen de la entidad a nivel nacional, con efecto publicitarios sostenible a nivel país</v>
      </c>
      <c r="AH172" s="184" t="str" cm="1">
        <f t="array" ref="AH172">_xlfn.IFS(AG172=Datos!$C$6,"Leve",AG172=Datos!$D$6,"Leve",AG172=Datos!$C$7,"Menor",AG172=Datos!$D$7,"Menor",AG172=Datos!$C$8,"Moderado",AG172=Datos!$D$8,"Moderado",AG172=Datos!$C$9,"Mayor",AG172=Datos!$D$9,"Mayor",AG172=Datos!$C$10,"Catastrófico",AG172=Datos!$D$10,"Catastrófico")</f>
        <v>Catastrófico</v>
      </c>
      <c r="AI172" s="188">
        <f>IF(AH172="","",IF(AH172="Leve",0.2,IF(AH172="Menor",0.4,IF(AH172="Moderado",0.6,IF(AH172="Mayor",0.8,IF(AH172="Catastrófico",1,))))))</f>
        <v>1</v>
      </c>
      <c r="AJ172" s="184" t="str">
        <f>IF(OR(AND(AE172="Muy Baja",AH172="Leve"),AND(AE172="Muy Baja",AH172="Menor"),AND(AE172="Baja",AH172="Leve")),"Bajo",IF(OR(AND(AE172="Muy baja",AH172="Moderado"),AND(AE172="Baja",AH172="Menor"),AND(AE172="Baja",AH172="Moderado"),AND(AE172="Media",AH172="Leve"),AND(AE172="Media",AH172="Menor"),AND(AE172="Media",AH172="Moderado"),AND(AE172="Alta",AH172="Leve"),AND(AE172="Alta",AH172="Menor")),"Moderado",IF(OR(AND(AE172="Muy Baja",AH172="Mayor"),AND(AE172="Baja",AH172="Mayor"),AND(AE172="Media",AH172="Mayor"),AND(AE172="Alta",AH172="Moderado"),AND(AE172="Alta",AH172="Mayor"),AND(AE172="Muy Alta",AH172="Leve"),AND(AE172="Muy Alta",AH172="Menor"),AND(AE172="Muy Alta",AH172="Moderado"),AND(AE172="Muy Alta",AH172="Mayor")),"Alto",IF(OR(AND(AE172="Muy Baja",AH172="Catastrófico"),AND(AE172="Baja",AH172="Catastrófico"),AND(AE172="Media",AH172="Catastrófico"),AND(AE172="Alta",AH172="Catastrófico"),AND(AE172="Muy Alta",AH172="Catastrófico")),"Extremo",""))))</f>
        <v>Extremo</v>
      </c>
      <c r="AK172" s="185" t="str" cm="1">
        <f t="array" ref="AK172">_xlfn.IFS(AJ172="Bajo","Aceptar",AJ172="Moderado","Reducir",AJ172="Alto","Reducir",AJ172="Extremo","Reducir")</f>
        <v>Reducir</v>
      </c>
      <c r="AL172" s="20" t="str">
        <f>CONCATENATE(J172," Control"," 1")</f>
        <v>SEJUT 30 Control 1</v>
      </c>
      <c r="AM172" s="22" t="s">
        <v>1692</v>
      </c>
      <c r="AN172" s="22" t="s">
        <v>1290</v>
      </c>
      <c r="AO172" s="22" t="s">
        <v>1261</v>
      </c>
      <c r="AP172" s="22" t="str">
        <f t="shared" si="129"/>
        <v>La SUBDIRECCIÓN DE PROCESOS AGRARIOS Y GESTIÓN JURÍDICA revisa, antes de ser suscritos, todos los actos administrativos de reconocimiento o no reconocimiento de sentencias judiciales de pertenencia en el marco del cumplimiento de la sentencia SU-288 de 2022 a través de la matriz de los actos administrativos expedidos mensualmente por la SPAGJ, donde consta la validación indicando, nombre del revisor, el número de expediente y el número del acto administrativo que está en los sistemas de información de la ANT.</v>
      </c>
      <c r="AQ172" s="20" t="s">
        <v>54</v>
      </c>
      <c r="AR172" s="20" t="str">
        <f t="shared" si="102"/>
        <v>Probabilidad</v>
      </c>
      <c r="AS172" s="20" t="s">
        <v>56</v>
      </c>
      <c r="AT172" s="20" t="str">
        <f t="shared" si="103"/>
        <v>30%</v>
      </c>
      <c r="AU172" s="20" t="s">
        <v>1</v>
      </c>
      <c r="AV172" s="20" t="s">
        <v>2</v>
      </c>
      <c r="AW172" s="20" t="s">
        <v>3</v>
      </c>
      <c r="AX172" s="21">
        <f>+IF(AR172="Probabilidad",AF172-(AF172*AT172),AF172)</f>
        <v>0.56000000000000005</v>
      </c>
      <c r="AY172" s="20" t="str">
        <f t="shared" si="106"/>
        <v>Media</v>
      </c>
      <c r="AZ172" s="21">
        <f>+IF(AR172="Impacto",AI172-(AI172*AT172),AI172)</f>
        <v>1</v>
      </c>
      <c r="BA172" s="20" t="str">
        <f t="shared" si="107"/>
        <v>Catastrófico</v>
      </c>
      <c r="BB172" s="189" t="str">
        <f>IF(OR(AND(AY175="Muy Baja",BA175="Leve"),AND(AY175="Muy Baja",BA175="Menor"),AND(AY175="Baja",BA175="Leve")),"Bajo",IF(OR(AND(AY175="Muy baja",BA175="Moderado"),AND(AY175="Baja",BA175="Menor"),AND(AY175="Baja",BA175="Moderado"),AND(AY175="Media",BA175="Leve"),AND(AY175="Media",BA175="Menor"),AND(AY175="Media",BA175="Moderado"),AND(AY175="Alta",BA175="Leve"),AND(AY175="Alta",BA175="Menor")),"Moderado",IF(OR(AND(AY175="Muy Baja",BA175="Mayor"),AND(AY175="Baja",BA175="Mayor"),AND(AY175="Media",BA175="Mayor"),AND(AY175="Alta",BA175="Moderado"),AND(AY175="Alta",BA175="Mayor"),AND(AY175="Muy Alta",BA175="Leve"),AND(AY175="Muy Alta",BA175="Menor"),AND(AY175="Muy Alta",BA175="Moderado"),AND(AY175="Muy Alta",BA175="Mayor")),"Alto",IF(OR(AND(AY175="Muy Baja",BA175="Catastrófico"),AND(AY175="Baja",BA175="Catastrófico"),AND(AY175="Media",BA175="Catastrófico"),AND(AY175="Alta",BA175="Catastrófico"),AND(AY175="Muy Alta",BA175="Catastrófico")),"Extremo",""))))</f>
        <v>Moderado</v>
      </c>
      <c r="BC172" s="189" t="str" cm="1">
        <f t="array" ref="BC172">_xlfn.IFS(BB172="Bajo","Aceptar",BB172="Moderado","Reducir",BB172="Alto","Reducir",BB172="Extremo","Reducir")</f>
        <v>Reducir</v>
      </c>
      <c r="BD172" s="181" t="str" cm="1">
        <f t="array" ref="BD172">_xlfn.IFS(BC172="Aceptar","No",BC172="Reducir","Si")</f>
        <v>Si</v>
      </c>
      <c r="BE172" s="136" t="s">
        <v>1817</v>
      </c>
      <c r="BF172" s="136" t="s">
        <v>1817</v>
      </c>
      <c r="BG172" s="136" t="s">
        <v>1817</v>
      </c>
      <c r="BH172" s="166">
        <v>0</v>
      </c>
      <c r="BI172" s="166"/>
      <c r="BJ172" s="167"/>
      <c r="BK172" s="164">
        <f t="shared" ref="BK172:BK174" si="130">+SUM(BH172:BJ172)</f>
        <v>0</v>
      </c>
      <c r="BL172" s="165">
        <f t="shared" ref="BL172:BL174" si="131">+BK172/3</f>
        <v>0</v>
      </c>
      <c r="BM172" s="178">
        <f t="shared" ref="BM172" si="132">+AVERAGE(BL172:BL175)</f>
        <v>0.16666666666666666</v>
      </c>
      <c r="BN172" s="20" t="str">
        <f>CONCATENATE(J172," Acción preventiva"," 1")</f>
        <v>SEJUT 30 Acción preventiva 1</v>
      </c>
      <c r="BO172" s="22" t="s">
        <v>458</v>
      </c>
      <c r="BP172" s="22" t="s">
        <v>1295</v>
      </c>
      <c r="BQ172" s="22" t="s">
        <v>463</v>
      </c>
      <c r="BR172" s="20">
        <f t="shared" ref="BR172:BR177" si="133">+SUM(BS172:CD172)</f>
        <v>8</v>
      </c>
      <c r="BS172" s="20"/>
      <c r="BT172" s="20"/>
      <c r="BU172" s="20"/>
      <c r="BV172" s="20">
        <v>1</v>
      </c>
      <c r="BW172" s="20">
        <v>1</v>
      </c>
      <c r="BX172" s="20">
        <v>1</v>
      </c>
      <c r="BY172" s="20">
        <v>1</v>
      </c>
      <c r="BZ172" s="20">
        <v>1</v>
      </c>
      <c r="CA172" s="20">
        <v>1</v>
      </c>
      <c r="CB172" s="20">
        <v>1</v>
      </c>
      <c r="CC172" s="20">
        <v>1</v>
      </c>
      <c r="CD172" s="20"/>
      <c r="CE172" s="180">
        <f>+AVERAGE(CR172:CR175)/AVERAGE(BR172:BR175)</f>
        <v>5.8823529411764698E-2</v>
      </c>
      <c r="CF172" s="37">
        <f>VLOOKUP($BN172,'[1]Anexo 4 Seg Acciones Prev'!$C$7:$CY$306,90,FALSE)</f>
        <v>0</v>
      </c>
      <c r="CG172" s="37">
        <f>VLOOKUP($BN172,'[1]Anexo 4 Seg Acciones Prev'!$C$7:$CY$306,91,FALSE)</f>
        <v>0</v>
      </c>
      <c r="CH172" s="37">
        <f>VLOOKUP($BN172,'[1]Anexo 4 Seg Acciones Prev'!$C$7:$CY$306,92,FALSE)</f>
        <v>0</v>
      </c>
      <c r="CI172" s="37">
        <f>VLOOKUP($BN172,'[1]Anexo 4 Seg Acciones Prev'!$C$7:$CY$306,93,FALSE)</f>
        <v>0</v>
      </c>
      <c r="CJ172" s="37">
        <f>VLOOKUP($BN172,'[1]Anexo 4 Seg Acciones Prev'!$C$7:$CY$306,94,FALSE)</f>
        <v>0</v>
      </c>
      <c r="CK172" s="37">
        <f>VLOOKUP($BN172,'[1]Anexo 4 Seg Acciones Prev'!$C$7:$CY$306,95,FALSE)</f>
        <v>0</v>
      </c>
      <c r="CL172" s="37">
        <f>VLOOKUP($BN172,'[1]Anexo 4 Seg Acciones Prev'!$C$7:$CY$306,96,FALSE)</f>
        <v>0</v>
      </c>
      <c r="CM172" s="37">
        <f>VLOOKUP($BN172,'[1]Anexo 4 Seg Acciones Prev'!$C$7:$CY$306,97,FALSE)</f>
        <v>0</v>
      </c>
      <c r="CN172" s="37">
        <f>VLOOKUP($BN172,'[1]Anexo 4 Seg Acciones Prev'!$C$7:$CY$306,98,FALSE)</f>
        <v>0</v>
      </c>
      <c r="CO172" s="37">
        <f>VLOOKUP($BN172,'[1]Anexo 4 Seg Acciones Prev'!$C$7:$CY$306,99,FALSE)</f>
        <v>0</v>
      </c>
      <c r="CP172" s="37">
        <f>VLOOKUP($BN172,'[1]Anexo 4 Seg Acciones Prev'!$C$7:$CY$306,100,FALSE)</f>
        <v>0</v>
      </c>
      <c r="CQ172" s="37">
        <f>VLOOKUP($BN172,'[1]Anexo 4 Seg Acciones Prev'!$C$7:$CY$306,101,FALSE)</f>
        <v>0</v>
      </c>
      <c r="CR172" s="37">
        <f t="shared" si="104"/>
        <v>0</v>
      </c>
      <c r="CS172" s="38" t="s">
        <v>58</v>
      </c>
      <c r="CT172" s="23"/>
      <c r="CU172" s="24"/>
      <c r="CV172" s="240">
        <f>+AD172</f>
        <v>763</v>
      </c>
      <c r="CW172" s="25">
        <f>1-(CU172/CV172)</f>
        <v>1</v>
      </c>
      <c r="CX172" s="23" t="str" cm="1">
        <f t="array" ref="CX172">+_xlfn.IFS(CW172&lt;0.8,"Cambio",CW172&lt;0.9,"Revisión de control",CW172&gt;0.89,"Se mantiene")</f>
        <v>Se mantiene</v>
      </c>
      <c r="CY172" s="143"/>
      <c r="CZ172" s="143"/>
      <c r="DA172" s="143"/>
      <c r="DB172" s="143"/>
      <c r="DC172" s="25">
        <f t="shared" si="112"/>
        <v>1</v>
      </c>
    </row>
    <row r="173" spans="1:107" ht="60" customHeight="1" x14ac:dyDescent="0.35">
      <c r="A173" s="146" t="s">
        <v>1250</v>
      </c>
      <c r="B173" s="223"/>
      <c r="C173" s="148" t="s">
        <v>147</v>
      </c>
      <c r="D173" s="206"/>
      <c r="E173" s="209"/>
      <c r="F173" s="206"/>
      <c r="G173" s="265"/>
      <c r="H173" s="184"/>
      <c r="I173" s="216"/>
      <c r="J173" s="190"/>
      <c r="K173" s="190"/>
      <c r="L173" s="211"/>
      <c r="M173" s="197"/>
      <c r="N173" s="200"/>
      <c r="O173" s="213"/>
      <c r="P173" s="216"/>
      <c r="Q173" s="213"/>
      <c r="R173" s="216"/>
      <c r="S173" s="216"/>
      <c r="T173" s="216"/>
      <c r="U173" s="184"/>
      <c r="V173" s="186"/>
      <c r="W173" s="186"/>
      <c r="X173" s="187"/>
      <c r="Y173" s="190"/>
      <c r="Z173" s="190"/>
      <c r="AA173" s="193"/>
      <c r="AB173" s="193"/>
      <c r="AC173" s="193"/>
      <c r="AD173" s="195"/>
      <c r="AE173" s="184"/>
      <c r="AF173" s="188"/>
      <c r="AG173" s="184"/>
      <c r="AH173" s="184"/>
      <c r="AI173" s="188"/>
      <c r="AJ173" s="184"/>
      <c r="AK173" s="185"/>
      <c r="AL173" s="20" t="str">
        <f>CONCATENATE(J172," Control"," 2")</f>
        <v>SEJUT 30 Control 2</v>
      </c>
      <c r="AM173" s="22" t="s">
        <v>1692</v>
      </c>
      <c r="AN173" s="22" t="s">
        <v>1291</v>
      </c>
      <c r="AO173" s="22" t="s">
        <v>1292</v>
      </c>
      <c r="AP173" s="22" t="str">
        <f t="shared" si="129"/>
        <v>La SUBDIRECCIÓN DE PROCESOS AGRARIOS Y GESTIÓN JURÍDICA corrige las inconsistencias de la decisión de reconocimiento o no reconocimiento de sentencias en el marco de la SU-288/2022 a través de un acto de corrección o la expedición de un nuevo acto administrativo que toma la decisión</v>
      </c>
      <c r="AQ173" s="20" t="s">
        <v>55</v>
      </c>
      <c r="AR173" s="20" t="str">
        <f t="shared" si="102"/>
        <v>Impacto</v>
      </c>
      <c r="AS173" s="20" t="s">
        <v>56</v>
      </c>
      <c r="AT173" s="20" t="str">
        <f t="shared" si="103"/>
        <v>25%</v>
      </c>
      <c r="AU173" s="20" t="s">
        <v>1</v>
      </c>
      <c r="AV173" s="20" t="s">
        <v>2</v>
      </c>
      <c r="AW173" s="20" t="s">
        <v>3</v>
      </c>
      <c r="AX173" s="21">
        <f>+IF(AR173="Probabilidad",AX172-(AX172*AT173),AX172)</f>
        <v>0.56000000000000005</v>
      </c>
      <c r="AY173" s="20" t="str">
        <f t="shared" si="106"/>
        <v>Media</v>
      </c>
      <c r="AZ173" s="21">
        <f>+IF(AR173="Impacto",AZ172-(AZ172*AT173),AZ172)</f>
        <v>0.75</v>
      </c>
      <c r="BA173" s="20" t="str">
        <f t="shared" si="107"/>
        <v>Mayor</v>
      </c>
      <c r="BB173" s="190"/>
      <c r="BC173" s="190"/>
      <c r="BD173" s="182"/>
      <c r="BE173" s="136" t="s">
        <v>1817</v>
      </c>
      <c r="BF173" s="136" t="s">
        <v>1817</v>
      </c>
      <c r="BG173" s="136" t="s">
        <v>1817</v>
      </c>
      <c r="BH173" s="166"/>
      <c r="BI173" s="166"/>
      <c r="BJ173" s="167"/>
      <c r="BK173" s="164"/>
      <c r="BL173" s="165"/>
      <c r="BM173" s="178"/>
      <c r="BN173" s="20" t="str">
        <f>CONCATENATE(J172," Acción preventiva"," 2")</f>
        <v>SEJUT 30 Acción preventiva 2</v>
      </c>
      <c r="BO173" s="22" t="s">
        <v>461</v>
      </c>
      <c r="BP173" s="22" t="s">
        <v>1270</v>
      </c>
      <c r="BQ173" s="22" t="s">
        <v>463</v>
      </c>
      <c r="BR173" s="20">
        <f t="shared" si="133"/>
        <v>8</v>
      </c>
      <c r="BS173" s="20"/>
      <c r="BT173" s="20"/>
      <c r="BU173" s="20"/>
      <c r="BV173" s="20">
        <v>1</v>
      </c>
      <c r="BW173" s="20">
        <v>1</v>
      </c>
      <c r="BX173" s="20">
        <v>1</v>
      </c>
      <c r="BY173" s="20">
        <v>1</v>
      </c>
      <c r="BZ173" s="20">
        <v>1</v>
      </c>
      <c r="CA173" s="20">
        <v>1</v>
      </c>
      <c r="CB173" s="20">
        <v>1</v>
      </c>
      <c r="CC173" s="20">
        <v>1</v>
      </c>
      <c r="CD173" s="20"/>
      <c r="CE173" s="180"/>
      <c r="CF173" s="37">
        <f>VLOOKUP($BN173,'[1]Anexo 4 Seg Acciones Prev'!$C$7:$CY$306,90,FALSE)</f>
        <v>0</v>
      </c>
      <c r="CG173" s="37">
        <f>VLOOKUP($BN173,'[1]Anexo 4 Seg Acciones Prev'!$C$7:$CY$306,91,FALSE)</f>
        <v>0</v>
      </c>
      <c r="CH173" s="37">
        <f>VLOOKUP($BN173,'[1]Anexo 4 Seg Acciones Prev'!$C$7:$CY$306,92,FALSE)</f>
        <v>0</v>
      </c>
      <c r="CI173" s="37">
        <f>VLOOKUP($BN173,'[1]Anexo 4 Seg Acciones Prev'!$C$7:$CY$306,93,FALSE)</f>
        <v>0</v>
      </c>
      <c r="CJ173" s="37">
        <f>VLOOKUP($BN173,'[1]Anexo 4 Seg Acciones Prev'!$C$7:$CY$306,94,FALSE)</f>
        <v>0</v>
      </c>
      <c r="CK173" s="37">
        <f>VLOOKUP($BN173,'[1]Anexo 4 Seg Acciones Prev'!$C$7:$CY$306,95,FALSE)</f>
        <v>0</v>
      </c>
      <c r="CL173" s="37">
        <f>VLOOKUP($BN173,'[1]Anexo 4 Seg Acciones Prev'!$C$7:$CY$306,96,FALSE)</f>
        <v>0</v>
      </c>
      <c r="CM173" s="37">
        <f>VLOOKUP($BN173,'[1]Anexo 4 Seg Acciones Prev'!$C$7:$CY$306,97,FALSE)</f>
        <v>0</v>
      </c>
      <c r="CN173" s="37">
        <f>VLOOKUP($BN173,'[1]Anexo 4 Seg Acciones Prev'!$C$7:$CY$306,98,FALSE)</f>
        <v>0</v>
      </c>
      <c r="CO173" s="37">
        <f>VLOOKUP($BN173,'[1]Anexo 4 Seg Acciones Prev'!$C$7:$CY$306,99,FALSE)</f>
        <v>0</v>
      </c>
      <c r="CP173" s="37">
        <f>VLOOKUP($BN173,'[1]Anexo 4 Seg Acciones Prev'!$C$7:$CY$306,100,FALSE)</f>
        <v>0</v>
      </c>
      <c r="CQ173" s="37">
        <f>VLOOKUP($BN173,'[1]Anexo 4 Seg Acciones Prev'!$C$7:$CY$306,101,FALSE)</f>
        <v>0</v>
      </c>
      <c r="CR173" s="37">
        <f t="shared" si="104"/>
        <v>0</v>
      </c>
      <c r="CS173" s="38" t="s">
        <v>58</v>
      </c>
      <c r="CT173" s="23"/>
      <c r="CU173" s="24"/>
      <c r="CV173" s="241"/>
      <c r="CW173" s="25">
        <f>1-(CU173/CV172)</f>
        <v>1</v>
      </c>
      <c r="CX173" s="23" t="str" cm="1">
        <f t="array" ref="CX173">+_xlfn.IFS(CW173&lt;0.8,"Cambio",CW173&lt;0.9,"Revisión de control",CW173&gt;0.89,"Se mantiene")</f>
        <v>Se mantiene</v>
      </c>
      <c r="CY173" s="143"/>
      <c r="CZ173" s="143"/>
      <c r="DA173" s="143"/>
      <c r="DB173" s="143"/>
      <c r="DC173" s="25">
        <f t="shared" si="112"/>
        <v>1</v>
      </c>
    </row>
    <row r="174" spans="1:107" ht="60" customHeight="1" x14ac:dyDescent="0.35">
      <c r="A174" s="146" t="s">
        <v>1250</v>
      </c>
      <c r="B174" s="223"/>
      <c r="C174" s="148" t="s">
        <v>147</v>
      </c>
      <c r="D174" s="206"/>
      <c r="E174" s="209"/>
      <c r="F174" s="206"/>
      <c r="G174" s="265"/>
      <c r="H174" s="184"/>
      <c r="I174" s="216"/>
      <c r="J174" s="190"/>
      <c r="K174" s="190"/>
      <c r="L174" s="211"/>
      <c r="M174" s="197"/>
      <c r="N174" s="200"/>
      <c r="O174" s="213"/>
      <c r="P174" s="216"/>
      <c r="Q174" s="213"/>
      <c r="R174" s="216"/>
      <c r="S174" s="216"/>
      <c r="T174" s="216"/>
      <c r="U174" s="184"/>
      <c r="V174" s="186"/>
      <c r="W174" s="186"/>
      <c r="X174" s="187"/>
      <c r="Y174" s="190"/>
      <c r="Z174" s="190"/>
      <c r="AA174" s="193"/>
      <c r="AB174" s="193"/>
      <c r="AC174" s="193"/>
      <c r="AD174" s="195"/>
      <c r="AE174" s="184"/>
      <c r="AF174" s="188"/>
      <c r="AG174" s="184"/>
      <c r="AH174" s="184"/>
      <c r="AI174" s="188"/>
      <c r="AJ174" s="184"/>
      <c r="AK174" s="185"/>
      <c r="AL174" s="20" t="str">
        <f>CONCATENATE(J172," Control"," 3")</f>
        <v>SEJUT 30 Control 3</v>
      </c>
      <c r="AM174" s="22" t="s">
        <v>1693</v>
      </c>
      <c r="AN174" s="22" t="s">
        <v>1290</v>
      </c>
      <c r="AO174" s="22" t="s">
        <v>1264</v>
      </c>
      <c r="AP174" s="22" t="str">
        <f t="shared" si="129"/>
        <v>la SUBDIRECCIÓN DE SEGURIDAD JURÍDICA revisa, antes de ser suscritos, todos los actos administrativos de reconocimiento o no reconocimiento de sentencias judiciales de pertenencia en el marco del cumplimiento de la sentencia SU-288 de 2022 a través de la matriz de los actos administrativos expedidos mensualmente por la SSJ, donde consta la validación indicando, nombre del revisor, el número de expediente y el número del acto administrativo que está en los sistemas de información de la ANT.</v>
      </c>
      <c r="AQ174" s="20" t="s">
        <v>54</v>
      </c>
      <c r="AR174" s="20" t="str">
        <f t="shared" si="102"/>
        <v>Probabilidad</v>
      </c>
      <c r="AS174" s="20" t="s">
        <v>56</v>
      </c>
      <c r="AT174" s="20" t="str">
        <f t="shared" si="103"/>
        <v>30%</v>
      </c>
      <c r="AU174" s="20" t="s">
        <v>1</v>
      </c>
      <c r="AV174" s="20" t="s">
        <v>2</v>
      </c>
      <c r="AW174" s="20" t="s">
        <v>3</v>
      </c>
      <c r="AX174" s="21">
        <f>+IF(AR174="Probabilidad",AX173-(AX173*AT174),AX173)</f>
        <v>0.39200000000000002</v>
      </c>
      <c r="AY174" s="20" t="str">
        <f t="shared" si="106"/>
        <v>Baja</v>
      </c>
      <c r="AZ174" s="21">
        <f>+IF(AR174="Impacto",AZ173-(AZ173*AT174),AZ173)</f>
        <v>0.75</v>
      </c>
      <c r="BA174" s="20" t="str">
        <f t="shared" si="107"/>
        <v>Mayor</v>
      </c>
      <c r="BB174" s="190"/>
      <c r="BC174" s="190"/>
      <c r="BD174" s="182"/>
      <c r="BE174" s="136" t="s">
        <v>1817</v>
      </c>
      <c r="BF174" s="136" t="s">
        <v>1817</v>
      </c>
      <c r="BG174" s="136" t="s">
        <v>1817</v>
      </c>
      <c r="BH174" s="166">
        <v>1</v>
      </c>
      <c r="BI174" s="166"/>
      <c r="BJ174" s="167"/>
      <c r="BK174" s="164">
        <f t="shared" si="130"/>
        <v>1</v>
      </c>
      <c r="BL174" s="165">
        <f t="shared" si="131"/>
        <v>0.33333333333333331</v>
      </c>
      <c r="BM174" s="178"/>
      <c r="BN174" s="20" t="str">
        <f>CONCATENATE(J172," Acción preventiva"," 3")</f>
        <v>SEJUT 30 Acción preventiva 3</v>
      </c>
      <c r="BO174" s="22" t="s">
        <v>1696</v>
      </c>
      <c r="BP174" s="22" t="s">
        <v>1296</v>
      </c>
      <c r="BQ174" s="22" t="s">
        <v>1297</v>
      </c>
      <c r="BR174" s="20">
        <f t="shared" si="133"/>
        <v>1</v>
      </c>
      <c r="BS174" s="20"/>
      <c r="BT174" s="20"/>
      <c r="BU174" s="20">
        <v>1</v>
      </c>
      <c r="BV174" s="20"/>
      <c r="BW174" s="20"/>
      <c r="BX174" s="20"/>
      <c r="BY174" s="20"/>
      <c r="BZ174" s="20"/>
      <c r="CA174" s="20"/>
      <c r="CB174" s="20"/>
      <c r="CC174" s="20"/>
      <c r="CD174" s="20"/>
      <c r="CE174" s="180"/>
      <c r="CF174" s="37">
        <f>VLOOKUP($BN174,'[1]Anexo 4 Seg Acciones Prev'!$C$7:$CY$306,90,FALSE)</f>
        <v>0</v>
      </c>
      <c r="CG174" s="37">
        <f>VLOOKUP($BN174,'[1]Anexo 4 Seg Acciones Prev'!$C$7:$CY$306,91,FALSE)</f>
        <v>0</v>
      </c>
      <c r="CH174" s="37">
        <f>VLOOKUP($BN174,'[1]Anexo 4 Seg Acciones Prev'!$C$7:$CY$306,92,FALSE)</f>
        <v>1</v>
      </c>
      <c r="CI174" s="37">
        <f>VLOOKUP($BN174,'[1]Anexo 4 Seg Acciones Prev'!$C$7:$CY$306,93,FALSE)</f>
        <v>0</v>
      </c>
      <c r="CJ174" s="37">
        <f>VLOOKUP($BN174,'[1]Anexo 4 Seg Acciones Prev'!$C$7:$CY$306,94,FALSE)</f>
        <v>0</v>
      </c>
      <c r="CK174" s="37">
        <f>VLOOKUP($BN174,'[1]Anexo 4 Seg Acciones Prev'!$C$7:$CY$306,95,FALSE)</f>
        <v>0</v>
      </c>
      <c r="CL174" s="37">
        <f>VLOOKUP($BN174,'[1]Anexo 4 Seg Acciones Prev'!$C$7:$CY$306,96,FALSE)</f>
        <v>0</v>
      </c>
      <c r="CM174" s="37">
        <f>VLOOKUP($BN174,'[1]Anexo 4 Seg Acciones Prev'!$C$7:$CY$306,97,FALSE)</f>
        <v>0</v>
      </c>
      <c r="CN174" s="37">
        <f>VLOOKUP($BN174,'[1]Anexo 4 Seg Acciones Prev'!$C$7:$CY$306,98,FALSE)</f>
        <v>0</v>
      </c>
      <c r="CO174" s="37">
        <f>VLOOKUP($BN174,'[1]Anexo 4 Seg Acciones Prev'!$C$7:$CY$306,99,FALSE)</f>
        <v>0</v>
      </c>
      <c r="CP174" s="37">
        <f>VLOOKUP($BN174,'[1]Anexo 4 Seg Acciones Prev'!$C$7:$CY$306,100,FALSE)</f>
        <v>0</v>
      </c>
      <c r="CQ174" s="37">
        <f>VLOOKUP($BN174,'[1]Anexo 4 Seg Acciones Prev'!$C$7:$CY$306,101,FALSE)</f>
        <v>0</v>
      </c>
      <c r="CR174" s="37">
        <f t="shared" si="104"/>
        <v>1</v>
      </c>
      <c r="CS174" s="38" t="s">
        <v>58</v>
      </c>
      <c r="CT174" s="23"/>
      <c r="CU174" s="24"/>
      <c r="CV174" s="241"/>
      <c r="CW174" s="25">
        <f>1-(CU174/CV172)</f>
        <v>1</v>
      </c>
      <c r="CX174" s="23" t="str" cm="1">
        <f t="array" ref="CX174">+_xlfn.IFS(CW174&lt;0.8,"Cambio",CW174&lt;0.9,"Revisión de control",CW174&gt;0.89,"Se mantiene")</f>
        <v>Se mantiene</v>
      </c>
      <c r="CY174" s="143"/>
      <c r="CZ174" s="143"/>
      <c r="DA174" s="143"/>
      <c r="DB174" s="143"/>
      <c r="DC174" s="25">
        <f t="shared" si="112"/>
        <v>1</v>
      </c>
    </row>
    <row r="175" spans="1:107" ht="60" customHeight="1" x14ac:dyDescent="0.35">
      <c r="A175" s="146" t="s">
        <v>1250</v>
      </c>
      <c r="B175" s="224"/>
      <c r="C175" s="148" t="s">
        <v>147</v>
      </c>
      <c r="D175" s="207"/>
      <c r="E175" s="210"/>
      <c r="F175" s="207"/>
      <c r="G175" s="265"/>
      <c r="H175" s="184"/>
      <c r="I175" s="217"/>
      <c r="J175" s="191"/>
      <c r="K175" s="191"/>
      <c r="L175" s="211"/>
      <c r="M175" s="198"/>
      <c r="N175" s="201"/>
      <c r="O175" s="214"/>
      <c r="P175" s="217"/>
      <c r="Q175" s="214"/>
      <c r="R175" s="217"/>
      <c r="S175" s="217"/>
      <c r="T175" s="217"/>
      <c r="U175" s="184"/>
      <c r="V175" s="186"/>
      <c r="W175" s="186"/>
      <c r="X175" s="187"/>
      <c r="Y175" s="191"/>
      <c r="Z175" s="191"/>
      <c r="AA175" s="194"/>
      <c r="AB175" s="194"/>
      <c r="AC175" s="194"/>
      <c r="AD175" s="195"/>
      <c r="AE175" s="184"/>
      <c r="AF175" s="188"/>
      <c r="AG175" s="184"/>
      <c r="AH175" s="184"/>
      <c r="AI175" s="188"/>
      <c r="AJ175" s="184"/>
      <c r="AK175" s="185"/>
      <c r="AL175" s="20" t="str">
        <f>CONCATENATE(J172," Control"," 4")</f>
        <v>SEJUT 30 Control 4</v>
      </c>
      <c r="AM175" s="22" t="s">
        <v>1693</v>
      </c>
      <c r="AN175" s="22" t="s">
        <v>1291</v>
      </c>
      <c r="AO175" s="22" t="s">
        <v>1292</v>
      </c>
      <c r="AP175" s="22" t="str">
        <f t="shared" si="129"/>
        <v>la SUBDIRECCIÓN DE SEGURIDAD JURÍDICA corrige las inconsistencias de la decisión de reconocimiento o no reconocimiento de sentencias en el marco de la SU-288/2022 a través de un acto de corrección o la expedición de un nuevo acto administrativo que toma la decisión</v>
      </c>
      <c r="AQ175" s="20" t="s">
        <v>55</v>
      </c>
      <c r="AR175" s="20" t="str">
        <f t="shared" si="102"/>
        <v>Impacto</v>
      </c>
      <c r="AS175" s="20" t="s">
        <v>56</v>
      </c>
      <c r="AT175" s="20" t="str">
        <f t="shared" si="103"/>
        <v>25%</v>
      </c>
      <c r="AU175" s="20" t="s">
        <v>1</v>
      </c>
      <c r="AV175" s="20" t="s">
        <v>2</v>
      </c>
      <c r="AW175" s="20" t="s">
        <v>3</v>
      </c>
      <c r="AX175" s="21">
        <f>+IF(AR175="Probabilidad",AX174-(AX174*AT175),AX174)</f>
        <v>0.39200000000000002</v>
      </c>
      <c r="AY175" s="20" t="str">
        <f t="shared" si="106"/>
        <v>Baja</v>
      </c>
      <c r="AZ175" s="21">
        <f>+IF(AR175="Impacto",AZ174-(AZ174*AT175),AZ174)</f>
        <v>0.5625</v>
      </c>
      <c r="BA175" s="20" t="str">
        <f t="shared" si="107"/>
        <v>Moderado</v>
      </c>
      <c r="BB175" s="191"/>
      <c r="BC175" s="191"/>
      <c r="BD175" s="183"/>
      <c r="BE175" s="136" t="s">
        <v>1817</v>
      </c>
      <c r="BF175" s="136" t="s">
        <v>1817</v>
      </c>
      <c r="BG175" s="136" t="s">
        <v>1817</v>
      </c>
      <c r="BH175" s="166"/>
      <c r="BI175" s="166"/>
      <c r="BJ175" s="167"/>
      <c r="BK175" s="164"/>
      <c r="BL175" s="165"/>
      <c r="BM175" s="178"/>
      <c r="BN175" s="20" t="str">
        <f>CONCATENATE(J172," Acción preventiva"," 4")</f>
        <v>SEJUT 30 Acción preventiva 4</v>
      </c>
      <c r="BO175" s="22"/>
      <c r="BP175" s="22"/>
      <c r="BQ175" s="22"/>
      <c r="BR175" s="20"/>
      <c r="BS175" s="20"/>
      <c r="BT175" s="20"/>
      <c r="BU175" s="20"/>
      <c r="BV175" s="20"/>
      <c r="BW175" s="20"/>
      <c r="BX175" s="20"/>
      <c r="BY175" s="20"/>
      <c r="BZ175" s="20"/>
      <c r="CA175" s="20"/>
      <c r="CB175" s="20"/>
      <c r="CC175" s="20"/>
      <c r="CD175" s="20"/>
      <c r="CE175" s="180"/>
      <c r="CF175" s="37"/>
      <c r="CG175" s="37"/>
      <c r="CH175" s="37"/>
      <c r="CI175" s="37"/>
      <c r="CJ175" s="37"/>
      <c r="CK175" s="37"/>
      <c r="CL175" s="37"/>
      <c r="CM175" s="37"/>
      <c r="CN175" s="37"/>
      <c r="CO175" s="37"/>
      <c r="CP175" s="37"/>
      <c r="CQ175" s="37"/>
      <c r="CR175" s="37"/>
      <c r="CS175" s="38"/>
      <c r="CT175" s="23"/>
      <c r="CU175" s="24"/>
      <c r="CV175" s="242"/>
      <c r="CW175" s="25">
        <f>1-(CU175/CV172)</f>
        <v>1</v>
      </c>
      <c r="CX175" s="23" t="str" cm="1">
        <f t="array" ref="CX175">+_xlfn.IFS(CW175&lt;0.8,"Cambio",CW175&lt;0.9,"Revisión de control",CW175&gt;0.89,"Se mantiene")</f>
        <v>Se mantiene</v>
      </c>
      <c r="CY175" s="143"/>
      <c r="CZ175" s="143"/>
      <c r="DA175" s="143"/>
      <c r="DB175" s="143"/>
      <c r="DC175" s="25">
        <f t="shared" si="112"/>
        <v>1</v>
      </c>
    </row>
    <row r="176" spans="1:107" ht="60" customHeight="1" x14ac:dyDescent="0.35">
      <c r="A176" s="146" t="s">
        <v>1250</v>
      </c>
      <c r="B176" s="222" t="s">
        <v>146</v>
      </c>
      <c r="C176" s="148" t="s">
        <v>147</v>
      </c>
      <c r="D176" s="205" t="str">
        <f>VLOOKUP(B176,Datos!$B$65:$F$80,3,FALSE)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76" s="208" t="str">
        <f>VLOOKUP(B176,Datos!$B$65:$F$80,5,FALSE)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76" s="205" t="str">
        <f>VLOOKUP(B176,Datos!$B$65:$F$80,4,FALSE)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76" s="265" t="s">
        <v>1252</v>
      </c>
      <c r="H176" s="184" t="s">
        <v>1253</v>
      </c>
      <c r="I176" s="215">
        <f>IF(K176="",0,1)</f>
        <v>1</v>
      </c>
      <c r="J176" s="189" t="str">
        <f>CONCATENATE(C176," ",K176)</f>
        <v>SEJUT 31</v>
      </c>
      <c r="K176" s="189">
        <v>31</v>
      </c>
      <c r="L176" s="211">
        <v>46150</v>
      </c>
      <c r="M176" s="196">
        <f ca="1">+TODAY()-L176</f>
        <v>39</v>
      </c>
      <c r="N176" s="199" t="s">
        <v>1286</v>
      </c>
      <c r="O176" s="212" t="s">
        <v>19</v>
      </c>
      <c r="P176" s="215">
        <f>VLOOKUP(O176,Datos!$B$20:$D$25,3,FALSE)</f>
        <v>0.2</v>
      </c>
      <c r="Q176" s="212" t="s">
        <v>32</v>
      </c>
      <c r="R176" s="215">
        <f>VLOOKUP(Q176,Datos!$C$20:$D$25,2,FALSE)</f>
        <v>0.8</v>
      </c>
      <c r="S176" s="215">
        <f>+IF(P176="",R176,IF(R176="",P176,IF(P176&gt;R176,P176,R176)))</f>
        <v>0.8</v>
      </c>
      <c r="T176" s="215" t="str" cm="1">
        <f t="array" ref="T176">_xlfn.IFS(S176=P176,O176,S176=R176,Q176)</f>
        <v>El riesgo afecta la imagen de  la entidad con efecto publicitario sostenido a nivel de sector administrativo, nivel departamental o municipal</v>
      </c>
      <c r="U176" s="184" t="s">
        <v>4</v>
      </c>
      <c r="V176" s="186" t="s">
        <v>1256</v>
      </c>
      <c r="W176" s="186" t="s">
        <v>1289</v>
      </c>
      <c r="X176" s="187" t="str">
        <f>CONCATENATE("Posibilidad de"," ",U176," ",V176," debido ",W176)</f>
        <v>Posibilidad de pérdida reputacional en la credibilidad institucional ante los grupos de interés debido a la decisión generada erradamente en el acto administrativo de convalidación de título histórico de propiedad territorial</v>
      </c>
      <c r="Y176" s="189" t="s">
        <v>208</v>
      </c>
      <c r="Z176" s="189" t="s">
        <v>214</v>
      </c>
      <c r="AA176" s="192" t="s">
        <v>257</v>
      </c>
      <c r="AB176" s="192" t="s">
        <v>1036</v>
      </c>
      <c r="AC176" s="192" t="s">
        <v>1259</v>
      </c>
      <c r="AD176" s="195">
        <v>30</v>
      </c>
      <c r="AE176" s="184" t="str">
        <f>IF(AD176&lt;=0,"",IF(AD176&lt;=2,"Muy Baja",IF(AD176&lt;=24,"Baja",IF(AD176&lt;=500,"Media",IF(AD176&lt;=5000,"Alta","Muy Alta")))))</f>
        <v>Media</v>
      </c>
      <c r="AF176" s="188">
        <f>IF(AE176="","",IF(AE176="Muy Baja",0.2,IF(AE176="Baja",0.4,IF(AE176="Media",0.6,IF(AE176="Alta",0.8,IF(AE176="Muy Alta",1,))))))</f>
        <v>0.6</v>
      </c>
      <c r="AG176" s="188" t="str">
        <f>+T176</f>
        <v>El riesgo afecta la imagen de  la entidad con efecto publicitario sostenido a nivel de sector administrativo, nivel departamental o municipal</v>
      </c>
      <c r="AH176" s="184" t="str" cm="1">
        <f t="array" ref="AH176">_xlfn.IFS(AG176=Datos!$C$6,"Leve",AG176=Datos!$D$6,"Leve",AG176=Datos!$C$7,"Menor",AG176=Datos!$D$7,"Menor",AG176=Datos!$C$8,"Moderado",AG176=Datos!$D$8,"Moderado",AG176=Datos!$C$9,"Mayor",AG176=Datos!$D$9,"Mayor",AG176=Datos!$C$10,"Catastrófico",AG176=Datos!$D$10,"Catastrófico")</f>
        <v>Mayor</v>
      </c>
      <c r="AI176" s="188">
        <f>IF(AH176="","",IF(AH176="Leve",0.2,IF(AH176="Menor",0.4,IF(AH176="Moderado",0.6,IF(AH176="Mayor",0.8,IF(AH176="Catastrófico",1,))))))</f>
        <v>0.8</v>
      </c>
      <c r="AJ176" s="184" t="str">
        <f>IF(OR(AND(AE176="Muy Baja",AH176="Leve"),AND(AE176="Muy Baja",AH176="Menor"),AND(AE176="Baja",AH176="Leve")),"Bajo",IF(OR(AND(AE176="Muy baja",AH176="Moderado"),AND(AE176="Baja",AH176="Menor"),AND(AE176="Baja",AH176="Moderado"),AND(AE176="Media",AH176="Leve"),AND(AE176="Media",AH176="Menor"),AND(AE176="Media",AH176="Moderado"),AND(AE176="Alta",AH176="Leve"),AND(AE176="Alta",AH176="Menor")),"Moderado",IF(OR(AND(AE176="Muy Baja",AH176="Mayor"),AND(AE176="Baja",AH176="Mayor"),AND(AE176="Media",AH176="Mayor"),AND(AE176="Alta",AH176="Moderado"),AND(AE176="Alta",AH176="Mayor"),AND(AE176="Muy Alta",AH176="Leve"),AND(AE176="Muy Alta",AH176="Menor"),AND(AE176="Muy Alta",AH176="Moderado"),AND(AE176="Muy Alta",AH176="Mayor")),"Alto",IF(OR(AND(AE176="Muy Baja",AH176="Catastrófico"),AND(AE176="Baja",AH176="Catastrófico"),AND(AE176="Media",AH176="Catastrófico"),AND(AE176="Alta",AH176="Catastrófico"),AND(AE176="Muy Alta",AH176="Catastrófico")),"Extremo",""))))</f>
        <v>Alto</v>
      </c>
      <c r="AK176" s="185" t="str" cm="1">
        <f t="array" ref="AK176">_xlfn.IFS(AJ176="Bajo","Aceptar",AJ176="Moderado","Reducir",AJ176="Alto","Reducir",AJ176="Extremo","Reducir")</f>
        <v>Reducir</v>
      </c>
      <c r="AL176" s="20" t="str">
        <f>CONCATENATE(J176," Control"," 1")</f>
        <v>SEJUT 31 Control 1</v>
      </c>
      <c r="AM176" s="22" t="s">
        <v>1692</v>
      </c>
      <c r="AN176" s="22" t="s">
        <v>1293</v>
      </c>
      <c r="AO176" s="22" t="s">
        <v>1261</v>
      </c>
      <c r="AP176" s="22" t="str">
        <f t="shared" si="129"/>
        <v>La SUBDIRECCIÓN DE PROCESOS AGRARIOS Y GESTIÓN JURÍDICA revisa, antes de ser suscritos, todos los actos administrativos de convalidación de título histórico a través de la matriz de los actos administrativos expedidos mensualmente por la SPAGJ, donde consta la validación indicando, nombre del revisor, el número de expediente y el número del acto administrativo que está en los sistemas de información de la ANT.</v>
      </c>
      <c r="AQ176" s="20" t="s">
        <v>54</v>
      </c>
      <c r="AR176" s="20" t="str">
        <f>IF(OR(AQ176="Preventivo",AQ176="Detectivo"),"Probabilidad",IF(AQ176="Correctivo","Impacto",""))</f>
        <v>Probabilidad</v>
      </c>
      <c r="AS176" s="20" t="s">
        <v>56</v>
      </c>
      <c r="AT176" s="20" t="str">
        <f>IF(AND(AQ176="Preventivo",AS176="Automático"),"50%",IF(AND(AQ176="Preventivo",AS176="Manual"),"40%",IF(AND(AQ176="Detectivo",AS176="Automático"),"40%",IF(AND(AQ176="Detectivo",AS176="Manual"),"30%",IF(AND(AQ176="Correctivo",AS176="Automático"),"35%",IF(AND(AQ176="Correctivo",AS176="Manual"),"25%",""))))))</f>
        <v>30%</v>
      </c>
      <c r="AU176" s="20" t="s">
        <v>5</v>
      </c>
      <c r="AV176" s="20" t="s">
        <v>2</v>
      </c>
      <c r="AW176" s="20" t="s">
        <v>3</v>
      </c>
      <c r="AX176" s="21">
        <f>+IF(AR176="Probabilidad",AF176-(AF176*AT176),AF176)</f>
        <v>0.42</v>
      </c>
      <c r="AY176" s="20" t="str">
        <f t="shared" si="106"/>
        <v>Media</v>
      </c>
      <c r="AZ176" s="21">
        <f>+IF(AR176="Impacto",AI176-(AI176*AT176),AI176)</f>
        <v>0.8</v>
      </c>
      <c r="BA176" s="20" t="str">
        <f t="shared" si="107"/>
        <v>Mayor</v>
      </c>
      <c r="BB176" s="189" t="str">
        <f>IF(OR(AND(AY179="Muy Baja",BA179="Leve"),AND(AY179="Muy Baja",BA179="Menor"),AND(AY179="Baja",BA179="Leve")),"Bajo",IF(OR(AND(AY179="Muy baja",BA179="Moderado"),AND(AY179="Baja",BA179="Menor"),AND(AY179="Baja",BA179="Moderado"),AND(AY179="Media",BA179="Leve"),AND(AY179="Media",BA179="Menor"),AND(AY179="Media",BA179="Moderado"),AND(AY179="Alta",BA179="Leve"),AND(AY179="Alta",BA179="Menor")),"Moderado",IF(OR(AND(AY179="Muy Baja",BA179="Mayor"),AND(AY179="Baja",BA179="Mayor"),AND(AY179="Media",BA179="Mayor"),AND(AY179="Alta",BA179="Moderado"),AND(AY179="Alta",BA179="Mayor"),AND(AY179="Muy Alta",BA179="Leve"),AND(AY179="Muy Alta",BA179="Menor"),AND(AY179="Muy Alta",BA179="Moderado"),AND(AY179="Muy Alta",BA179="Mayor")),"Alto",IF(OR(AND(AY179="Muy Baja",BA179="Catastrófico"),AND(AY179="Baja",BA179="Catastrófico"),AND(AY179="Media",BA179="Catastrófico"),AND(AY179="Alta",BA179="Catastrófico"),AND(AY179="Muy Alta",BA179="Catastrófico")),"Extremo",""))))</f>
        <v>Moderado</v>
      </c>
      <c r="BC176" s="189" t="str" cm="1">
        <f t="array" ref="BC176">_xlfn.IFS(BB176="Bajo","Aceptar",BB176="Moderado","Reducir",BB176="Alto","Reducir",BB176="Extremo","Reducir")</f>
        <v>Reducir</v>
      </c>
      <c r="BD176" s="181" t="str" cm="1">
        <f t="array" ref="BD176">_xlfn.IFS(BC176="Aceptar","No",BC176="Reducir","Si")</f>
        <v>Si</v>
      </c>
      <c r="BE176" s="136" t="s">
        <v>1817</v>
      </c>
      <c r="BF176" s="136" t="s">
        <v>1817</v>
      </c>
      <c r="BG176" s="136" t="s">
        <v>1817</v>
      </c>
      <c r="BH176" s="166">
        <v>0</v>
      </c>
      <c r="BI176" s="166"/>
      <c r="BJ176" s="167"/>
      <c r="BK176" s="164">
        <f t="shared" ref="BK176" si="134">+SUM(BH176:BJ176)</f>
        <v>0</v>
      </c>
      <c r="BL176" s="165">
        <f t="shared" ref="BL176" si="135">+BK176/3</f>
        <v>0</v>
      </c>
      <c r="BM176" s="178">
        <f t="shared" ref="BM176" si="136">+AVERAGE(BL176:BL179)</f>
        <v>0</v>
      </c>
      <c r="BN176" s="20" t="str">
        <f>CONCATENATE(J176," Acción preventiva"," 1")</f>
        <v>SEJUT 31 Acción preventiva 1</v>
      </c>
      <c r="BO176" s="22" t="s">
        <v>458</v>
      </c>
      <c r="BP176" s="22" t="s">
        <v>1269</v>
      </c>
      <c r="BQ176" s="22" t="s">
        <v>463</v>
      </c>
      <c r="BR176" s="20">
        <f t="shared" si="133"/>
        <v>8</v>
      </c>
      <c r="BS176" s="20"/>
      <c r="BT176" s="20"/>
      <c r="BU176" s="20"/>
      <c r="BV176" s="20">
        <v>1</v>
      </c>
      <c r="BW176" s="20">
        <v>1</v>
      </c>
      <c r="BX176" s="20">
        <v>1</v>
      </c>
      <c r="BY176" s="20">
        <v>1</v>
      </c>
      <c r="BZ176" s="20">
        <v>1</v>
      </c>
      <c r="CA176" s="20">
        <v>1</v>
      </c>
      <c r="CB176" s="20">
        <v>1</v>
      </c>
      <c r="CC176" s="20">
        <v>1</v>
      </c>
      <c r="CD176" s="20"/>
      <c r="CE176" s="180">
        <f>+AVERAGE(CR176:CR179)/AVERAGE(BR176:BR179)</f>
        <v>0.1111111111111111</v>
      </c>
      <c r="CF176" s="37">
        <f>VLOOKUP($BN176,'[1]Anexo 4 Seg Acciones Prev'!$C$7:$CY$306,90,FALSE)</f>
        <v>0</v>
      </c>
      <c r="CG176" s="37">
        <f>VLOOKUP($BN176,'[1]Anexo 4 Seg Acciones Prev'!$C$7:$CY$306,91,FALSE)</f>
        <v>0</v>
      </c>
      <c r="CH176" s="37">
        <f>VLOOKUP($BN176,'[1]Anexo 4 Seg Acciones Prev'!$C$7:$CY$306,92,FALSE)</f>
        <v>0</v>
      </c>
      <c r="CI176" s="37">
        <f>VLOOKUP($BN176,'[1]Anexo 4 Seg Acciones Prev'!$C$7:$CY$306,93,FALSE)</f>
        <v>1</v>
      </c>
      <c r="CJ176" s="37">
        <f>VLOOKUP($BN176,'[1]Anexo 4 Seg Acciones Prev'!$C$7:$CY$306,94,FALSE)</f>
        <v>0</v>
      </c>
      <c r="CK176" s="37">
        <f>VLOOKUP($BN176,'[1]Anexo 4 Seg Acciones Prev'!$C$7:$CY$306,95,FALSE)</f>
        <v>0</v>
      </c>
      <c r="CL176" s="37">
        <f>VLOOKUP($BN176,'[1]Anexo 4 Seg Acciones Prev'!$C$7:$CY$306,96,FALSE)</f>
        <v>0</v>
      </c>
      <c r="CM176" s="37">
        <f>VLOOKUP($BN176,'[1]Anexo 4 Seg Acciones Prev'!$C$7:$CY$306,97,FALSE)</f>
        <v>0</v>
      </c>
      <c r="CN176" s="37">
        <f>VLOOKUP($BN176,'[1]Anexo 4 Seg Acciones Prev'!$C$7:$CY$306,98,FALSE)</f>
        <v>0</v>
      </c>
      <c r="CO176" s="37">
        <f>VLOOKUP($BN176,'[1]Anexo 4 Seg Acciones Prev'!$C$7:$CY$306,99,FALSE)</f>
        <v>0</v>
      </c>
      <c r="CP176" s="37">
        <f>VLOOKUP($BN176,'[1]Anexo 4 Seg Acciones Prev'!$C$7:$CY$306,100,FALSE)</f>
        <v>0</v>
      </c>
      <c r="CQ176" s="37">
        <f>VLOOKUP($BN176,'[1]Anexo 4 Seg Acciones Prev'!$C$7:$CY$306,101,FALSE)</f>
        <v>0</v>
      </c>
      <c r="CR176" s="37">
        <f t="shared" si="104"/>
        <v>1</v>
      </c>
      <c r="CS176" s="38" t="s">
        <v>58</v>
      </c>
      <c r="CT176" s="23"/>
      <c r="CU176" s="24"/>
      <c r="CV176" s="240">
        <f>+AD176</f>
        <v>30</v>
      </c>
      <c r="CW176" s="25">
        <f>1-(CU176/CV176)</f>
        <v>1</v>
      </c>
      <c r="CX176" s="23" t="str" cm="1">
        <f t="array" ref="CX176">+_xlfn.IFS(CW176&lt;0.8,"Cambio",CW176&lt;0.9,"Revisión de control",CW176&gt;0.89,"Se mantiene")</f>
        <v>Se mantiene</v>
      </c>
      <c r="CY176" s="143"/>
      <c r="CZ176" s="143"/>
      <c r="DA176" s="143"/>
      <c r="DB176" s="143"/>
      <c r="DC176" s="25">
        <f>(_xlfn.IFS(CT176="",1,CT176="SI",0)+_xlfn.IFS(CY176="",1,CY176="SI",1,CY176="NO",0)+_xlfn.IFS(CZ176="",1,CZ176="SI",1,CZ176="NO",0)+_xlfn.IFS(DA176="",1,DA176="SI",1,DA176="NO",0)+_xlfn.IFS(DB176="",1,DB176="SI",1,DB176="NO",0))/5</f>
        <v>1</v>
      </c>
    </row>
    <row r="177" spans="1:107" ht="60" customHeight="1" x14ac:dyDescent="0.35">
      <c r="A177" s="146" t="s">
        <v>1250</v>
      </c>
      <c r="B177" s="223"/>
      <c r="C177" s="148" t="s">
        <v>147</v>
      </c>
      <c r="D177" s="206"/>
      <c r="E177" s="209"/>
      <c r="F177" s="206"/>
      <c r="G177" s="265"/>
      <c r="H177" s="184"/>
      <c r="I177" s="216"/>
      <c r="J177" s="190"/>
      <c r="K177" s="190"/>
      <c r="L177" s="211"/>
      <c r="M177" s="197"/>
      <c r="N177" s="200"/>
      <c r="O177" s="213"/>
      <c r="P177" s="216"/>
      <c r="Q177" s="213"/>
      <c r="R177" s="216"/>
      <c r="S177" s="216"/>
      <c r="T177" s="216"/>
      <c r="U177" s="184"/>
      <c r="V177" s="186"/>
      <c r="W177" s="186"/>
      <c r="X177" s="187"/>
      <c r="Y177" s="190"/>
      <c r="Z177" s="190"/>
      <c r="AA177" s="193"/>
      <c r="AB177" s="193"/>
      <c r="AC177" s="193"/>
      <c r="AD177" s="195"/>
      <c r="AE177" s="184"/>
      <c r="AF177" s="188"/>
      <c r="AG177" s="184"/>
      <c r="AH177" s="184"/>
      <c r="AI177" s="188"/>
      <c r="AJ177" s="184"/>
      <c r="AK177" s="185"/>
      <c r="AL177" s="20" t="str">
        <f>CONCATENATE(J176," Control"," 2")</f>
        <v>SEJUT 31 Control 2</v>
      </c>
      <c r="AM177" s="22" t="s">
        <v>1692</v>
      </c>
      <c r="AN177" s="22" t="s">
        <v>1294</v>
      </c>
      <c r="AO177" s="22" t="s">
        <v>1292</v>
      </c>
      <c r="AP177" s="22" t="str">
        <f t="shared" si="129"/>
        <v>La SUBDIRECCIÓN DE PROCESOS AGRARIOS Y GESTIÓN JURÍDICA corrige las inconsistencias de la decisión de convalidación de título histórico a través de un acto de corrección o la expedición de un nuevo acto administrativo que toma la decisión</v>
      </c>
      <c r="AQ177" s="20" t="s">
        <v>55</v>
      </c>
      <c r="AR177" s="20" t="str">
        <f>IF(OR(AQ177="Preventivo",AQ177="Detectivo"),"Probabilidad",IF(AQ177="Correctivo","Impacto",""))</f>
        <v>Impacto</v>
      </c>
      <c r="AS177" s="20" t="s">
        <v>56</v>
      </c>
      <c r="AT177" s="20" t="str">
        <f>IF(AND(AQ177="Preventivo",AS177="Automático"),"50%",IF(AND(AQ177="Preventivo",AS177="Manual"),"40%",IF(AND(AQ177="Detectivo",AS177="Automático"),"40%",IF(AND(AQ177="Detectivo",AS177="Manual"),"30%",IF(AND(AQ177="Correctivo",AS177="Automático"),"35%",IF(AND(AQ177="Correctivo",AS177="Manual"),"25%",""))))))</f>
        <v>25%</v>
      </c>
      <c r="AU177" s="20" t="s">
        <v>5</v>
      </c>
      <c r="AV177" s="20" t="s">
        <v>2</v>
      </c>
      <c r="AW177" s="20" t="s">
        <v>3</v>
      </c>
      <c r="AX177" s="21">
        <f>+IF(AR177="Probabilidad",AX176-(AX176*AT177),AX176)</f>
        <v>0.42</v>
      </c>
      <c r="AY177" s="20" t="str">
        <f t="shared" si="106"/>
        <v>Media</v>
      </c>
      <c r="AZ177" s="21">
        <f>+IF(AR177="Impacto",AZ176-(AZ176*AT177),AZ176)</f>
        <v>0.60000000000000009</v>
      </c>
      <c r="BA177" s="20" t="str">
        <f t="shared" si="107"/>
        <v>Moderado</v>
      </c>
      <c r="BB177" s="190"/>
      <c r="BC177" s="190"/>
      <c r="BD177" s="182"/>
      <c r="BE177" s="136" t="s">
        <v>1817</v>
      </c>
      <c r="BF177" s="136" t="s">
        <v>1817</v>
      </c>
      <c r="BG177" s="136" t="s">
        <v>1817</v>
      </c>
      <c r="BH177" s="166"/>
      <c r="BI177" s="166"/>
      <c r="BJ177" s="167"/>
      <c r="BK177" s="164"/>
      <c r="BL177" s="165"/>
      <c r="BM177" s="178"/>
      <c r="BN177" s="20" t="str">
        <f>CONCATENATE(J176," Acción preventiva"," 2")</f>
        <v>SEJUT 31 Acción preventiva 2</v>
      </c>
      <c r="BO177" s="22" t="s">
        <v>1696</v>
      </c>
      <c r="BP177" s="22" t="s">
        <v>1298</v>
      </c>
      <c r="BQ177" s="22" t="s">
        <v>1299</v>
      </c>
      <c r="BR177" s="20">
        <f t="shared" si="133"/>
        <v>1</v>
      </c>
      <c r="BS177" s="20"/>
      <c r="BT177" s="20"/>
      <c r="BU177" s="20"/>
      <c r="BV177" s="20"/>
      <c r="BW177" s="20">
        <v>1</v>
      </c>
      <c r="BX177" s="20"/>
      <c r="BY177" s="20"/>
      <c r="BZ177" s="20"/>
      <c r="CA177" s="20"/>
      <c r="CB177" s="20"/>
      <c r="CC177" s="20"/>
      <c r="CD177" s="20"/>
      <c r="CE177" s="180"/>
      <c r="CF177" s="37">
        <f>VLOOKUP($BN177,'[1]Anexo 4 Seg Acciones Prev'!$C$7:$CY$306,90,FALSE)</f>
        <v>0</v>
      </c>
      <c r="CG177" s="37">
        <f>VLOOKUP($BN177,'[1]Anexo 4 Seg Acciones Prev'!$C$7:$CY$306,91,FALSE)</f>
        <v>0</v>
      </c>
      <c r="CH177" s="37">
        <f>VLOOKUP($BN177,'[1]Anexo 4 Seg Acciones Prev'!$C$7:$CY$306,92,FALSE)</f>
        <v>0</v>
      </c>
      <c r="CI177" s="37">
        <f>VLOOKUP($BN177,'[1]Anexo 4 Seg Acciones Prev'!$C$7:$CY$306,93,FALSE)</f>
        <v>0</v>
      </c>
      <c r="CJ177" s="37">
        <f>VLOOKUP($BN177,'[1]Anexo 4 Seg Acciones Prev'!$C$7:$CY$306,94,FALSE)</f>
        <v>0</v>
      </c>
      <c r="CK177" s="37">
        <f>VLOOKUP($BN177,'[1]Anexo 4 Seg Acciones Prev'!$C$7:$CY$306,95,FALSE)</f>
        <v>0</v>
      </c>
      <c r="CL177" s="37">
        <f>VLOOKUP($BN177,'[1]Anexo 4 Seg Acciones Prev'!$C$7:$CY$306,96,FALSE)</f>
        <v>0</v>
      </c>
      <c r="CM177" s="37">
        <f>VLOOKUP($BN177,'[1]Anexo 4 Seg Acciones Prev'!$C$7:$CY$306,97,FALSE)</f>
        <v>0</v>
      </c>
      <c r="CN177" s="37">
        <f>VLOOKUP($BN177,'[1]Anexo 4 Seg Acciones Prev'!$C$7:$CY$306,98,FALSE)</f>
        <v>0</v>
      </c>
      <c r="CO177" s="37">
        <f>VLOOKUP($BN177,'[1]Anexo 4 Seg Acciones Prev'!$C$7:$CY$306,99,FALSE)</f>
        <v>0</v>
      </c>
      <c r="CP177" s="37">
        <f>VLOOKUP($BN177,'[1]Anexo 4 Seg Acciones Prev'!$C$7:$CY$306,100,FALSE)</f>
        <v>0</v>
      </c>
      <c r="CQ177" s="37">
        <f>VLOOKUP($BN177,'[1]Anexo 4 Seg Acciones Prev'!$C$7:$CY$306,101,FALSE)</f>
        <v>0</v>
      </c>
      <c r="CR177" s="37">
        <f t="shared" si="104"/>
        <v>0</v>
      </c>
      <c r="CS177" s="38" t="s">
        <v>58</v>
      </c>
      <c r="CT177" s="23"/>
      <c r="CU177" s="24"/>
      <c r="CV177" s="241"/>
      <c r="CW177" s="25">
        <f>1-(CU177/CV176)</f>
        <v>1</v>
      </c>
      <c r="CX177" s="23" t="str" cm="1">
        <f t="array" ref="CX177">+_xlfn.IFS(CW177&lt;0.8,"Cambio",CW177&lt;0.9,"Revisión de control",CW177&gt;0.89,"Se mantiene")</f>
        <v>Se mantiene</v>
      </c>
      <c r="CY177" s="143"/>
      <c r="CZ177" s="143"/>
      <c r="DA177" s="143"/>
      <c r="DB177" s="143"/>
      <c r="DC177" s="25">
        <f>(_xlfn.IFS(CT177="",1,CT177="SI",0)+_xlfn.IFS(CY177="",1,CY177="SI",1,CY177="NO",0)+_xlfn.IFS(CZ177="",1,CZ177="SI",1,CZ177="NO",0)+_xlfn.IFS(DA177="",1,DA177="SI",1,DA177="NO",0)+_xlfn.IFS(DB177="",1,DB177="SI",1,DB177="NO",0))/5</f>
        <v>1</v>
      </c>
    </row>
    <row r="178" spans="1:107" ht="60" customHeight="1" x14ac:dyDescent="0.35">
      <c r="A178" s="146" t="s">
        <v>1250</v>
      </c>
      <c r="B178" s="223"/>
      <c r="C178" s="148" t="s">
        <v>147</v>
      </c>
      <c r="D178" s="206"/>
      <c r="E178" s="209"/>
      <c r="F178" s="206"/>
      <c r="G178" s="265"/>
      <c r="H178" s="184"/>
      <c r="I178" s="216"/>
      <c r="J178" s="190"/>
      <c r="K178" s="190"/>
      <c r="L178" s="211"/>
      <c r="M178" s="197"/>
      <c r="N178" s="200"/>
      <c r="O178" s="213"/>
      <c r="P178" s="216"/>
      <c r="Q178" s="213"/>
      <c r="R178" s="216"/>
      <c r="S178" s="216"/>
      <c r="T178" s="216"/>
      <c r="U178" s="184"/>
      <c r="V178" s="186"/>
      <c r="W178" s="186"/>
      <c r="X178" s="187"/>
      <c r="Y178" s="190"/>
      <c r="Z178" s="190"/>
      <c r="AA178" s="193"/>
      <c r="AB178" s="193"/>
      <c r="AC178" s="193"/>
      <c r="AD178" s="195"/>
      <c r="AE178" s="184"/>
      <c r="AF178" s="188"/>
      <c r="AG178" s="184"/>
      <c r="AH178" s="184"/>
      <c r="AI178" s="188"/>
      <c r="AJ178" s="184"/>
      <c r="AK178" s="185"/>
      <c r="AL178" s="20" t="str">
        <f>CONCATENATE(J176," Control"," 3")</f>
        <v>SEJUT 31 Control 3</v>
      </c>
      <c r="AM178" s="22"/>
      <c r="AN178" s="22"/>
      <c r="AO178" s="22"/>
      <c r="AP178" s="22" t="str">
        <f t="shared" si="129"/>
        <v xml:space="preserve">  a través de </v>
      </c>
      <c r="AQ178" s="20"/>
      <c r="AR178" s="20" t="str">
        <f>IF(OR(AQ178="Preventivo",AQ178="Detectivo"),"Probabilidad",IF(AQ178="Correctivo","Impacto",""))</f>
        <v/>
      </c>
      <c r="AS178" s="20"/>
      <c r="AT178" s="20" t="str">
        <f>IF(AND(AQ178="Preventivo",AS178="Automático"),"50%",IF(AND(AQ178="Preventivo",AS178="Manual"),"40%",IF(AND(AQ178="Detectivo",AS178="Automático"),"40%",IF(AND(AQ178="Detectivo",AS178="Manual"),"30%",IF(AND(AQ178="Correctivo",AS178="Automático"),"35%",IF(AND(AQ178="Correctivo",AS178="Manual"),"25%",""))))))</f>
        <v/>
      </c>
      <c r="AU178" s="20"/>
      <c r="AV178" s="20"/>
      <c r="AW178" s="20"/>
      <c r="AX178" s="21">
        <f>+IF(AR178="Probabilidad",AX177-(AX177*AT178),AX177)</f>
        <v>0.42</v>
      </c>
      <c r="AY178" s="20" t="str">
        <f t="shared" si="106"/>
        <v>Media</v>
      </c>
      <c r="AZ178" s="21">
        <f>+IF(AR178="Impacto",AZ177-(AZ177*AT178),AZ177)</f>
        <v>0.60000000000000009</v>
      </c>
      <c r="BA178" s="20" t="str">
        <f t="shared" si="107"/>
        <v>Moderado</v>
      </c>
      <c r="BB178" s="190"/>
      <c r="BC178" s="190"/>
      <c r="BD178" s="182"/>
      <c r="BE178" s="20"/>
      <c r="BF178" s="20"/>
      <c r="BG178" s="20"/>
      <c r="BH178" s="166"/>
      <c r="BI178" s="166"/>
      <c r="BJ178" s="167"/>
      <c r="BK178" s="164"/>
      <c r="BL178" s="165"/>
      <c r="BM178" s="178"/>
      <c r="BN178" s="20" t="str">
        <f>CONCATENATE(J176," Acción preventiva"," 3")</f>
        <v>SEJUT 31 Acción preventiva 3</v>
      </c>
      <c r="BO178" s="22"/>
      <c r="BP178" s="22"/>
      <c r="BQ178" s="22"/>
      <c r="BR178" s="20"/>
      <c r="BS178" s="20"/>
      <c r="BT178" s="20"/>
      <c r="BU178" s="20"/>
      <c r="BV178" s="20"/>
      <c r="BW178" s="20"/>
      <c r="BX178" s="20"/>
      <c r="BY178" s="20"/>
      <c r="BZ178" s="20"/>
      <c r="CA178" s="20"/>
      <c r="CB178" s="20"/>
      <c r="CC178" s="20"/>
      <c r="CD178" s="20"/>
      <c r="CE178" s="180"/>
      <c r="CF178" s="37"/>
      <c r="CG178" s="37"/>
      <c r="CH178" s="37"/>
      <c r="CI178" s="37"/>
      <c r="CJ178" s="37"/>
      <c r="CK178" s="37"/>
      <c r="CL178" s="37"/>
      <c r="CM178" s="37"/>
      <c r="CN178" s="37"/>
      <c r="CO178" s="37"/>
      <c r="CP178" s="37"/>
      <c r="CQ178" s="37"/>
      <c r="CR178" s="37"/>
      <c r="CS178" s="38"/>
      <c r="CT178" s="23"/>
      <c r="CU178" s="24"/>
      <c r="CV178" s="241"/>
      <c r="CW178" s="25">
        <f>1-(CU178/CV176)</f>
        <v>1</v>
      </c>
      <c r="CX178" s="23" t="str" cm="1">
        <f t="array" ref="CX178">+_xlfn.IFS(CW178&lt;0.8,"Cambio",CW178&lt;0.9,"Revisión de control",CW178&gt;0.89,"Se mantiene")</f>
        <v>Se mantiene</v>
      </c>
      <c r="CY178" s="143"/>
      <c r="CZ178" s="143"/>
      <c r="DA178" s="143"/>
      <c r="DB178" s="143"/>
      <c r="DC178" s="25">
        <f>(_xlfn.IFS(CT178="",1,CT178="SI",0)+_xlfn.IFS(CY178="",1,CY178="SI",1,CY178="NO",0)+_xlfn.IFS(CZ178="",1,CZ178="SI",1,CZ178="NO",0)+_xlfn.IFS(DA178="",1,DA178="SI",1,DA178="NO",0)+_xlfn.IFS(DB178="",1,DB178="SI",1,DB178="NO",0))/5</f>
        <v>1</v>
      </c>
    </row>
    <row r="179" spans="1:107" ht="60" customHeight="1" x14ac:dyDescent="0.35">
      <c r="A179" s="146" t="s">
        <v>1250</v>
      </c>
      <c r="B179" s="224"/>
      <c r="C179" s="148" t="s">
        <v>147</v>
      </c>
      <c r="D179" s="207"/>
      <c r="E179" s="210"/>
      <c r="F179" s="207"/>
      <c r="G179" s="265"/>
      <c r="H179" s="184"/>
      <c r="I179" s="217"/>
      <c r="J179" s="191"/>
      <c r="K179" s="191"/>
      <c r="L179" s="211"/>
      <c r="M179" s="198"/>
      <c r="N179" s="201"/>
      <c r="O179" s="214"/>
      <c r="P179" s="217"/>
      <c r="Q179" s="214"/>
      <c r="R179" s="217"/>
      <c r="S179" s="217"/>
      <c r="T179" s="217"/>
      <c r="U179" s="184"/>
      <c r="V179" s="186"/>
      <c r="W179" s="186"/>
      <c r="X179" s="187"/>
      <c r="Y179" s="191"/>
      <c r="Z179" s="191"/>
      <c r="AA179" s="194"/>
      <c r="AB179" s="194"/>
      <c r="AC179" s="194"/>
      <c r="AD179" s="195"/>
      <c r="AE179" s="184"/>
      <c r="AF179" s="188"/>
      <c r="AG179" s="184"/>
      <c r="AH179" s="184"/>
      <c r="AI179" s="188"/>
      <c r="AJ179" s="184"/>
      <c r="AK179" s="185"/>
      <c r="AL179" s="20" t="str">
        <f>CONCATENATE(J176," Control"," 4")</f>
        <v>SEJUT 31 Control 4</v>
      </c>
      <c r="AM179" s="22"/>
      <c r="AN179" s="22"/>
      <c r="AO179" s="22"/>
      <c r="AP179" s="22" t="str">
        <f t="shared" si="129"/>
        <v xml:space="preserve">  a través de </v>
      </c>
      <c r="AQ179" s="20"/>
      <c r="AR179" s="20" t="str">
        <f>IF(OR(AQ179="Preventivo",AQ179="Detectivo"),"Probabilidad",IF(AQ179="Correctivo","Impacto",""))</f>
        <v/>
      </c>
      <c r="AS179" s="20"/>
      <c r="AT179" s="20" t="str">
        <f>IF(AND(AQ179="Preventivo",AS179="Automático"),"50%",IF(AND(AQ179="Preventivo",AS179="Manual"),"40%",IF(AND(AQ179="Detectivo",AS179="Automático"),"40%",IF(AND(AQ179="Detectivo",AS179="Manual"),"30%",IF(AND(AQ179="Correctivo",AS179="Automático"),"35%",IF(AND(AQ179="Correctivo",AS179="Manual"),"25%",""))))))</f>
        <v/>
      </c>
      <c r="AU179" s="20"/>
      <c r="AV179" s="20"/>
      <c r="AW179" s="20"/>
      <c r="AX179" s="21">
        <f>+IF(AR179="Probabilidad",AX178-(AX178*AT179),AX178)</f>
        <v>0.42</v>
      </c>
      <c r="AY179" s="20" t="str">
        <f t="shared" si="106"/>
        <v>Media</v>
      </c>
      <c r="AZ179" s="21">
        <f>+IF(AR179="Impacto",AZ178-(AZ178*AT179),AZ178)</f>
        <v>0.60000000000000009</v>
      </c>
      <c r="BA179" s="20" t="str">
        <f t="shared" si="107"/>
        <v>Moderado</v>
      </c>
      <c r="BB179" s="191"/>
      <c r="BC179" s="191"/>
      <c r="BD179" s="183"/>
      <c r="BE179" s="20"/>
      <c r="BF179" s="20"/>
      <c r="BG179" s="20"/>
      <c r="BH179" s="166"/>
      <c r="BI179" s="166"/>
      <c r="BJ179" s="167"/>
      <c r="BK179" s="164"/>
      <c r="BL179" s="165"/>
      <c r="BM179" s="178"/>
      <c r="BN179" s="20" t="str">
        <f>CONCATENATE(J176," Acción preventiva"," 4")</f>
        <v>SEJUT 31 Acción preventiva 4</v>
      </c>
      <c r="BO179" s="22"/>
      <c r="BP179" s="22"/>
      <c r="BQ179" s="22"/>
      <c r="BR179" s="20"/>
      <c r="BS179" s="20"/>
      <c r="BT179" s="20"/>
      <c r="BU179" s="20"/>
      <c r="BV179" s="20"/>
      <c r="BW179" s="20"/>
      <c r="BX179" s="20"/>
      <c r="BY179" s="20"/>
      <c r="BZ179" s="20"/>
      <c r="CA179" s="20"/>
      <c r="CB179" s="20"/>
      <c r="CC179" s="20"/>
      <c r="CD179" s="20"/>
      <c r="CE179" s="180"/>
      <c r="CF179" s="37"/>
      <c r="CG179" s="37"/>
      <c r="CH179" s="37"/>
      <c r="CI179" s="37"/>
      <c r="CJ179" s="37"/>
      <c r="CK179" s="37"/>
      <c r="CL179" s="37"/>
      <c r="CM179" s="37"/>
      <c r="CN179" s="37"/>
      <c r="CO179" s="37"/>
      <c r="CP179" s="37"/>
      <c r="CQ179" s="37"/>
      <c r="CR179" s="37"/>
      <c r="CS179" s="38"/>
      <c r="CT179" s="23"/>
      <c r="CU179" s="24"/>
      <c r="CV179" s="242"/>
      <c r="CW179" s="25">
        <f>1-(CU179/CV176)</f>
        <v>1</v>
      </c>
      <c r="CX179" s="23" t="str" cm="1">
        <f t="array" ref="CX179">+_xlfn.IFS(CW179&lt;0.8,"Cambio",CW179&lt;0.9,"Revisión de control",CW179&gt;0.89,"Se mantiene")</f>
        <v>Se mantiene</v>
      </c>
      <c r="CY179" s="143"/>
      <c r="CZ179" s="143"/>
      <c r="DA179" s="143"/>
      <c r="DB179" s="143"/>
      <c r="DC179" s="25">
        <f>(_xlfn.IFS(CT179="",1,CT179="SI",0)+_xlfn.IFS(CY179="",1,CY179="SI",1,CY179="NO",0)+_xlfn.IFS(CZ179="",1,CZ179="SI",1,CZ179="NO",0)+_xlfn.IFS(DA179="",1,DA179="SI",1,DA179="NO",0)+_xlfn.IFS(DB179="",1,DB179="SI",1,DB179="NO",0))/5</f>
        <v>1</v>
      </c>
    </row>
    <row r="180" spans="1:107" ht="60" customHeight="1" x14ac:dyDescent="0.35">
      <c r="A180" s="146" t="s">
        <v>591</v>
      </c>
      <c r="B180" s="222" t="s">
        <v>148</v>
      </c>
      <c r="C180" s="148" t="s">
        <v>149</v>
      </c>
      <c r="D180" s="205" t="str">
        <f>VLOOKUP(B180,Datos!$B$65:$F$80,3,FALSE)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0" s="208" t="str">
        <f>VLOOKUP(B180,Datos!$B$65:$F$80,5,FALSE)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0" s="205" t="str">
        <f>VLOOKUP(B180,Datos!$B$65:$F$80,4,FALSE)</f>
        <v>Inicia con el análisis de la ruta jurídica y termina con la decisión final del expediente</v>
      </c>
      <c r="G180" s="221" t="s">
        <v>595</v>
      </c>
      <c r="H180" s="184" t="s">
        <v>1310</v>
      </c>
      <c r="I180" s="215">
        <f>IF(K180="",0,1)</f>
        <v>1</v>
      </c>
      <c r="J180" s="189" t="str">
        <f>CONCATENATE(C180," ",K180)</f>
        <v>ACCTI 32</v>
      </c>
      <c r="K180" s="189">
        <v>32</v>
      </c>
      <c r="L180" s="211">
        <v>46150</v>
      </c>
      <c r="M180" s="196">
        <f ca="1">+TODAY()-L180</f>
        <v>39</v>
      </c>
      <c r="N180" s="199" t="s">
        <v>1311</v>
      </c>
      <c r="O180" s="212" t="s">
        <v>19</v>
      </c>
      <c r="P180" s="215">
        <f>VLOOKUP(O180,Datos!$B$20:$D$25,3,FALSE)</f>
        <v>0.2</v>
      </c>
      <c r="Q180" s="212" t="s">
        <v>35</v>
      </c>
      <c r="R180" s="215">
        <f>VLOOKUP(Q180,Datos!$C$20:$D$25,2,FALSE)</f>
        <v>1</v>
      </c>
      <c r="S180" s="215">
        <f>+IF(P180="",R180,IF(R180="",P180,IF(P180&gt;R180,P180,R180)))</f>
        <v>1</v>
      </c>
      <c r="T180" s="215" t="str" cm="1">
        <f t="array" ref="T180">_xlfn.IFS(S180=P180,O180,S180=R180,Q180)</f>
        <v>El riesgo afecta la imagen de la entidad a nivel nacional, con efecto publicitarios sostenible a nivel país</v>
      </c>
      <c r="U180" s="184" t="s">
        <v>4</v>
      </c>
      <c r="V180" s="186" t="s">
        <v>1312</v>
      </c>
      <c r="W180" s="186" t="s">
        <v>1313</v>
      </c>
      <c r="X180" s="187" t="str">
        <f>CONCATENATE("Posibilidad de"," ",U180," ",V180," debido ",W180)</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Y180" s="189" t="s">
        <v>208</v>
      </c>
      <c r="Z180" s="189" t="s">
        <v>214</v>
      </c>
      <c r="AA180" s="192" t="s">
        <v>342</v>
      </c>
      <c r="AB180" s="192" t="s">
        <v>1201</v>
      </c>
      <c r="AC180" s="192" t="s">
        <v>1314</v>
      </c>
      <c r="AD180" s="195">
        <v>1600</v>
      </c>
      <c r="AE180" s="184" t="str">
        <f>IF(AD180&lt;=0,"",IF(AD180&lt;=2,"Muy Baja",IF(AD180&lt;=24,"Baja",IF(AD180&lt;=500,"Media",IF(AD180&lt;=5000,"Alta","Muy Alta")))))</f>
        <v>Alta</v>
      </c>
      <c r="AF180" s="188">
        <f>IF(AE180="","",IF(AE180="Muy Baja",0.2,IF(AE180="Baja",0.4,IF(AE180="Media",0.6,IF(AE180="Alta",0.8,IF(AE180="Muy Alta",1,))))))</f>
        <v>0.8</v>
      </c>
      <c r="AG180" s="188" t="str">
        <f>+T180</f>
        <v>El riesgo afecta la imagen de la entidad a nivel nacional, con efecto publicitarios sostenible a nivel país</v>
      </c>
      <c r="AH180" s="184" t="str" cm="1">
        <f t="array" ref="AH180">_xlfn.IFS(AG180=Datos!$C$6,"Leve",AG180=Datos!$D$6,"Leve",AG180=Datos!$C$7,"Menor",AG180=Datos!$D$7,"Menor",AG180=Datos!$C$8,"Moderado",AG180=Datos!$D$8,"Moderado",AG180=Datos!$C$9,"Mayor",AG180=Datos!$D$9,"Mayor",AG180=Datos!$C$10,"Catastrófico",AG180=Datos!$D$10,"Catastrófico")</f>
        <v>Catastrófico</v>
      </c>
      <c r="AI180" s="188">
        <f>IF(AH180="","",IF(AH180="Leve",0.2,IF(AH180="Menor",0.4,IF(AH180="Moderado",0.6,IF(AH180="Mayor",0.8,IF(AH180="Catastrófico",1,))))))</f>
        <v>1</v>
      </c>
      <c r="AJ180" s="184" t="str">
        <f>IF(OR(AND(AE180="Muy Baja",AH180="Leve"),AND(AE180="Muy Baja",AH180="Menor"),AND(AE180="Baja",AH180="Leve")),"Bajo",IF(OR(AND(AE180="Muy baja",AH180="Moderado"),AND(AE180="Baja",AH180="Menor"),AND(AE180="Baja",AH180="Moderado"),AND(AE180="Media",AH180="Leve"),AND(AE180="Media",AH180="Menor"),AND(AE180="Media",AH180="Moderado"),AND(AE180="Alta",AH180="Leve"),AND(AE180="Alta",AH180="Menor")),"Moderado",IF(OR(AND(AE180="Muy Baja",AH180="Mayor"),AND(AE180="Baja",AH180="Mayor"),AND(AE180="Media",AH180="Mayor"),AND(AE180="Alta",AH180="Moderado"),AND(AE180="Alta",AH180="Mayor"),AND(AE180="Muy Alta",AH180="Leve"),AND(AE180="Muy Alta",AH180="Menor"),AND(AE180="Muy Alta",AH180="Moderado"),AND(AE180="Muy Alta",AH180="Mayor")),"Alto",IF(OR(AND(AE180="Muy Baja",AH180="Catastrófico"),AND(AE180="Baja",AH180="Catastrófico"),AND(AE180="Media",AH180="Catastrófico"),AND(AE180="Alta",AH180="Catastrófico"),AND(AE180="Muy Alta",AH180="Catastrófico")),"Extremo",""))))</f>
        <v>Extremo</v>
      </c>
      <c r="AK180" s="185" t="str" cm="1">
        <f t="array" ref="AK180">_xlfn.IFS(AJ180="Bajo","Aceptar",AJ180="Moderado","Reducir",AJ180="Alto","Reducir",AJ180="Extremo","Reducir")</f>
        <v>Reducir</v>
      </c>
      <c r="AL180" s="20" t="str">
        <f>CONCATENATE(J180," Control"," 1")</f>
        <v>ACCTI 32 Control 1</v>
      </c>
      <c r="AM180" s="22" t="s">
        <v>1315</v>
      </c>
      <c r="AN180" s="22" t="s">
        <v>1316</v>
      </c>
      <c r="AO180" s="22" t="s">
        <v>1317</v>
      </c>
      <c r="AP180" s="22" t="str">
        <f t="shared" ref="AP180:AP199" si="137">CONCATENATE(AM180," ",AN180," a través de ",AO180)</f>
        <v>La SUBDIRECCIÓN DE ACCESO A TIERRAS EN ZONAS FOCALIZADAS valida el cumplimiento de los requisitos para ser sujeto de reforma agraria  a través de los requisitos ambientales, sociales, de infraestructura y técnicas del predio, en el marco del Decreto Ley 902/2017, mediante la forma POSPR-F-015 INFORME TÉCNICO JURÍDICO y lo descrito en el procedimiento ACCTI-P-020 Único en municipios focalizados cada vez que se requiera</v>
      </c>
      <c r="AQ180" s="20" t="s">
        <v>53</v>
      </c>
      <c r="AR180" s="20" t="str">
        <f t="shared" ref="AR180:AR199" si="138">IF(OR(AQ180="Preventivo",AQ180="Detectivo"),"Probabilidad",IF(AQ180="Correctivo","Impacto",""))</f>
        <v>Probabilidad</v>
      </c>
      <c r="AS180" s="20" t="s">
        <v>56</v>
      </c>
      <c r="AT180" s="20" t="str">
        <f t="shared" ref="AT180:AT199" si="139">IF(AND(AQ180="Preventivo",AS180="Automático"),"50%",IF(AND(AQ180="Preventivo",AS180="Manual"),"40%",IF(AND(AQ180="Detectivo",AS180="Automático"),"40%",IF(AND(AQ180="Detectivo",AS180="Manual"),"30%",IF(AND(AQ180="Correctivo",AS180="Automático"),"35%",IF(AND(AQ180="Correctivo",AS180="Manual"),"25%",""))))))</f>
        <v>40%</v>
      </c>
      <c r="AU180" s="20" t="s">
        <v>1</v>
      </c>
      <c r="AV180" s="20" t="s">
        <v>2</v>
      </c>
      <c r="AW180" s="20" t="s">
        <v>3</v>
      </c>
      <c r="AX180" s="21">
        <f>+IF(AR180="Probabilidad",AF180-(AF180*AT180),AF180)</f>
        <v>0.48</v>
      </c>
      <c r="AY180" s="20" t="str">
        <f t="shared" si="106"/>
        <v>Media</v>
      </c>
      <c r="AZ180" s="21">
        <f>+IF(AR180="Impacto",AI180-(AI180*AT180),AI180)</f>
        <v>1</v>
      </c>
      <c r="BA180" s="20" t="str">
        <f t="shared" si="107"/>
        <v>Catastrófico</v>
      </c>
      <c r="BB180" s="189" t="str">
        <f>IF(OR(AND(AY183="Muy Baja",BA183="Leve"),AND(AY183="Muy Baja",BA183="Menor"),AND(AY183="Baja",BA183="Leve")),"Bajo",IF(OR(AND(AY183="Muy baja",BA183="Moderado"),AND(AY183="Baja",BA183="Menor"),AND(AY183="Baja",BA183="Moderado"),AND(AY183="Media",BA183="Leve"),AND(AY183="Media",BA183="Menor"),AND(AY183="Media",BA183="Moderado"),AND(AY183="Alta",BA183="Leve"),AND(AY183="Alta",BA183="Menor")),"Moderado",IF(OR(AND(AY183="Muy Baja",BA183="Mayor"),AND(AY183="Baja",BA183="Mayor"),AND(AY183="Media",BA183="Mayor"),AND(AY183="Alta",BA183="Moderado"),AND(AY183="Alta",BA183="Mayor"),AND(AY183="Muy Alta",BA183="Leve"),AND(AY183="Muy Alta",BA183="Menor"),AND(AY183="Muy Alta",BA183="Moderado"),AND(AY183="Muy Alta",BA183="Mayor")),"Alto",IF(OR(AND(AY183="Muy Baja",BA183="Catastrófico"),AND(AY183="Baja",BA183="Catastrófico"),AND(AY183="Media",BA183="Catastrófico"),AND(AY183="Alta",BA183="Catastrófico"),AND(AY183="Muy Alta",BA183="Catastrófico")),"Extremo",""))))</f>
        <v>Alto</v>
      </c>
      <c r="BC180" s="189" t="str" cm="1">
        <f t="array" ref="BC180">_xlfn.IFS(BB180="Bajo","Aceptar",BB180="Moderado","Reducir",BB180="Alto","Reducir",BB180="Extremo","Reducir")</f>
        <v>Reducir</v>
      </c>
      <c r="BD180" s="181" t="str" cm="1">
        <f t="array" ref="BD180">_xlfn.IFS(BC180="Aceptar","No",BC180="Reducir","Si")</f>
        <v>Si</v>
      </c>
      <c r="BE180" s="136" t="s">
        <v>1817</v>
      </c>
      <c r="BF180" s="136" t="s">
        <v>1817</v>
      </c>
      <c r="BG180" s="136" t="s">
        <v>1817</v>
      </c>
      <c r="BH180" s="166">
        <v>1</v>
      </c>
      <c r="BI180" s="166"/>
      <c r="BJ180" s="167"/>
      <c r="BK180" s="164">
        <f t="shared" ref="BK180" si="140">+SUM(BH180:BJ180)</f>
        <v>1</v>
      </c>
      <c r="BL180" s="165">
        <f t="shared" ref="BL180" si="141">+BK180/3</f>
        <v>0.33333333333333331</v>
      </c>
      <c r="BM180" s="178">
        <f t="shared" ref="BM180" si="142">+AVERAGE(BL180:BL183)</f>
        <v>0.33333333333333331</v>
      </c>
      <c r="BN180" s="20" t="str">
        <f>CONCATENATE(J180," Acción preventiva"," 1")</f>
        <v>ACCTI 32 Acción preventiva 1</v>
      </c>
      <c r="BO180" s="22" t="s">
        <v>596</v>
      </c>
      <c r="BP180" s="22" t="s">
        <v>1320</v>
      </c>
      <c r="BQ180" s="22" t="s">
        <v>598</v>
      </c>
      <c r="BR180" s="20">
        <f t="shared" ref="BR180:BR196" si="143">+SUM(BS180:CD180)</f>
        <v>1</v>
      </c>
      <c r="BS180" s="20"/>
      <c r="BT180" s="20"/>
      <c r="BU180" s="20"/>
      <c r="BV180" s="20"/>
      <c r="BW180" s="20"/>
      <c r="BX180" s="20"/>
      <c r="BY180" s="20"/>
      <c r="BZ180" s="20"/>
      <c r="CA180" s="20">
        <v>1</v>
      </c>
      <c r="CB180" s="20"/>
      <c r="CC180" s="20"/>
      <c r="CD180" s="20"/>
      <c r="CE180" s="180">
        <f>+AVERAGE(CR180:CR183)/AVERAGE(BR180:BR183)</f>
        <v>1</v>
      </c>
      <c r="CF180" s="37">
        <f>VLOOKUP($BN180,'[1]Anexo 4 Seg Acciones Prev'!$C$7:$CY$306,90,FALSE)</f>
        <v>0</v>
      </c>
      <c r="CG180" s="37">
        <f>VLOOKUP($BN180,'[1]Anexo 4 Seg Acciones Prev'!$C$7:$CY$306,91,FALSE)</f>
        <v>1</v>
      </c>
      <c r="CH180" s="37">
        <f>VLOOKUP($BN180,'[1]Anexo 4 Seg Acciones Prev'!$C$7:$CY$306,92,FALSE)</f>
        <v>0</v>
      </c>
      <c r="CI180" s="37">
        <f>VLOOKUP($BN180,'[1]Anexo 4 Seg Acciones Prev'!$C$7:$CY$306,93,FALSE)</f>
        <v>0</v>
      </c>
      <c r="CJ180" s="37">
        <f>VLOOKUP($BN180,'[1]Anexo 4 Seg Acciones Prev'!$C$7:$CY$306,94,FALSE)</f>
        <v>0</v>
      </c>
      <c r="CK180" s="37">
        <f>VLOOKUP($BN180,'[1]Anexo 4 Seg Acciones Prev'!$C$7:$CY$306,95,FALSE)</f>
        <v>0</v>
      </c>
      <c r="CL180" s="37">
        <f>VLOOKUP($BN180,'[1]Anexo 4 Seg Acciones Prev'!$C$7:$CY$306,96,FALSE)</f>
        <v>0</v>
      </c>
      <c r="CM180" s="37">
        <f>VLOOKUP($BN180,'[1]Anexo 4 Seg Acciones Prev'!$C$7:$CY$306,97,FALSE)</f>
        <v>0</v>
      </c>
      <c r="CN180" s="37">
        <f>VLOOKUP($BN180,'[1]Anexo 4 Seg Acciones Prev'!$C$7:$CY$306,98,FALSE)</f>
        <v>0</v>
      </c>
      <c r="CO180" s="37">
        <f>VLOOKUP($BN180,'[1]Anexo 4 Seg Acciones Prev'!$C$7:$CY$306,99,FALSE)</f>
        <v>0</v>
      </c>
      <c r="CP180" s="37">
        <f>VLOOKUP($BN180,'[1]Anexo 4 Seg Acciones Prev'!$C$7:$CY$306,100,FALSE)</f>
        <v>0</v>
      </c>
      <c r="CQ180" s="37">
        <f>VLOOKUP($BN180,'[1]Anexo 4 Seg Acciones Prev'!$C$7:$CY$306,101,FALSE)</f>
        <v>0</v>
      </c>
      <c r="CR180" s="37">
        <f t="shared" si="104"/>
        <v>1</v>
      </c>
      <c r="CS180" s="38" t="s">
        <v>59</v>
      </c>
      <c r="CT180" s="23"/>
      <c r="CU180" s="24"/>
      <c r="CV180" s="240">
        <f>+AD180</f>
        <v>1600</v>
      </c>
      <c r="CW180" s="25">
        <f>1-(CU180/CV180)</f>
        <v>1</v>
      </c>
      <c r="CX180" s="23" t="str" cm="1">
        <f t="array" ref="CX180">+_xlfn.IFS(CW180&lt;0.8,"Cambio",CW180&lt;0.9,"Revisión de control",CW180&gt;0.89,"Se mantiene")</f>
        <v>Se mantiene</v>
      </c>
      <c r="CY180" s="143"/>
      <c r="CZ180" s="143"/>
      <c r="DA180" s="143"/>
      <c r="DB180" s="143"/>
      <c r="DC180" s="25">
        <f t="shared" ref="DC180:DC199" si="144">(_xlfn.IFS(CT180="",1,CT180="SI",0)+_xlfn.IFS(CY180="",1,CY180="SI",1,CY180="NO",0)+_xlfn.IFS(CZ180="",1,CZ180="SI",1,CZ180="NO",0)+_xlfn.IFS(DA180="",1,DA180="SI",1,DA180="NO",0)+_xlfn.IFS(DB180="",1,DB180="SI",1,DB180="NO",0))/5</f>
        <v>1</v>
      </c>
    </row>
    <row r="181" spans="1:107" ht="60" customHeight="1" x14ac:dyDescent="0.35">
      <c r="A181" s="146" t="s">
        <v>591</v>
      </c>
      <c r="B181" s="223"/>
      <c r="C181" s="148" t="s">
        <v>149</v>
      </c>
      <c r="D181" s="206"/>
      <c r="E181" s="209"/>
      <c r="F181" s="206"/>
      <c r="G181" s="221"/>
      <c r="H181" s="184"/>
      <c r="I181" s="216"/>
      <c r="J181" s="190"/>
      <c r="K181" s="190"/>
      <c r="L181" s="211"/>
      <c r="M181" s="197"/>
      <c r="N181" s="200"/>
      <c r="O181" s="213"/>
      <c r="P181" s="216"/>
      <c r="Q181" s="213"/>
      <c r="R181" s="216"/>
      <c r="S181" s="216"/>
      <c r="T181" s="216"/>
      <c r="U181" s="184"/>
      <c r="V181" s="186"/>
      <c r="W181" s="186"/>
      <c r="X181" s="187"/>
      <c r="Y181" s="190"/>
      <c r="Z181" s="190"/>
      <c r="AA181" s="193"/>
      <c r="AB181" s="193"/>
      <c r="AC181" s="193"/>
      <c r="AD181" s="195"/>
      <c r="AE181" s="184"/>
      <c r="AF181" s="188"/>
      <c r="AG181" s="184"/>
      <c r="AH181" s="184"/>
      <c r="AI181" s="188"/>
      <c r="AJ181" s="184"/>
      <c r="AK181" s="185"/>
      <c r="AL181" s="20" t="str">
        <f>CONCATENATE(J180," Control"," 2")</f>
        <v>ACCTI 32 Control 2</v>
      </c>
      <c r="AM181" s="22" t="s">
        <v>1315</v>
      </c>
      <c r="AN181" s="22" t="s">
        <v>1318</v>
      </c>
      <c r="AO181" s="22" t="s">
        <v>1319</v>
      </c>
      <c r="AP181" s="22" t="str">
        <f t="shared" si="137"/>
        <v>La SUBDIRECCIÓN DE ACCESO A TIERRAS EN ZONAS FOCALIZADAS realiza la revocatoria del acto administrativo de adjudicación a través de de los procedimientos de revocatoria ACCTI-P-014 Revocatoria de Titulación de Baldíos en el Marco del Procedimiento Único OSPR y el ACCTI-P-005 Revocatoria del Acto de Adjudicación de Baldíos a Persona Natural (ley 160/94)</v>
      </c>
      <c r="AQ181" s="20" t="s">
        <v>55</v>
      </c>
      <c r="AR181" s="20" t="str">
        <f t="shared" si="138"/>
        <v>Impacto</v>
      </c>
      <c r="AS181" s="20" t="s">
        <v>56</v>
      </c>
      <c r="AT181" s="20" t="str">
        <f t="shared" si="139"/>
        <v>25%</v>
      </c>
      <c r="AU181" s="20" t="s">
        <v>1</v>
      </c>
      <c r="AV181" s="20" t="s">
        <v>2</v>
      </c>
      <c r="AW181" s="20" t="s">
        <v>3</v>
      </c>
      <c r="AX181" s="21">
        <f>+IF(AR181="Probabilidad",AX180-(AX180*AT181),AX180)</f>
        <v>0.48</v>
      </c>
      <c r="AY181" s="20" t="str">
        <f t="shared" si="106"/>
        <v>Media</v>
      </c>
      <c r="AZ181" s="21">
        <f>+IF(AR181="Impacto",AZ180-(AZ180*AT181),AZ180)</f>
        <v>0.75</v>
      </c>
      <c r="BA181" s="20" t="str">
        <f t="shared" si="107"/>
        <v>Mayor</v>
      </c>
      <c r="BB181" s="190"/>
      <c r="BC181" s="190"/>
      <c r="BD181" s="182"/>
      <c r="BE181" s="136" t="s">
        <v>1817</v>
      </c>
      <c r="BF181" s="136" t="s">
        <v>1817</v>
      </c>
      <c r="BG181" s="136" t="s">
        <v>1817</v>
      </c>
      <c r="BH181" s="166"/>
      <c r="BI181" s="166"/>
      <c r="BJ181" s="167"/>
      <c r="BK181" s="164"/>
      <c r="BL181" s="165"/>
      <c r="BM181" s="178"/>
      <c r="BN181" s="20" t="str">
        <f>CONCATENATE(J180," Acción preventiva"," 2")</f>
        <v>ACCTI 32 Acción preventiva 2</v>
      </c>
      <c r="BO181" s="22"/>
      <c r="BP181" s="22"/>
      <c r="BQ181" s="22"/>
      <c r="BR181" s="20"/>
      <c r="BS181" s="20"/>
      <c r="BT181" s="20"/>
      <c r="BU181" s="20"/>
      <c r="BV181" s="20"/>
      <c r="BW181" s="20"/>
      <c r="BX181" s="20"/>
      <c r="BY181" s="20"/>
      <c r="BZ181" s="20"/>
      <c r="CA181" s="20"/>
      <c r="CB181" s="20"/>
      <c r="CC181" s="20"/>
      <c r="CD181" s="20"/>
      <c r="CE181" s="180"/>
      <c r="CF181" s="37"/>
      <c r="CG181" s="37"/>
      <c r="CH181" s="37"/>
      <c r="CI181" s="37"/>
      <c r="CJ181" s="37"/>
      <c r="CK181" s="37"/>
      <c r="CL181" s="37"/>
      <c r="CM181" s="37"/>
      <c r="CN181" s="37"/>
      <c r="CO181" s="37"/>
      <c r="CP181" s="37"/>
      <c r="CQ181" s="37"/>
      <c r="CR181" s="37"/>
      <c r="CS181" s="38"/>
      <c r="CT181" s="23"/>
      <c r="CU181" s="24"/>
      <c r="CV181" s="241"/>
      <c r="CW181" s="25">
        <f>1-(CU181/CV180)</f>
        <v>1</v>
      </c>
      <c r="CX181" s="23" t="str" cm="1">
        <f t="array" ref="CX181">+_xlfn.IFS(CW181&lt;0.8,"Cambio",CW181&lt;0.9,"Revisión de control",CW181&gt;0.89,"Se mantiene")</f>
        <v>Se mantiene</v>
      </c>
      <c r="CY181" s="143"/>
      <c r="CZ181" s="143"/>
      <c r="DA181" s="143"/>
      <c r="DB181" s="143"/>
      <c r="DC181" s="25">
        <f t="shared" si="144"/>
        <v>1</v>
      </c>
    </row>
    <row r="182" spans="1:107" ht="60" customHeight="1" x14ac:dyDescent="0.35">
      <c r="A182" s="146" t="s">
        <v>591</v>
      </c>
      <c r="B182" s="223"/>
      <c r="C182" s="148" t="s">
        <v>149</v>
      </c>
      <c r="D182" s="206"/>
      <c r="E182" s="209"/>
      <c r="F182" s="206"/>
      <c r="G182" s="221"/>
      <c r="H182" s="184"/>
      <c r="I182" s="216"/>
      <c r="J182" s="190"/>
      <c r="K182" s="190"/>
      <c r="L182" s="211"/>
      <c r="M182" s="197"/>
      <c r="N182" s="200"/>
      <c r="O182" s="213"/>
      <c r="P182" s="216"/>
      <c r="Q182" s="213"/>
      <c r="R182" s="216"/>
      <c r="S182" s="216"/>
      <c r="T182" s="216"/>
      <c r="U182" s="184"/>
      <c r="V182" s="186"/>
      <c r="W182" s="186"/>
      <c r="X182" s="187"/>
      <c r="Y182" s="190"/>
      <c r="Z182" s="190"/>
      <c r="AA182" s="193"/>
      <c r="AB182" s="193"/>
      <c r="AC182" s="193"/>
      <c r="AD182" s="195"/>
      <c r="AE182" s="184"/>
      <c r="AF182" s="188"/>
      <c r="AG182" s="184"/>
      <c r="AH182" s="184"/>
      <c r="AI182" s="188"/>
      <c r="AJ182" s="184"/>
      <c r="AK182" s="185"/>
      <c r="AL182" s="20" t="str">
        <f>CONCATENATE(J180," Control"," 3")</f>
        <v>ACCTI 32 Control 3</v>
      </c>
      <c r="AM182" s="22"/>
      <c r="AN182" s="22"/>
      <c r="AO182" s="22"/>
      <c r="AP182" s="22" t="str">
        <f t="shared" si="137"/>
        <v xml:space="preserve">  a través de </v>
      </c>
      <c r="AQ182" s="20"/>
      <c r="AR182" s="20" t="str">
        <f t="shared" si="138"/>
        <v/>
      </c>
      <c r="AS182" s="20"/>
      <c r="AT182" s="20" t="str">
        <f t="shared" si="139"/>
        <v/>
      </c>
      <c r="AU182" s="20"/>
      <c r="AV182" s="20"/>
      <c r="AW182" s="20"/>
      <c r="AX182" s="21">
        <f>+IF(AR182="Probabilidad",AX181-(AX181*AT182),AX181)</f>
        <v>0.48</v>
      </c>
      <c r="AY182" s="20" t="str">
        <f t="shared" si="106"/>
        <v>Media</v>
      </c>
      <c r="AZ182" s="21">
        <f>+IF(AR182="Impacto",AZ181-(AZ181*AT182),AZ181)</f>
        <v>0.75</v>
      </c>
      <c r="BA182" s="20" t="str">
        <f t="shared" si="107"/>
        <v>Mayor</v>
      </c>
      <c r="BB182" s="190"/>
      <c r="BC182" s="190"/>
      <c r="BD182" s="182"/>
      <c r="BE182" s="20"/>
      <c r="BF182" s="20"/>
      <c r="BG182" s="20"/>
      <c r="BH182" s="166"/>
      <c r="BI182" s="166"/>
      <c r="BJ182" s="167"/>
      <c r="BK182" s="164"/>
      <c r="BL182" s="165"/>
      <c r="BM182" s="178"/>
      <c r="BN182" s="20" t="str">
        <f>CONCATENATE(J180," Acción preventiva"," 3")</f>
        <v>ACCTI 32 Acción preventiva 3</v>
      </c>
      <c r="BO182" s="22"/>
      <c r="BP182" s="22"/>
      <c r="BQ182" s="22"/>
      <c r="BR182" s="20"/>
      <c r="BS182" s="20"/>
      <c r="BT182" s="20"/>
      <c r="BU182" s="20"/>
      <c r="BV182" s="20"/>
      <c r="BW182" s="20"/>
      <c r="BX182" s="20"/>
      <c r="BY182" s="20"/>
      <c r="BZ182" s="20"/>
      <c r="CA182" s="20"/>
      <c r="CB182" s="20"/>
      <c r="CC182" s="20"/>
      <c r="CD182" s="20"/>
      <c r="CE182" s="180"/>
      <c r="CF182" s="37"/>
      <c r="CG182" s="37"/>
      <c r="CH182" s="37"/>
      <c r="CI182" s="37"/>
      <c r="CJ182" s="37"/>
      <c r="CK182" s="37"/>
      <c r="CL182" s="37"/>
      <c r="CM182" s="37"/>
      <c r="CN182" s="37"/>
      <c r="CO182" s="37"/>
      <c r="CP182" s="37"/>
      <c r="CQ182" s="37"/>
      <c r="CR182" s="37"/>
      <c r="CS182" s="38"/>
      <c r="CT182" s="23"/>
      <c r="CU182" s="24"/>
      <c r="CV182" s="241"/>
      <c r="CW182" s="25">
        <f>1-(CU182/CV180)</f>
        <v>1</v>
      </c>
      <c r="CX182" s="23" t="str" cm="1">
        <f t="array" ref="CX182">+_xlfn.IFS(CW182&lt;0.8,"Cambio",CW182&lt;0.9,"Revisión de control",CW182&gt;0.89,"Se mantiene")</f>
        <v>Se mantiene</v>
      </c>
      <c r="CY182" s="143"/>
      <c r="CZ182" s="143"/>
      <c r="DA182" s="143"/>
      <c r="DB182" s="143"/>
      <c r="DC182" s="25">
        <f t="shared" si="144"/>
        <v>1</v>
      </c>
    </row>
    <row r="183" spans="1:107" ht="60" customHeight="1" x14ac:dyDescent="0.35">
      <c r="A183" s="146" t="s">
        <v>591</v>
      </c>
      <c r="B183" s="224"/>
      <c r="C183" s="148" t="s">
        <v>149</v>
      </c>
      <c r="D183" s="207"/>
      <c r="E183" s="210"/>
      <c r="F183" s="207"/>
      <c r="G183" s="221"/>
      <c r="H183" s="184"/>
      <c r="I183" s="217"/>
      <c r="J183" s="191"/>
      <c r="K183" s="191"/>
      <c r="L183" s="211"/>
      <c r="M183" s="198"/>
      <c r="N183" s="201"/>
      <c r="O183" s="214"/>
      <c r="P183" s="217"/>
      <c r="Q183" s="214"/>
      <c r="R183" s="217"/>
      <c r="S183" s="217"/>
      <c r="T183" s="217"/>
      <c r="U183" s="184"/>
      <c r="V183" s="186"/>
      <c r="W183" s="186"/>
      <c r="X183" s="187"/>
      <c r="Y183" s="191"/>
      <c r="Z183" s="191"/>
      <c r="AA183" s="194"/>
      <c r="AB183" s="194"/>
      <c r="AC183" s="194"/>
      <c r="AD183" s="195"/>
      <c r="AE183" s="184"/>
      <c r="AF183" s="188"/>
      <c r="AG183" s="184"/>
      <c r="AH183" s="184"/>
      <c r="AI183" s="188"/>
      <c r="AJ183" s="184"/>
      <c r="AK183" s="185"/>
      <c r="AL183" s="20" t="str">
        <f>CONCATENATE(J180," Control"," 4")</f>
        <v>ACCTI 32 Control 4</v>
      </c>
      <c r="AM183" s="22"/>
      <c r="AN183" s="22"/>
      <c r="AO183" s="22"/>
      <c r="AP183" s="22" t="str">
        <f t="shared" si="137"/>
        <v xml:space="preserve">  a través de </v>
      </c>
      <c r="AQ183" s="20"/>
      <c r="AR183" s="20" t="str">
        <f t="shared" si="138"/>
        <v/>
      </c>
      <c r="AS183" s="20"/>
      <c r="AT183" s="20" t="str">
        <f t="shared" si="139"/>
        <v/>
      </c>
      <c r="AU183" s="20"/>
      <c r="AV183" s="20"/>
      <c r="AW183" s="20"/>
      <c r="AX183" s="21">
        <f>+IF(AR183="Probabilidad",AX182-(AX182*AT183),AX182)</f>
        <v>0.48</v>
      </c>
      <c r="AY183" s="20" t="str">
        <f t="shared" si="106"/>
        <v>Media</v>
      </c>
      <c r="AZ183" s="21">
        <f>+IF(AR183="Impacto",AZ182-(AZ182*AT183),AZ182)</f>
        <v>0.75</v>
      </c>
      <c r="BA183" s="20" t="str">
        <f t="shared" si="107"/>
        <v>Mayor</v>
      </c>
      <c r="BB183" s="191"/>
      <c r="BC183" s="191"/>
      <c r="BD183" s="183"/>
      <c r="BE183" s="20"/>
      <c r="BF183" s="20"/>
      <c r="BG183" s="20"/>
      <c r="BH183" s="166"/>
      <c r="BI183" s="166"/>
      <c r="BJ183" s="167"/>
      <c r="BK183" s="164"/>
      <c r="BL183" s="165"/>
      <c r="BM183" s="178"/>
      <c r="BN183" s="20" t="str">
        <f>CONCATENATE(J180," Acción preventiva"," 4")</f>
        <v>ACCTI 32 Acción preventiva 4</v>
      </c>
      <c r="BO183" s="22"/>
      <c r="BP183" s="22"/>
      <c r="BQ183" s="22"/>
      <c r="BR183" s="20"/>
      <c r="BS183" s="20"/>
      <c r="BT183" s="20"/>
      <c r="BU183" s="20"/>
      <c r="BV183" s="20"/>
      <c r="BW183" s="20"/>
      <c r="BX183" s="20"/>
      <c r="BY183" s="20"/>
      <c r="BZ183" s="20"/>
      <c r="CA183" s="20"/>
      <c r="CB183" s="20"/>
      <c r="CC183" s="20"/>
      <c r="CD183" s="20"/>
      <c r="CE183" s="180"/>
      <c r="CF183" s="37"/>
      <c r="CG183" s="37"/>
      <c r="CH183" s="37"/>
      <c r="CI183" s="37"/>
      <c r="CJ183" s="37"/>
      <c r="CK183" s="37"/>
      <c r="CL183" s="37"/>
      <c r="CM183" s="37"/>
      <c r="CN183" s="37"/>
      <c r="CO183" s="37"/>
      <c r="CP183" s="37"/>
      <c r="CQ183" s="37"/>
      <c r="CR183" s="37"/>
      <c r="CS183" s="38"/>
      <c r="CT183" s="23"/>
      <c r="CU183" s="24"/>
      <c r="CV183" s="242"/>
      <c r="CW183" s="25">
        <f>1-(CU183/CV180)</f>
        <v>1</v>
      </c>
      <c r="CX183" s="23" t="str" cm="1">
        <f t="array" ref="CX183">+_xlfn.IFS(CW183&lt;0.8,"Cambio",CW183&lt;0.9,"Revisión de control",CW183&gt;0.89,"Se mantiene")</f>
        <v>Se mantiene</v>
      </c>
      <c r="CY183" s="143"/>
      <c r="CZ183" s="143"/>
      <c r="DA183" s="143"/>
      <c r="DB183" s="143"/>
      <c r="DC183" s="25">
        <f t="shared" si="144"/>
        <v>1</v>
      </c>
    </row>
    <row r="184" spans="1:107" ht="60" customHeight="1" x14ac:dyDescent="0.35">
      <c r="A184" s="146" t="s">
        <v>591</v>
      </c>
      <c r="B184" s="222" t="s">
        <v>148</v>
      </c>
      <c r="C184" s="148" t="s">
        <v>149</v>
      </c>
      <c r="D184" s="205" t="str">
        <f>VLOOKUP(B184,Datos!$B$65:$F$80,3,FALSE)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4" s="208" t="str">
        <f>VLOOKUP(B184,Datos!$B$65:$F$80,5,FALSE)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4" s="205" t="str">
        <f>VLOOKUP(B184,Datos!$B$65:$F$80,4,FALSE)</f>
        <v>Inicia con el análisis de la ruta jurídica y termina con la decisión final del expediente</v>
      </c>
      <c r="G184" s="221" t="s">
        <v>595</v>
      </c>
      <c r="H184" s="184" t="s">
        <v>1310</v>
      </c>
      <c r="I184" s="215">
        <f>IF(K184="",0,1)</f>
        <v>1</v>
      </c>
      <c r="J184" s="189" t="str">
        <f>CONCATENATE(C184," ",K184)</f>
        <v>ACCTI 33</v>
      </c>
      <c r="K184" s="189">
        <v>33</v>
      </c>
      <c r="L184" s="211">
        <v>46150</v>
      </c>
      <c r="M184" s="196">
        <f ca="1">+TODAY()-L184</f>
        <v>39</v>
      </c>
      <c r="N184" s="199" t="s">
        <v>1321</v>
      </c>
      <c r="O184" s="212" t="s">
        <v>27</v>
      </c>
      <c r="P184" s="215">
        <f>VLOOKUP(O184,Datos!$B$20:$D$25,3,FALSE)</f>
        <v>0.6</v>
      </c>
      <c r="Q184" s="212" t="s">
        <v>35</v>
      </c>
      <c r="R184" s="215">
        <f>VLOOKUP(Q184,Datos!$C$20:$D$25,2,FALSE)</f>
        <v>1</v>
      </c>
      <c r="S184" s="215">
        <f>+IF(P184="",R184,IF(R184="",P184,IF(P184&gt;R184,P184,R184)))</f>
        <v>1</v>
      </c>
      <c r="T184" s="215" t="str" cm="1">
        <f t="array" ref="T184">_xlfn.IFS(S184=P184,O184,S184=R184,Q184)</f>
        <v>El riesgo afecta la imagen de la entidad a nivel nacional, con efecto publicitarios sostenible a nivel país</v>
      </c>
      <c r="U184" s="184" t="s">
        <v>4</v>
      </c>
      <c r="V184" s="186" t="s">
        <v>1322</v>
      </c>
      <c r="W184" s="186" t="s">
        <v>1323</v>
      </c>
      <c r="X184" s="187" t="str">
        <f>CONCATENATE("Posibilidad de"," ",U184," ",V184," debido ",W184)</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por los tiempos en la toma de decisiones por la alta complejidad, jurídica y social</v>
      </c>
      <c r="Y184" s="189" t="s">
        <v>208</v>
      </c>
      <c r="Z184" s="189" t="s">
        <v>214</v>
      </c>
      <c r="AA184" s="192" t="s">
        <v>342</v>
      </c>
      <c r="AB184" s="192" t="s">
        <v>1036</v>
      </c>
      <c r="AC184" s="192" t="s">
        <v>1324</v>
      </c>
      <c r="AD184" s="195">
        <v>1000</v>
      </c>
      <c r="AE184" s="184" t="str">
        <f>IF(AD184&lt;=0,"",IF(AD184&lt;=2,"Muy Baja",IF(AD184&lt;=24,"Baja",IF(AD184&lt;=500,"Media",IF(AD184&lt;=5000,"Alta","Muy Alta")))))</f>
        <v>Alta</v>
      </c>
      <c r="AF184" s="188">
        <f>IF(AE184="","",IF(AE184="Muy Baja",0.2,IF(AE184="Baja",0.4,IF(AE184="Media",0.6,IF(AE184="Alta",0.8,IF(AE184="Muy Alta",1,))))))</f>
        <v>0.8</v>
      </c>
      <c r="AG184" s="188" t="str">
        <f>+T184</f>
        <v>El riesgo afecta la imagen de la entidad a nivel nacional, con efecto publicitarios sostenible a nivel país</v>
      </c>
      <c r="AH184" s="184" t="str" cm="1">
        <f t="array" ref="AH184">_xlfn.IFS(AG184=Datos!$C$6,"Leve",AG184=Datos!$D$6,"Leve",AG184=Datos!$C$7,"Menor",AG184=Datos!$D$7,"Menor",AG184=Datos!$C$8,"Moderado",AG184=Datos!$D$8,"Moderado",AG184=Datos!$C$9,"Mayor",AG184=Datos!$D$9,"Mayor",AG184=Datos!$C$10,"Catastrófico",AG184=Datos!$D$10,"Catastrófico")</f>
        <v>Catastrófico</v>
      </c>
      <c r="AI184" s="188">
        <f>IF(AH184="","",IF(AH184="Leve",0.2,IF(AH184="Menor",0.4,IF(AH184="Moderado",0.6,IF(AH184="Mayor",0.8,IF(AH184="Catastrófico",1,))))))</f>
        <v>1</v>
      </c>
      <c r="AJ184" s="184" t="str">
        <f>IF(OR(AND(AE184="Muy Baja",AH184="Leve"),AND(AE184="Muy Baja",AH184="Menor"),AND(AE184="Baja",AH184="Leve")),"Bajo",IF(OR(AND(AE184="Muy baja",AH184="Moderado"),AND(AE184="Baja",AH184="Menor"),AND(AE184="Baja",AH184="Moderado"),AND(AE184="Media",AH184="Leve"),AND(AE184="Media",AH184="Menor"),AND(AE184="Media",AH184="Moderado"),AND(AE184="Alta",AH184="Leve"),AND(AE184="Alta",AH184="Menor")),"Moderado",IF(OR(AND(AE184="Muy Baja",AH184="Mayor"),AND(AE184="Baja",AH184="Mayor"),AND(AE184="Media",AH184="Mayor"),AND(AE184="Alta",AH184="Moderado"),AND(AE184="Alta",AH184="Mayor"),AND(AE184="Muy Alta",AH184="Leve"),AND(AE184="Muy Alta",AH184="Menor"),AND(AE184="Muy Alta",AH184="Moderado"),AND(AE184="Muy Alta",AH184="Mayor")),"Alto",IF(OR(AND(AE184="Muy Baja",AH184="Catastrófico"),AND(AE184="Baja",AH184="Catastrófico"),AND(AE184="Media",AH184="Catastrófico"),AND(AE184="Alta",AH184="Catastrófico"),AND(AE184="Muy Alta",AH184="Catastrófico")),"Extremo",""))))</f>
        <v>Extremo</v>
      </c>
      <c r="AK184" s="185" t="str" cm="1">
        <f t="array" ref="AK184">_xlfn.IFS(AJ184="Bajo","Aceptar",AJ184="Moderado","Reducir",AJ184="Alto","Reducir",AJ184="Extremo","Reducir")</f>
        <v>Reducir</v>
      </c>
      <c r="AL184" s="20" t="str">
        <f>CONCATENATE(J184," Control"," 1")</f>
        <v>ACCTI 33 Control 1</v>
      </c>
      <c r="AM184" s="22" t="s">
        <v>1325</v>
      </c>
      <c r="AN184" s="22" t="s">
        <v>1326</v>
      </c>
      <c r="AO184" s="22" t="s">
        <v>1327</v>
      </c>
      <c r="AP184" s="22" t="str">
        <f>CONCATENATE(AM184," ",AN184," a través de ",AO184)</f>
        <v>La SUBDIRECCIÓN DE ACCESO A TIERRAS POR DEMANDA Y DESCONGESTIÓN revisa y valora la solicitud de revocatoria del acto administrativo para predios no focalizados a través de la documentación aportada en cada ocasión que ha sido enviado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AQ184" s="20" t="s">
        <v>53</v>
      </c>
      <c r="AR184" s="20" t="str">
        <f t="shared" ref="AR184:AR191" si="145">IF(OR(AQ184="Preventivo",AQ184="Detectivo"),"Probabilidad",IF(AQ184="Correctivo","Impacto",""))</f>
        <v>Probabilidad</v>
      </c>
      <c r="AS184" s="20" t="s">
        <v>56</v>
      </c>
      <c r="AT184" s="20" t="str">
        <f t="shared" ref="AT184:AT191" si="146">IF(AND(AQ184="Preventivo",AS184="Automático"),"50%",IF(AND(AQ184="Preventivo",AS184="Manual"),"40%",IF(AND(AQ184="Detectivo",AS184="Automático"),"40%",IF(AND(AQ184="Detectivo",AS184="Manual"),"30%",IF(AND(AQ184="Correctivo",AS184="Automático"),"35%",IF(AND(AQ184="Correctivo",AS184="Manual"),"25%",""))))))</f>
        <v>40%</v>
      </c>
      <c r="AU184" s="20" t="s">
        <v>1</v>
      </c>
      <c r="AV184" s="20" t="s">
        <v>2</v>
      </c>
      <c r="AW184" s="20" t="s">
        <v>3</v>
      </c>
      <c r="AX184" s="21">
        <f>+IF(AR184="Probabilidad",AF184-(AF184*AT184),AF184)</f>
        <v>0.48</v>
      </c>
      <c r="AY184" s="20" t="str">
        <f t="shared" si="106"/>
        <v>Media</v>
      </c>
      <c r="AZ184" s="21">
        <f>+IF(AR184="Impacto",AI184-(AI184*AT184),AI184)</f>
        <v>1</v>
      </c>
      <c r="BA184" s="20" t="str">
        <f t="shared" si="107"/>
        <v>Catastrófico</v>
      </c>
      <c r="BB184" s="189" t="str">
        <f>IF(OR(AND(AY187="Muy Baja",BA187="Leve"),AND(AY187="Muy Baja",BA187="Menor"),AND(AY187="Baja",BA187="Leve")),"Bajo",IF(OR(AND(AY187="Muy baja",BA187="Moderado"),AND(AY187="Baja",BA187="Menor"),AND(AY187="Baja",BA187="Moderado"),AND(AY187="Media",BA187="Leve"),AND(AY187="Media",BA187="Menor"),AND(AY187="Media",BA187="Moderado"),AND(AY187="Alta",BA187="Leve"),AND(AY187="Alta",BA187="Menor")),"Moderado",IF(OR(AND(AY187="Muy Baja",BA187="Mayor"),AND(AY187="Baja",BA187="Mayor"),AND(AY187="Media",BA187="Mayor"),AND(AY187="Alta",BA187="Moderado"),AND(AY187="Alta",BA187="Mayor"),AND(AY187="Muy Alta",BA187="Leve"),AND(AY187="Muy Alta",BA187="Menor"),AND(AY187="Muy Alta",BA187="Moderado"),AND(AY187="Muy Alta",BA187="Mayor")),"Alto",IF(OR(AND(AY187="Muy Baja",BA187="Catastrófico"),AND(AY187="Baja",BA187="Catastrófico"),AND(AY187="Media",BA187="Catastrófico"),AND(AY187="Alta",BA187="Catastrófico"),AND(AY187="Muy Alta",BA187="Catastrófico")),"Extremo",""))))</f>
        <v>Alto</v>
      </c>
      <c r="BC184" s="189" t="str" cm="1">
        <f t="array" ref="BC184">_xlfn.IFS(BB184="Bajo","Aceptar",BB184="Moderado","Reducir",BB184="Alto","Reducir",BB184="Extremo","Reducir")</f>
        <v>Reducir</v>
      </c>
      <c r="BD184" s="181" t="str" cm="1">
        <f t="array" ref="BD184">_xlfn.IFS(BC184="Aceptar","No",BC184="Reducir","Si")</f>
        <v>Si</v>
      </c>
      <c r="BE184" s="136" t="s">
        <v>1817</v>
      </c>
      <c r="BF184" s="136" t="s">
        <v>1817</v>
      </c>
      <c r="BG184" s="136" t="s">
        <v>1817</v>
      </c>
      <c r="BH184" s="166">
        <v>0</v>
      </c>
      <c r="BI184" s="166"/>
      <c r="BJ184" s="167"/>
      <c r="BK184" s="164">
        <f t="shared" ref="BK184:BK185" si="147">+SUM(BH184:BJ184)</f>
        <v>0</v>
      </c>
      <c r="BL184" s="165">
        <f t="shared" ref="BL184:BL185" si="148">+BK184/3</f>
        <v>0</v>
      </c>
      <c r="BM184" s="178">
        <f t="shared" ref="BM184" si="149">+AVERAGE(BL184:BL187)</f>
        <v>0</v>
      </c>
      <c r="BN184" s="20" t="str">
        <f>CONCATENATE(J184," Acción preventiva"," 1")</f>
        <v>ACCTI 33 Acción preventiva 1</v>
      </c>
      <c r="BO184" s="22" t="s">
        <v>600</v>
      </c>
      <c r="BP184" s="22" t="s">
        <v>601</v>
      </c>
      <c r="BQ184" s="22" t="s">
        <v>602</v>
      </c>
      <c r="BR184" s="20">
        <f t="shared" ref="BR184:BR189" si="150">+SUM(BS184:CD184)</f>
        <v>6</v>
      </c>
      <c r="BS184" s="20"/>
      <c r="BT184" s="20"/>
      <c r="BU184" s="20"/>
      <c r="BV184" s="20"/>
      <c r="BW184" s="20"/>
      <c r="BX184" s="20">
        <v>1</v>
      </c>
      <c r="BY184" s="20">
        <v>1</v>
      </c>
      <c r="BZ184" s="20">
        <v>1</v>
      </c>
      <c r="CA184" s="20">
        <v>1</v>
      </c>
      <c r="CB184" s="20">
        <v>1</v>
      </c>
      <c r="CC184" s="20">
        <v>1</v>
      </c>
      <c r="CD184" s="20"/>
      <c r="CE184" s="180">
        <f>+AVERAGE(CR184:CR187)/AVERAGE(BR184:BR187)</f>
        <v>0</v>
      </c>
      <c r="CF184" s="37">
        <f>VLOOKUP($BN184,'[1]Anexo 4 Seg Acciones Prev'!$C$7:$CY$306,90,FALSE)</f>
        <v>0</v>
      </c>
      <c r="CG184" s="37">
        <f>VLOOKUP($BN184,'[1]Anexo 4 Seg Acciones Prev'!$C$7:$CY$306,91,FALSE)</f>
        <v>0</v>
      </c>
      <c r="CH184" s="37">
        <f>VLOOKUP($BN184,'[1]Anexo 4 Seg Acciones Prev'!$C$7:$CY$306,92,FALSE)</f>
        <v>0</v>
      </c>
      <c r="CI184" s="37">
        <f>VLOOKUP($BN184,'[1]Anexo 4 Seg Acciones Prev'!$C$7:$CY$306,93,FALSE)</f>
        <v>0</v>
      </c>
      <c r="CJ184" s="37">
        <f>VLOOKUP($BN184,'[1]Anexo 4 Seg Acciones Prev'!$C$7:$CY$306,94,FALSE)</f>
        <v>0</v>
      </c>
      <c r="CK184" s="37">
        <f>VLOOKUP($BN184,'[1]Anexo 4 Seg Acciones Prev'!$C$7:$CY$306,95,FALSE)</f>
        <v>0</v>
      </c>
      <c r="CL184" s="37">
        <f>VLOOKUP($BN184,'[1]Anexo 4 Seg Acciones Prev'!$C$7:$CY$306,96,FALSE)</f>
        <v>0</v>
      </c>
      <c r="CM184" s="37">
        <f>VLOOKUP($BN184,'[1]Anexo 4 Seg Acciones Prev'!$C$7:$CY$306,97,FALSE)</f>
        <v>0</v>
      </c>
      <c r="CN184" s="37">
        <f>VLOOKUP($BN184,'[1]Anexo 4 Seg Acciones Prev'!$C$7:$CY$306,98,FALSE)</f>
        <v>0</v>
      </c>
      <c r="CO184" s="37">
        <f>VLOOKUP($BN184,'[1]Anexo 4 Seg Acciones Prev'!$C$7:$CY$306,99,FALSE)</f>
        <v>0</v>
      </c>
      <c r="CP184" s="37">
        <f>VLOOKUP($BN184,'[1]Anexo 4 Seg Acciones Prev'!$C$7:$CY$306,100,FALSE)</f>
        <v>0</v>
      </c>
      <c r="CQ184" s="37">
        <f>VLOOKUP($BN184,'[1]Anexo 4 Seg Acciones Prev'!$C$7:$CY$306,101,FALSE)</f>
        <v>0</v>
      </c>
      <c r="CR184" s="37">
        <f t="shared" si="104"/>
        <v>0</v>
      </c>
      <c r="CS184" s="38" t="s">
        <v>58</v>
      </c>
      <c r="CT184" s="23"/>
      <c r="CU184" s="24"/>
      <c r="CV184" s="240">
        <f>+AD184</f>
        <v>1000</v>
      </c>
      <c r="CW184" s="25">
        <f>1-(CU184/CV184)</f>
        <v>1</v>
      </c>
      <c r="CX184" s="23" t="str" cm="1">
        <f t="array" ref="CX184">+_xlfn.IFS(CW184&lt;0.8,"Cambio",CW184&lt;0.9,"Revisión de control",CW184&gt;0.89,"Se mantiene")</f>
        <v>Se mantiene</v>
      </c>
      <c r="CY184" s="143"/>
      <c r="CZ184" s="143"/>
      <c r="DA184" s="143"/>
      <c r="DB184" s="143"/>
      <c r="DC184" s="25">
        <f t="shared" ref="DC184:DC191" si="151">(_xlfn.IFS(CT184="",1,CT184="SI",0)+_xlfn.IFS(CY184="",1,CY184="SI",1,CY184="NO",0)+_xlfn.IFS(CZ184="",1,CZ184="SI",1,CZ184="NO",0)+_xlfn.IFS(DA184="",1,DA184="SI",1,DA184="NO",0)+_xlfn.IFS(DB184="",1,DB184="SI",1,DB184="NO",0))/5</f>
        <v>1</v>
      </c>
    </row>
    <row r="185" spans="1:107" ht="60" customHeight="1" x14ac:dyDescent="0.35">
      <c r="A185" s="146" t="s">
        <v>591</v>
      </c>
      <c r="B185" s="223"/>
      <c r="C185" s="148" t="s">
        <v>149</v>
      </c>
      <c r="D185" s="206"/>
      <c r="E185" s="209"/>
      <c r="F185" s="206"/>
      <c r="G185" s="221"/>
      <c r="H185" s="184"/>
      <c r="I185" s="216"/>
      <c r="J185" s="190"/>
      <c r="K185" s="190"/>
      <c r="L185" s="211"/>
      <c r="M185" s="197"/>
      <c r="N185" s="200"/>
      <c r="O185" s="213"/>
      <c r="P185" s="216"/>
      <c r="Q185" s="213"/>
      <c r="R185" s="216"/>
      <c r="S185" s="216"/>
      <c r="T185" s="216"/>
      <c r="U185" s="184"/>
      <c r="V185" s="186"/>
      <c r="W185" s="186"/>
      <c r="X185" s="187"/>
      <c r="Y185" s="190"/>
      <c r="Z185" s="190"/>
      <c r="AA185" s="193"/>
      <c r="AB185" s="193"/>
      <c r="AC185" s="193"/>
      <c r="AD185" s="195"/>
      <c r="AE185" s="184"/>
      <c r="AF185" s="188"/>
      <c r="AG185" s="184"/>
      <c r="AH185" s="184"/>
      <c r="AI185" s="188"/>
      <c r="AJ185" s="184"/>
      <c r="AK185" s="185"/>
      <c r="AL185" s="20" t="str">
        <f>CONCATENATE(J184," Control"," 2")</f>
        <v>ACCTI 33 Control 2</v>
      </c>
      <c r="AM185" s="22" t="s">
        <v>1325</v>
      </c>
      <c r="AN185" s="22" t="s">
        <v>1328</v>
      </c>
      <c r="AO185" s="22" t="s">
        <v>1329</v>
      </c>
      <c r="AP185" s="22" t="str">
        <f>CONCATENATE(AM185," ",AN185," a través de ",AO185)</f>
        <v>La SUBDIRECCIÓN DE ACCESO A TIERRAS POR DEMANDA Y DESCONGESTIÓN valida con anticipación la proximidad de vencimiento de los tiempos del procedimiento de revocatoria de predios no focalizados para priorizar la gestión a través de la forma ACCTI-F-097 - Matriz de Revocatoria Directa actualizada mediante la verificación del estado del procedimiento de revocatoria y sus términos en cada caso que se requiera</v>
      </c>
      <c r="AQ185" s="20" t="s">
        <v>54</v>
      </c>
      <c r="AR185" s="20" t="str">
        <f t="shared" si="145"/>
        <v>Probabilidad</v>
      </c>
      <c r="AS185" s="20" t="s">
        <v>56</v>
      </c>
      <c r="AT185" s="20" t="str">
        <f t="shared" si="146"/>
        <v>30%</v>
      </c>
      <c r="AU185" s="20" t="s">
        <v>1</v>
      </c>
      <c r="AV185" s="20" t="s">
        <v>2</v>
      </c>
      <c r="AW185" s="20" t="s">
        <v>3</v>
      </c>
      <c r="AX185" s="21">
        <f>+IF(AR185="Probabilidad",AX184-(AX184*AT185),AX184)</f>
        <v>0.33599999999999997</v>
      </c>
      <c r="AY185" s="20" t="str">
        <f t="shared" si="106"/>
        <v>Baja</v>
      </c>
      <c r="AZ185" s="21">
        <f>+IF(AR185="Impacto",AZ184-(AZ184*AT185),AZ184)</f>
        <v>1</v>
      </c>
      <c r="BA185" s="20" t="str">
        <f t="shared" si="107"/>
        <v>Catastrófico</v>
      </c>
      <c r="BB185" s="190"/>
      <c r="BC185" s="190"/>
      <c r="BD185" s="182"/>
      <c r="BE185" s="136" t="s">
        <v>1817</v>
      </c>
      <c r="BF185" s="136" t="s">
        <v>1817</v>
      </c>
      <c r="BG185" s="136" t="s">
        <v>1817</v>
      </c>
      <c r="BH185" s="166">
        <v>0</v>
      </c>
      <c r="BI185" s="166"/>
      <c r="BJ185" s="167"/>
      <c r="BK185" s="164">
        <f t="shared" si="147"/>
        <v>0</v>
      </c>
      <c r="BL185" s="165">
        <f t="shared" si="148"/>
        <v>0</v>
      </c>
      <c r="BM185" s="178"/>
      <c r="BN185" s="20" t="str">
        <f>CONCATENATE(J184," Acción preventiva"," 2")</f>
        <v>ACCTI 33 Acción preventiva 2</v>
      </c>
      <c r="BO185" s="22"/>
      <c r="BP185" s="22"/>
      <c r="BQ185" s="22"/>
      <c r="BR185" s="20"/>
      <c r="BS185" s="20"/>
      <c r="BT185" s="20"/>
      <c r="BU185" s="20"/>
      <c r="BV185" s="20"/>
      <c r="BW185" s="20"/>
      <c r="BX185" s="20"/>
      <c r="BY185" s="20"/>
      <c r="BZ185" s="20"/>
      <c r="CA185" s="20"/>
      <c r="CB185" s="20"/>
      <c r="CC185" s="20"/>
      <c r="CD185" s="20"/>
      <c r="CE185" s="180"/>
      <c r="CF185" s="37"/>
      <c r="CG185" s="37"/>
      <c r="CH185" s="37"/>
      <c r="CI185" s="37"/>
      <c r="CJ185" s="37"/>
      <c r="CK185" s="37"/>
      <c r="CL185" s="37"/>
      <c r="CM185" s="37"/>
      <c r="CN185" s="37"/>
      <c r="CO185" s="37"/>
      <c r="CP185" s="37"/>
      <c r="CQ185" s="37"/>
      <c r="CR185" s="37"/>
      <c r="CS185" s="38"/>
      <c r="CT185" s="23"/>
      <c r="CU185" s="24"/>
      <c r="CV185" s="241"/>
      <c r="CW185" s="25">
        <f>1-(CU185/CV184)</f>
        <v>1</v>
      </c>
      <c r="CX185" s="23" t="str" cm="1">
        <f t="array" ref="CX185">+_xlfn.IFS(CW185&lt;0.8,"Cambio",CW185&lt;0.9,"Revisión de control",CW185&gt;0.89,"Se mantiene")</f>
        <v>Se mantiene</v>
      </c>
      <c r="CY185" s="143"/>
      <c r="CZ185" s="143"/>
      <c r="DA185" s="143"/>
      <c r="DB185" s="143"/>
      <c r="DC185" s="25">
        <f t="shared" si="151"/>
        <v>1</v>
      </c>
    </row>
    <row r="186" spans="1:107" ht="60" customHeight="1" x14ac:dyDescent="0.35">
      <c r="A186" s="146" t="s">
        <v>591</v>
      </c>
      <c r="B186" s="223"/>
      <c r="C186" s="148" t="s">
        <v>149</v>
      </c>
      <c r="D186" s="206"/>
      <c r="E186" s="209"/>
      <c r="F186" s="206"/>
      <c r="G186" s="221"/>
      <c r="H186" s="184"/>
      <c r="I186" s="216"/>
      <c r="J186" s="190"/>
      <c r="K186" s="190"/>
      <c r="L186" s="211"/>
      <c r="M186" s="197"/>
      <c r="N186" s="200"/>
      <c r="O186" s="213"/>
      <c r="P186" s="216"/>
      <c r="Q186" s="213"/>
      <c r="R186" s="216"/>
      <c r="S186" s="216"/>
      <c r="T186" s="216"/>
      <c r="U186" s="184"/>
      <c r="V186" s="186"/>
      <c r="W186" s="186"/>
      <c r="X186" s="187"/>
      <c r="Y186" s="190"/>
      <c r="Z186" s="190"/>
      <c r="AA186" s="193"/>
      <c r="AB186" s="193"/>
      <c r="AC186" s="193"/>
      <c r="AD186" s="195"/>
      <c r="AE186" s="184"/>
      <c r="AF186" s="188"/>
      <c r="AG186" s="184"/>
      <c r="AH186" s="184"/>
      <c r="AI186" s="188"/>
      <c r="AJ186" s="184"/>
      <c r="AK186" s="185"/>
      <c r="AL186" s="20" t="str">
        <f>CONCATENATE(J184," Control"," 3")</f>
        <v>ACCTI 33 Control 3</v>
      </c>
      <c r="AM186" s="22" t="s">
        <v>1325</v>
      </c>
      <c r="AN186" s="22" t="s">
        <v>1330</v>
      </c>
      <c r="AO186" s="22" t="s">
        <v>1331</v>
      </c>
      <c r="AP186" s="22" t="str">
        <f>CONCATENATE(AM186," ",AN186," a través de ",AO186)</f>
        <v>La SUBDIRECCIÓN DE ACCESO A TIERRAS POR DEMANDA Y DESCONGESTIÓN prioriza la gestión a través de tipo de requerimiento donde se revisa si es un derecho de petición o solicitud de revocatoria de predios no focalizados qué incumplió los tiempos de ejecución del procedimiento</v>
      </c>
      <c r="AQ186" s="20" t="s">
        <v>55</v>
      </c>
      <c r="AR186" s="20" t="str">
        <f t="shared" si="145"/>
        <v>Impacto</v>
      </c>
      <c r="AS186" s="20" t="s">
        <v>56</v>
      </c>
      <c r="AT186" s="20" t="str">
        <f t="shared" si="146"/>
        <v>25%</v>
      </c>
      <c r="AU186" s="20" t="s">
        <v>1</v>
      </c>
      <c r="AV186" s="20" t="s">
        <v>2</v>
      </c>
      <c r="AW186" s="20" t="s">
        <v>3</v>
      </c>
      <c r="AX186" s="21">
        <f>+IF(AR186="Probabilidad",AX185-(AX185*AT186),AX185)</f>
        <v>0.33599999999999997</v>
      </c>
      <c r="AY186" s="20" t="str">
        <f t="shared" si="106"/>
        <v>Baja</v>
      </c>
      <c r="AZ186" s="21">
        <f>+IF(AR186="Impacto",AZ185-(AZ185*AT186),AZ185)</f>
        <v>0.75</v>
      </c>
      <c r="BA186" s="20" t="str">
        <f t="shared" si="107"/>
        <v>Mayor</v>
      </c>
      <c r="BB186" s="190"/>
      <c r="BC186" s="190"/>
      <c r="BD186" s="182"/>
      <c r="BE186" s="136" t="s">
        <v>1817</v>
      </c>
      <c r="BF186" s="136" t="s">
        <v>1817</v>
      </c>
      <c r="BG186" s="136" t="s">
        <v>1817</v>
      </c>
      <c r="BH186" s="166"/>
      <c r="BI186" s="166"/>
      <c r="BJ186" s="167"/>
      <c r="BK186" s="164"/>
      <c r="BL186" s="165"/>
      <c r="BM186" s="178"/>
      <c r="BN186" s="20" t="str">
        <f>CONCATENATE(J184," Acción preventiva"," 3")</f>
        <v>ACCTI 33 Acción preventiva 3</v>
      </c>
      <c r="BO186" s="22"/>
      <c r="BP186" s="22"/>
      <c r="BQ186" s="22"/>
      <c r="BR186" s="20"/>
      <c r="BS186" s="20"/>
      <c r="BT186" s="20"/>
      <c r="BU186" s="20"/>
      <c r="BV186" s="20"/>
      <c r="BW186" s="20"/>
      <c r="BX186" s="20"/>
      <c r="BY186" s="20"/>
      <c r="BZ186" s="20"/>
      <c r="CA186" s="20"/>
      <c r="CB186" s="20"/>
      <c r="CC186" s="20"/>
      <c r="CD186" s="20"/>
      <c r="CE186" s="180"/>
      <c r="CF186" s="37"/>
      <c r="CG186" s="37"/>
      <c r="CH186" s="37"/>
      <c r="CI186" s="37"/>
      <c r="CJ186" s="37"/>
      <c r="CK186" s="37"/>
      <c r="CL186" s="37"/>
      <c r="CM186" s="37"/>
      <c r="CN186" s="37"/>
      <c r="CO186" s="37"/>
      <c r="CP186" s="37"/>
      <c r="CQ186" s="37"/>
      <c r="CR186" s="37"/>
      <c r="CS186" s="38"/>
      <c r="CT186" s="23"/>
      <c r="CU186" s="24"/>
      <c r="CV186" s="241"/>
      <c r="CW186" s="25">
        <f>1-(CU186/CV184)</f>
        <v>1</v>
      </c>
      <c r="CX186" s="23" t="str" cm="1">
        <f t="array" ref="CX186">+_xlfn.IFS(CW186&lt;0.8,"Cambio",CW186&lt;0.9,"Revisión de control",CW186&gt;0.89,"Se mantiene")</f>
        <v>Se mantiene</v>
      </c>
      <c r="CY186" s="143"/>
      <c r="CZ186" s="143"/>
      <c r="DA186" s="143"/>
      <c r="DB186" s="143"/>
      <c r="DC186" s="25">
        <f t="shared" si="151"/>
        <v>1</v>
      </c>
    </row>
    <row r="187" spans="1:107" ht="60" customHeight="1" x14ac:dyDescent="0.35">
      <c r="A187" s="146" t="s">
        <v>591</v>
      </c>
      <c r="B187" s="224"/>
      <c r="C187" s="148" t="s">
        <v>149</v>
      </c>
      <c r="D187" s="207"/>
      <c r="E187" s="210"/>
      <c r="F187" s="207"/>
      <c r="G187" s="221"/>
      <c r="H187" s="184"/>
      <c r="I187" s="217"/>
      <c r="J187" s="191"/>
      <c r="K187" s="191"/>
      <c r="L187" s="211"/>
      <c r="M187" s="198"/>
      <c r="N187" s="201"/>
      <c r="O187" s="214"/>
      <c r="P187" s="217"/>
      <c r="Q187" s="214"/>
      <c r="R187" s="217"/>
      <c r="S187" s="217"/>
      <c r="T187" s="217"/>
      <c r="U187" s="184"/>
      <c r="V187" s="186"/>
      <c r="W187" s="186"/>
      <c r="X187" s="187"/>
      <c r="Y187" s="191"/>
      <c r="Z187" s="191"/>
      <c r="AA187" s="194"/>
      <c r="AB187" s="194"/>
      <c r="AC187" s="194"/>
      <c r="AD187" s="195"/>
      <c r="AE187" s="184"/>
      <c r="AF187" s="188"/>
      <c r="AG187" s="184"/>
      <c r="AH187" s="184"/>
      <c r="AI187" s="188"/>
      <c r="AJ187" s="184"/>
      <c r="AK187" s="185"/>
      <c r="AL187" s="20" t="str">
        <f>CONCATENATE(J184," Control"," 4")</f>
        <v>ACCTI 33 Control 4</v>
      </c>
      <c r="AM187" s="22"/>
      <c r="AN187" s="22"/>
      <c r="AO187" s="22"/>
      <c r="AP187" s="22" t="str">
        <f>CONCATENATE(AM187," ",AN187," a través de ",AO187)</f>
        <v xml:space="preserve">  a través de </v>
      </c>
      <c r="AQ187" s="20"/>
      <c r="AR187" s="20" t="str">
        <f t="shared" si="145"/>
        <v/>
      </c>
      <c r="AS187" s="20"/>
      <c r="AT187" s="20" t="str">
        <f t="shared" si="146"/>
        <v/>
      </c>
      <c r="AU187" s="20"/>
      <c r="AV187" s="20"/>
      <c r="AW187" s="20"/>
      <c r="AX187" s="21">
        <f>+IF(AR187="Probabilidad",AX186-(AX186*AT187),AX186)</f>
        <v>0.33599999999999997</v>
      </c>
      <c r="AY187" s="20" t="str">
        <f t="shared" si="106"/>
        <v>Baja</v>
      </c>
      <c r="AZ187" s="21">
        <f>+IF(AR187="Impacto",AZ186-(AZ186*AT187),AZ186)</f>
        <v>0.75</v>
      </c>
      <c r="BA187" s="20" t="str">
        <f t="shared" si="107"/>
        <v>Mayor</v>
      </c>
      <c r="BB187" s="191"/>
      <c r="BC187" s="191"/>
      <c r="BD187" s="183"/>
      <c r="BE187" s="20"/>
      <c r="BF187" s="20"/>
      <c r="BG187" s="20"/>
      <c r="BH187" s="166"/>
      <c r="BI187" s="166"/>
      <c r="BJ187" s="167"/>
      <c r="BK187" s="164"/>
      <c r="BL187" s="165"/>
      <c r="BM187" s="178"/>
      <c r="BN187" s="20" t="str">
        <f>CONCATENATE(J184," Acción preventiva"," 4")</f>
        <v>ACCTI 33 Acción preventiva 4</v>
      </c>
      <c r="BO187" s="22"/>
      <c r="BP187" s="22"/>
      <c r="BQ187" s="22"/>
      <c r="BR187" s="20"/>
      <c r="BS187" s="20"/>
      <c r="BT187" s="20"/>
      <c r="BU187" s="20"/>
      <c r="BV187" s="20"/>
      <c r="BW187" s="20"/>
      <c r="BX187" s="20"/>
      <c r="BY187" s="20"/>
      <c r="BZ187" s="20"/>
      <c r="CA187" s="20"/>
      <c r="CB187" s="20"/>
      <c r="CC187" s="20"/>
      <c r="CD187" s="20"/>
      <c r="CE187" s="180"/>
      <c r="CF187" s="37"/>
      <c r="CG187" s="37"/>
      <c r="CH187" s="37"/>
      <c r="CI187" s="37"/>
      <c r="CJ187" s="37"/>
      <c r="CK187" s="37"/>
      <c r="CL187" s="37"/>
      <c r="CM187" s="37"/>
      <c r="CN187" s="37"/>
      <c r="CO187" s="37"/>
      <c r="CP187" s="37"/>
      <c r="CQ187" s="37"/>
      <c r="CR187" s="37"/>
      <c r="CS187" s="38"/>
      <c r="CT187" s="23"/>
      <c r="CU187" s="24"/>
      <c r="CV187" s="242"/>
      <c r="CW187" s="25">
        <f>1-(CU187/CV184)</f>
        <v>1</v>
      </c>
      <c r="CX187" s="23" t="str" cm="1">
        <f t="array" ref="CX187">+_xlfn.IFS(CW187&lt;0.8,"Cambio",CW187&lt;0.9,"Revisión de control",CW187&gt;0.89,"Se mantiene")</f>
        <v>Se mantiene</v>
      </c>
      <c r="CY187" s="143"/>
      <c r="CZ187" s="143"/>
      <c r="DA187" s="143"/>
      <c r="DB187" s="143"/>
      <c r="DC187" s="25">
        <f t="shared" si="151"/>
        <v>1</v>
      </c>
    </row>
    <row r="188" spans="1:107" ht="60" customHeight="1" x14ac:dyDescent="0.35">
      <c r="A188" s="146" t="s">
        <v>591</v>
      </c>
      <c r="B188" s="222" t="s">
        <v>148</v>
      </c>
      <c r="C188" s="148" t="s">
        <v>149</v>
      </c>
      <c r="D188" s="205" t="str">
        <f>VLOOKUP(B188,Datos!$B$65:$F$80,3,FALSE)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8" s="208" t="str">
        <f>VLOOKUP(B188,Datos!$B$65:$F$80,5,FALSE)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8" s="205" t="str">
        <f>VLOOKUP(B188,Datos!$B$65:$F$80,4,FALSE)</f>
        <v>Inicia con el análisis de la ruta jurídica y termina con la decisión final del expediente</v>
      </c>
      <c r="G188" s="221" t="s">
        <v>595</v>
      </c>
      <c r="H188" s="184" t="s">
        <v>1310</v>
      </c>
      <c r="I188" s="215">
        <f>IF(K188="",0,1)</f>
        <v>1</v>
      </c>
      <c r="J188" s="189" t="str">
        <f>CONCATENATE(C188," ",K188)</f>
        <v>ACCTI 34</v>
      </c>
      <c r="K188" s="189">
        <v>34</v>
      </c>
      <c r="L188" s="211">
        <v>46150</v>
      </c>
      <c r="M188" s="196">
        <f ca="1">+TODAY()-L188</f>
        <v>39</v>
      </c>
      <c r="N188" s="199" t="s">
        <v>1332</v>
      </c>
      <c r="O188" s="212" t="s">
        <v>27</v>
      </c>
      <c r="P188" s="215">
        <f>VLOOKUP(O188,Datos!$B$20:$D$25,3,FALSE)</f>
        <v>0.6</v>
      </c>
      <c r="Q188" s="212" t="s">
        <v>35</v>
      </c>
      <c r="R188" s="215">
        <f>VLOOKUP(Q188,Datos!$C$20:$D$25,2,FALSE)</f>
        <v>1</v>
      </c>
      <c r="S188" s="215">
        <f>+IF(P188="",R188,IF(R188="",P188,IF(P188&gt;R188,P188,R188)))</f>
        <v>1</v>
      </c>
      <c r="T188" s="215" t="str" cm="1">
        <f t="array" ref="T188">_xlfn.IFS(S188=P188,O188,S188=R188,Q188)</f>
        <v>El riesgo afecta la imagen de la entidad a nivel nacional, con efecto publicitarios sostenible a nivel país</v>
      </c>
      <c r="U188" s="184" t="s">
        <v>4</v>
      </c>
      <c r="V188" s="186" t="s">
        <v>1333</v>
      </c>
      <c r="W188" s="186" t="s">
        <v>1334</v>
      </c>
      <c r="X188" s="187" t="str">
        <f>CONCATENATE("Posibilidad de"," ",U188," ",V188," debido ",W188)</f>
        <v>Posibilidad de pérdida reputacional en la imagen institucional por realizar adjudicaciones erróneas de los predios debido a falta de unidad de criterio, así como, falta de la declaración del concepto viable, no viable o condicionado para cada uno de los componentes de la forma POSPR-F-015 Informe Técnico Jurídico.</v>
      </c>
      <c r="Y188" s="189" t="s">
        <v>208</v>
      </c>
      <c r="Z188" s="189" t="s">
        <v>214</v>
      </c>
      <c r="AA188" s="192" t="s">
        <v>342</v>
      </c>
      <c r="AB188" s="192" t="s">
        <v>1036</v>
      </c>
      <c r="AC188" s="192" t="s">
        <v>1324</v>
      </c>
      <c r="AD188" s="195">
        <v>700</v>
      </c>
      <c r="AE188" s="184" t="str">
        <f>IF(AD188&lt;=0,"",IF(AD188&lt;=2,"Muy Baja",IF(AD188&lt;=24,"Baja",IF(AD188&lt;=500,"Media",IF(AD188&lt;=5000,"Alta","Muy Alta")))))</f>
        <v>Alta</v>
      </c>
      <c r="AF188" s="188">
        <f>IF(AE188="","",IF(AE188="Muy Baja",0.2,IF(AE188="Baja",0.4,IF(AE188="Media",0.6,IF(AE188="Alta",0.8,IF(AE188="Muy Alta",1,))))))</f>
        <v>0.8</v>
      </c>
      <c r="AG188" s="188" t="str">
        <f>+T188</f>
        <v>El riesgo afecta la imagen de la entidad a nivel nacional, con efecto publicitarios sostenible a nivel país</v>
      </c>
      <c r="AH188" s="184" t="str" cm="1">
        <f t="array" ref="AH188">_xlfn.IFS(AG188=Datos!$C$6,"Leve",AG188=Datos!$D$6,"Leve",AG188=Datos!$C$7,"Menor",AG188=Datos!$D$7,"Menor",AG188=Datos!$C$8,"Moderado",AG188=Datos!$D$8,"Moderado",AG188=Datos!$C$9,"Mayor",AG188=Datos!$D$9,"Mayor",AG188=Datos!$C$10,"Catastrófico",AG188=Datos!$D$10,"Catastrófico")</f>
        <v>Catastrófico</v>
      </c>
      <c r="AI188" s="188">
        <f>IF(AH188="","",IF(AH188="Leve",0.2,IF(AH188="Menor",0.4,IF(AH188="Moderado",0.6,IF(AH188="Mayor",0.8,IF(AH188="Catastrófico",1,))))))</f>
        <v>1</v>
      </c>
      <c r="AJ188" s="184" t="str">
        <f>IF(OR(AND(AE188="Muy Baja",AH188="Leve"),AND(AE188="Muy Baja",AH188="Menor"),AND(AE188="Baja",AH188="Leve")),"Bajo",IF(OR(AND(AE188="Muy baja",AH188="Moderado"),AND(AE188="Baja",AH188="Menor"),AND(AE188="Baja",AH188="Moderado"),AND(AE188="Media",AH188="Leve"),AND(AE188="Media",AH188="Menor"),AND(AE188="Media",AH188="Moderado"),AND(AE188="Alta",AH188="Leve"),AND(AE188="Alta",AH188="Menor")),"Moderado",IF(OR(AND(AE188="Muy Baja",AH188="Mayor"),AND(AE188="Baja",AH188="Mayor"),AND(AE188="Media",AH188="Mayor"),AND(AE188="Alta",AH188="Moderado"),AND(AE188="Alta",AH188="Mayor"),AND(AE188="Muy Alta",AH188="Leve"),AND(AE188="Muy Alta",AH188="Menor"),AND(AE188="Muy Alta",AH188="Moderado"),AND(AE188="Muy Alta",AH188="Mayor")),"Alto",IF(OR(AND(AE188="Muy Baja",AH188="Catastrófico"),AND(AE188="Baja",AH188="Catastrófico"),AND(AE188="Media",AH188="Catastrófico"),AND(AE188="Alta",AH188="Catastrófico"),AND(AE188="Muy Alta",AH188="Catastrófico")),"Extremo",""))))</f>
        <v>Extremo</v>
      </c>
      <c r="AK188" s="185" t="str" cm="1">
        <f t="array" ref="AK188">_xlfn.IFS(AJ188="Bajo","Aceptar",AJ188="Moderado","Reducir",AJ188="Alto","Reducir",AJ188="Extremo","Reducir")</f>
        <v>Reducir</v>
      </c>
      <c r="AL188" s="20" t="str">
        <f>CONCATENATE(J188," Control"," 1")</f>
        <v>ACCTI 34 Control 1</v>
      </c>
      <c r="AM188" s="22" t="s">
        <v>1325</v>
      </c>
      <c r="AN188" s="22" t="s">
        <v>1325</v>
      </c>
      <c r="AO188" s="22" t="s">
        <v>1335</v>
      </c>
      <c r="AP188" s="22" t="str">
        <f t="shared" ref="AP188:AP189" si="152">CONCATENATE(AM188," ",AN188," a través de ",AO188)</f>
        <v>La SUBDIRECCIÓN DE ACCESO A TIERRAS POR DEMANDA Y DESCONGESTIÓN La SUBDIRECCIÓN DE ACCESO A TIERRAS POR DEMANDA Y DESCONGESTIÓN a través de verifica que se cumpla con las condiciones de unidad de criterio, así como, la declaración de viabilidad, no viabilidad o condicionamiento requeridos</v>
      </c>
      <c r="AQ188" s="20" t="s">
        <v>53</v>
      </c>
      <c r="AR188" s="20" t="str">
        <f t="shared" si="145"/>
        <v>Probabilidad</v>
      </c>
      <c r="AS188" s="20" t="s">
        <v>56</v>
      </c>
      <c r="AT188" s="20" t="str">
        <f t="shared" si="146"/>
        <v>40%</v>
      </c>
      <c r="AU188" s="20" t="s">
        <v>1</v>
      </c>
      <c r="AV188" s="20" t="s">
        <v>2</v>
      </c>
      <c r="AW188" s="20" t="s">
        <v>3</v>
      </c>
      <c r="AX188" s="21">
        <f>+IF(AR188="Probabilidad",AF188-(AF188*AT188),AF188)</f>
        <v>0.48</v>
      </c>
      <c r="AY188" s="20" t="str">
        <f t="shared" si="106"/>
        <v>Media</v>
      </c>
      <c r="AZ188" s="21">
        <f>+IF(AR188="Impacto",AI188-(AI188*AT188),AI188)</f>
        <v>1</v>
      </c>
      <c r="BA188" s="20" t="str">
        <f t="shared" si="107"/>
        <v>Catastrófico</v>
      </c>
      <c r="BB188" s="189" t="str">
        <f>IF(OR(AND(AY191="Muy Baja",BA191="Leve"),AND(AY191="Muy Baja",BA191="Menor"),AND(AY191="Baja",BA191="Leve")),"Bajo",IF(OR(AND(AY191="Muy baja",BA191="Moderado"),AND(AY191="Baja",BA191="Menor"),AND(AY191="Baja",BA191="Moderado"),AND(AY191="Media",BA191="Leve"),AND(AY191="Media",BA191="Menor"),AND(AY191="Media",BA191="Moderado"),AND(AY191="Alta",BA191="Leve"),AND(AY191="Alta",BA191="Menor")),"Moderado",IF(OR(AND(AY191="Muy Baja",BA191="Mayor"),AND(AY191="Baja",BA191="Mayor"),AND(AY191="Media",BA191="Mayor"),AND(AY191="Alta",BA191="Moderado"),AND(AY191="Alta",BA191="Mayor"),AND(AY191="Muy Alta",BA191="Leve"),AND(AY191="Muy Alta",BA191="Menor"),AND(AY191="Muy Alta",BA191="Moderado"),AND(AY191="Muy Alta",BA191="Mayor")),"Alto",IF(OR(AND(AY191="Muy Baja",BA191="Catastrófico"),AND(AY191="Baja",BA191="Catastrófico"),AND(AY191="Media",BA191="Catastrófico"),AND(AY191="Alta",BA191="Catastrófico"),AND(AY191="Muy Alta",BA191="Catastrófico")),"Extremo",""))))</f>
        <v>Alto</v>
      </c>
      <c r="BC188" s="189" t="str" cm="1">
        <f t="array" ref="BC188">_xlfn.IFS(BB188="Bajo","Aceptar",BB188="Moderado","Reducir",BB188="Alto","Reducir",BB188="Extremo","Reducir")</f>
        <v>Reducir</v>
      </c>
      <c r="BD188" s="181" t="str" cm="1">
        <f t="array" ref="BD188">_xlfn.IFS(BC188="Aceptar","No",BC188="Reducir","Si")</f>
        <v>Si</v>
      </c>
      <c r="BE188" s="136" t="s">
        <v>1817</v>
      </c>
      <c r="BF188" s="136" t="s">
        <v>1817</v>
      </c>
      <c r="BG188" s="136" t="s">
        <v>1817</v>
      </c>
      <c r="BH188" s="166">
        <v>0</v>
      </c>
      <c r="BI188" s="166"/>
      <c r="BJ188" s="167"/>
      <c r="BK188" s="164">
        <f t="shared" ref="BK188" si="153">+SUM(BH188:BJ188)</f>
        <v>0</v>
      </c>
      <c r="BL188" s="165">
        <f t="shared" ref="BL188" si="154">+BK188/3</f>
        <v>0</v>
      </c>
      <c r="BM188" s="178">
        <f t="shared" ref="BM188" si="155">+AVERAGE(BL188:BL191)</f>
        <v>0</v>
      </c>
      <c r="BN188" s="20" t="str">
        <f>CONCATENATE(J188," Acción preventiva"," 1")</f>
        <v>ACCTI 34 Acción preventiva 1</v>
      </c>
      <c r="BO188" s="22" t="s">
        <v>600</v>
      </c>
      <c r="BP188" s="22" t="s">
        <v>1337</v>
      </c>
      <c r="BQ188" s="22" t="s">
        <v>594</v>
      </c>
      <c r="BR188" s="20">
        <f t="shared" si="150"/>
        <v>1</v>
      </c>
      <c r="BS188" s="20"/>
      <c r="BT188" s="20"/>
      <c r="BU188" s="20"/>
      <c r="BV188" s="20"/>
      <c r="BW188" s="20"/>
      <c r="BX188" s="20">
        <v>1</v>
      </c>
      <c r="BY188" s="20"/>
      <c r="BZ188" s="20"/>
      <c r="CA188" s="20"/>
      <c r="CB188" s="20"/>
      <c r="CC188" s="20"/>
      <c r="CD188" s="20"/>
      <c r="CE188" s="180">
        <f>+AVERAGE(CR188:CR191)/AVERAGE(BR188:BR191)</f>
        <v>0</v>
      </c>
      <c r="CF188" s="37">
        <f>VLOOKUP($BN188,'[1]Anexo 4 Seg Acciones Prev'!$C$7:$CY$306,90,FALSE)</f>
        <v>0</v>
      </c>
      <c r="CG188" s="37">
        <f>VLOOKUP($BN188,'[1]Anexo 4 Seg Acciones Prev'!$C$7:$CY$306,91,FALSE)</f>
        <v>0</v>
      </c>
      <c r="CH188" s="37">
        <f>VLOOKUP($BN188,'[1]Anexo 4 Seg Acciones Prev'!$C$7:$CY$306,92,FALSE)</f>
        <v>0</v>
      </c>
      <c r="CI188" s="37">
        <f>VLOOKUP($BN188,'[1]Anexo 4 Seg Acciones Prev'!$C$7:$CY$306,93,FALSE)</f>
        <v>0</v>
      </c>
      <c r="CJ188" s="37">
        <f>VLOOKUP($BN188,'[1]Anexo 4 Seg Acciones Prev'!$C$7:$CY$306,94,FALSE)</f>
        <v>0</v>
      </c>
      <c r="CK188" s="37">
        <f>VLOOKUP($BN188,'[1]Anexo 4 Seg Acciones Prev'!$C$7:$CY$306,95,FALSE)</f>
        <v>0</v>
      </c>
      <c r="CL188" s="37">
        <f>VLOOKUP($BN188,'[1]Anexo 4 Seg Acciones Prev'!$C$7:$CY$306,96,FALSE)</f>
        <v>0</v>
      </c>
      <c r="CM188" s="37">
        <f>VLOOKUP($BN188,'[1]Anexo 4 Seg Acciones Prev'!$C$7:$CY$306,97,FALSE)</f>
        <v>0</v>
      </c>
      <c r="CN188" s="37">
        <f>VLOOKUP($BN188,'[1]Anexo 4 Seg Acciones Prev'!$C$7:$CY$306,98,FALSE)</f>
        <v>0</v>
      </c>
      <c r="CO188" s="37">
        <f>VLOOKUP($BN188,'[1]Anexo 4 Seg Acciones Prev'!$C$7:$CY$306,99,FALSE)</f>
        <v>0</v>
      </c>
      <c r="CP188" s="37">
        <f>VLOOKUP($BN188,'[1]Anexo 4 Seg Acciones Prev'!$C$7:$CY$306,100,FALSE)</f>
        <v>0</v>
      </c>
      <c r="CQ188" s="37">
        <f>VLOOKUP($BN188,'[1]Anexo 4 Seg Acciones Prev'!$C$7:$CY$306,101,FALSE)</f>
        <v>0</v>
      </c>
      <c r="CR188" s="37">
        <f t="shared" si="104"/>
        <v>0</v>
      </c>
      <c r="CS188" s="38" t="s">
        <v>58</v>
      </c>
      <c r="CT188" s="23"/>
      <c r="CU188" s="24"/>
      <c r="CV188" s="240">
        <f>+AD188</f>
        <v>700</v>
      </c>
      <c r="CW188" s="25">
        <f>1-(CU188/CV188)</f>
        <v>1</v>
      </c>
      <c r="CX188" s="23" t="str" cm="1">
        <f t="array" ref="CX188">+_xlfn.IFS(CW188&lt;0.8,"Cambio",CW188&lt;0.9,"Revisión de control",CW188&gt;0.89,"Se mantiene")</f>
        <v>Se mantiene</v>
      </c>
      <c r="CY188" s="143"/>
      <c r="CZ188" s="143"/>
      <c r="DA188" s="143"/>
      <c r="DB188" s="143"/>
      <c r="DC188" s="25">
        <f t="shared" si="151"/>
        <v>1</v>
      </c>
    </row>
    <row r="189" spans="1:107" ht="60" customHeight="1" x14ac:dyDescent="0.35">
      <c r="A189" s="146" t="s">
        <v>591</v>
      </c>
      <c r="B189" s="223"/>
      <c r="C189" s="148" t="s">
        <v>149</v>
      </c>
      <c r="D189" s="206"/>
      <c r="E189" s="209"/>
      <c r="F189" s="206"/>
      <c r="G189" s="221"/>
      <c r="H189" s="184"/>
      <c r="I189" s="216"/>
      <c r="J189" s="190"/>
      <c r="K189" s="190"/>
      <c r="L189" s="211"/>
      <c r="M189" s="197"/>
      <c r="N189" s="200"/>
      <c r="O189" s="213"/>
      <c r="P189" s="216"/>
      <c r="Q189" s="213"/>
      <c r="R189" s="216"/>
      <c r="S189" s="216"/>
      <c r="T189" s="216"/>
      <c r="U189" s="184"/>
      <c r="V189" s="186"/>
      <c r="W189" s="186"/>
      <c r="X189" s="187"/>
      <c r="Y189" s="190"/>
      <c r="Z189" s="190"/>
      <c r="AA189" s="193"/>
      <c r="AB189" s="193"/>
      <c r="AC189" s="193"/>
      <c r="AD189" s="195"/>
      <c r="AE189" s="184"/>
      <c r="AF189" s="188"/>
      <c r="AG189" s="184"/>
      <c r="AH189" s="184"/>
      <c r="AI189" s="188"/>
      <c r="AJ189" s="184"/>
      <c r="AK189" s="185"/>
      <c r="AL189" s="20" t="str">
        <f>CONCATENATE(J188," Control"," 2")</f>
        <v>ACCTI 34 Control 2</v>
      </c>
      <c r="AM189" s="22" t="s">
        <v>1325</v>
      </c>
      <c r="AN189" s="22" t="s">
        <v>1325</v>
      </c>
      <c r="AO189" s="22" t="s">
        <v>1336</v>
      </c>
      <c r="AP189" s="22" t="str">
        <f t="shared" si="152"/>
        <v>La SUBDIRECCIÓN DE ACCESO A TIERRAS POR DEMANDA Y DESCONGESTIÓN La SUBDIRECCIÓN DE ACCESO A TIERRAS POR DEMANDA Y DESCONGESTIÓN a través de realiza la revocatoria de la adjudicación</v>
      </c>
      <c r="AQ189" s="20" t="s">
        <v>55</v>
      </c>
      <c r="AR189" s="20" t="str">
        <f t="shared" si="145"/>
        <v>Impacto</v>
      </c>
      <c r="AS189" s="20" t="s">
        <v>56</v>
      </c>
      <c r="AT189" s="20" t="str">
        <f t="shared" si="146"/>
        <v>25%</v>
      </c>
      <c r="AU189" s="20" t="s">
        <v>1</v>
      </c>
      <c r="AV189" s="20" t="s">
        <v>2</v>
      </c>
      <c r="AW189" s="20" t="s">
        <v>3</v>
      </c>
      <c r="AX189" s="21">
        <f>+IF(AR189="Probabilidad",AX188-(AX188*AT189),AX188)</f>
        <v>0.48</v>
      </c>
      <c r="AY189" s="20" t="str">
        <f t="shared" si="106"/>
        <v>Media</v>
      </c>
      <c r="AZ189" s="21">
        <f>+IF(AR189="Impacto",AZ188-(AZ188*AT189),AZ188)</f>
        <v>0.75</v>
      </c>
      <c r="BA189" s="20" t="str">
        <f t="shared" si="107"/>
        <v>Mayor</v>
      </c>
      <c r="BB189" s="190"/>
      <c r="BC189" s="190"/>
      <c r="BD189" s="182"/>
      <c r="BE189" s="136" t="s">
        <v>1817</v>
      </c>
      <c r="BF189" s="136" t="s">
        <v>1817</v>
      </c>
      <c r="BG189" s="136" t="s">
        <v>1817</v>
      </c>
      <c r="BH189" s="166"/>
      <c r="BI189" s="166"/>
      <c r="BJ189" s="167"/>
      <c r="BK189" s="164"/>
      <c r="BL189" s="165"/>
      <c r="BM189" s="178"/>
      <c r="BN189" s="20" t="str">
        <f>CONCATENATE(J188," Acción preventiva"," 2")</f>
        <v>ACCTI 34 Acción preventiva 2</v>
      </c>
      <c r="BO189" s="22" t="s">
        <v>600</v>
      </c>
      <c r="BP189" s="22" t="s">
        <v>1338</v>
      </c>
      <c r="BQ189" s="22" t="s">
        <v>594</v>
      </c>
      <c r="BR189" s="20">
        <f t="shared" si="150"/>
        <v>1</v>
      </c>
      <c r="BS189" s="20"/>
      <c r="BT189" s="20"/>
      <c r="BU189" s="20">
        <v>1</v>
      </c>
      <c r="BV189" s="20"/>
      <c r="BW189" s="20"/>
      <c r="BX189" s="20"/>
      <c r="BY189" s="20"/>
      <c r="BZ189" s="20"/>
      <c r="CA189" s="20"/>
      <c r="CB189" s="20"/>
      <c r="CC189" s="20"/>
      <c r="CD189" s="20"/>
      <c r="CE189" s="180"/>
      <c r="CF189" s="37">
        <f>VLOOKUP($BN189,'[1]Anexo 4 Seg Acciones Prev'!$C$7:$CY$306,90,FALSE)</f>
        <v>0</v>
      </c>
      <c r="CG189" s="37">
        <f>VLOOKUP($BN189,'[1]Anexo 4 Seg Acciones Prev'!$C$7:$CY$306,91,FALSE)</f>
        <v>0</v>
      </c>
      <c r="CH189" s="37">
        <f>VLOOKUP($BN189,'[1]Anexo 4 Seg Acciones Prev'!$C$7:$CY$306,92,FALSE)</f>
        <v>0</v>
      </c>
      <c r="CI189" s="37">
        <f>VLOOKUP($BN189,'[1]Anexo 4 Seg Acciones Prev'!$C$7:$CY$306,93,FALSE)</f>
        <v>0</v>
      </c>
      <c r="CJ189" s="37">
        <f>VLOOKUP($BN189,'[1]Anexo 4 Seg Acciones Prev'!$C$7:$CY$306,94,FALSE)</f>
        <v>0</v>
      </c>
      <c r="CK189" s="37">
        <f>VLOOKUP($BN189,'[1]Anexo 4 Seg Acciones Prev'!$C$7:$CY$306,95,FALSE)</f>
        <v>0</v>
      </c>
      <c r="CL189" s="37">
        <f>VLOOKUP($BN189,'[1]Anexo 4 Seg Acciones Prev'!$C$7:$CY$306,96,FALSE)</f>
        <v>0</v>
      </c>
      <c r="CM189" s="37">
        <f>VLOOKUP($BN189,'[1]Anexo 4 Seg Acciones Prev'!$C$7:$CY$306,97,FALSE)</f>
        <v>0</v>
      </c>
      <c r="CN189" s="37">
        <f>VLOOKUP($BN189,'[1]Anexo 4 Seg Acciones Prev'!$C$7:$CY$306,98,FALSE)</f>
        <v>0</v>
      </c>
      <c r="CO189" s="37">
        <f>VLOOKUP($BN189,'[1]Anexo 4 Seg Acciones Prev'!$C$7:$CY$306,99,FALSE)</f>
        <v>0</v>
      </c>
      <c r="CP189" s="37">
        <f>VLOOKUP($BN189,'[1]Anexo 4 Seg Acciones Prev'!$C$7:$CY$306,100,FALSE)</f>
        <v>0</v>
      </c>
      <c r="CQ189" s="37">
        <f>VLOOKUP($BN189,'[1]Anexo 4 Seg Acciones Prev'!$C$7:$CY$306,101,FALSE)</f>
        <v>0</v>
      </c>
      <c r="CR189" s="37">
        <f t="shared" si="104"/>
        <v>0</v>
      </c>
      <c r="CS189" s="38" t="s">
        <v>58</v>
      </c>
      <c r="CT189" s="23"/>
      <c r="CU189" s="24"/>
      <c r="CV189" s="241"/>
      <c r="CW189" s="25">
        <f>1-(CU189/CV188)</f>
        <v>1</v>
      </c>
      <c r="CX189" s="23" t="str" cm="1">
        <f t="array" ref="CX189">+_xlfn.IFS(CW189&lt;0.8,"Cambio",CW189&lt;0.9,"Revisión de control",CW189&gt;0.89,"Se mantiene")</f>
        <v>Se mantiene</v>
      </c>
      <c r="CY189" s="143"/>
      <c r="CZ189" s="143"/>
      <c r="DA189" s="143"/>
      <c r="DB189" s="143"/>
      <c r="DC189" s="25">
        <f t="shared" si="151"/>
        <v>1</v>
      </c>
    </row>
    <row r="190" spans="1:107" ht="60" customHeight="1" x14ac:dyDescent="0.35">
      <c r="A190" s="146" t="s">
        <v>591</v>
      </c>
      <c r="B190" s="223"/>
      <c r="C190" s="148" t="s">
        <v>149</v>
      </c>
      <c r="D190" s="206"/>
      <c r="E190" s="209"/>
      <c r="F190" s="206"/>
      <c r="G190" s="221"/>
      <c r="H190" s="184"/>
      <c r="I190" s="216"/>
      <c r="J190" s="190"/>
      <c r="K190" s="190"/>
      <c r="L190" s="211"/>
      <c r="M190" s="197"/>
      <c r="N190" s="200"/>
      <c r="O190" s="213"/>
      <c r="P190" s="216"/>
      <c r="Q190" s="213"/>
      <c r="R190" s="216"/>
      <c r="S190" s="216"/>
      <c r="T190" s="216"/>
      <c r="U190" s="184"/>
      <c r="V190" s="186"/>
      <c r="W190" s="186"/>
      <c r="X190" s="187"/>
      <c r="Y190" s="190"/>
      <c r="Z190" s="190"/>
      <c r="AA190" s="193"/>
      <c r="AB190" s="193"/>
      <c r="AC190" s="193"/>
      <c r="AD190" s="195"/>
      <c r="AE190" s="184"/>
      <c r="AF190" s="188"/>
      <c r="AG190" s="184"/>
      <c r="AH190" s="184"/>
      <c r="AI190" s="188"/>
      <c r="AJ190" s="184"/>
      <c r="AK190" s="185"/>
      <c r="AL190" s="20" t="str">
        <f>CONCATENATE(J188," Control"," 3")</f>
        <v>ACCTI 34 Control 3</v>
      </c>
      <c r="AM190" s="22"/>
      <c r="AN190" s="22"/>
      <c r="AO190" s="22"/>
      <c r="AP190" s="22" t="str">
        <f>CONCATENATE(AM190," ",AN190," a través de ",AO190)</f>
        <v xml:space="preserve">  a través de </v>
      </c>
      <c r="AQ190" s="20"/>
      <c r="AR190" s="20" t="str">
        <f t="shared" si="145"/>
        <v/>
      </c>
      <c r="AS190" s="20"/>
      <c r="AT190" s="20" t="str">
        <f t="shared" si="146"/>
        <v/>
      </c>
      <c r="AU190" s="20"/>
      <c r="AV190" s="20"/>
      <c r="AW190" s="20"/>
      <c r="AX190" s="21">
        <f>+IF(AR190="Probabilidad",AX189-(AX189*AT190),AX189)</f>
        <v>0.48</v>
      </c>
      <c r="AY190" s="20" t="str">
        <f t="shared" si="106"/>
        <v>Media</v>
      </c>
      <c r="AZ190" s="21">
        <f>+IF(AR190="Impacto",AZ189-(AZ189*AT190),AZ189)</f>
        <v>0.75</v>
      </c>
      <c r="BA190" s="20" t="str">
        <f t="shared" si="107"/>
        <v>Mayor</v>
      </c>
      <c r="BB190" s="190"/>
      <c r="BC190" s="190"/>
      <c r="BD190" s="182"/>
      <c r="BE190" s="20"/>
      <c r="BF190" s="20"/>
      <c r="BG190" s="20"/>
      <c r="BH190" s="166"/>
      <c r="BI190" s="166"/>
      <c r="BJ190" s="167"/>
      <c r="BK190" s="164"/>
      <c r="BL190" s="165"/>
      <c r="BM190" s="178"/>
      <c r="BN190" s="20" t="str">
        <f>CONCATENATE(J188," Acción preventiva"," 3")</f>
        <v>ACCTI 34 Acción preventiva 3</v>
      </c>
      <c r="BO190" s="22"/>
      <c r="BP190" s="22"/>
      <c r="BQ190" s="22"/>
      <c r="BR190" s="20"/>
      <c r="BS190" s="20"/>
      <c r="BT190" s="20"/>
      <c r="BU190" s="20"/>
      <c r="BV190" s="20"/>
      <c r="BW190" s="20"/>
      <c r="BX190" s="20"/>
      <c r="BY190" s="20"/>
      <c r="BZ190" s="20"/>
      <c r="CA190" s="20"/>
      <c r="CB190" s="20"/>
      <c r="CC190" s="20"/>
      <c r="CD190" s="20"/>
      <c r="CE190" s="180"/>
      <c r="CF190" s="37"/>
      <c r="CG190" s="37"/>
      <c r="CH190" s="37"/>
      <c r="CI190" s="37"/>
      <c r="CJ190" s="37"/>
      <c r="CK190" s="37"/>
      <c r="CL190" s="37"/>
      <c r="CM190" s="37"/>
      <c r="CN190" s="37"/>
      <c r="CO190" s="37"/>
      <c r="CP190" s="37"/>
      <c r="CQ190" s="37"/>
      <c r="CR190" s="37"/>
      <c r="CS190" s="38"/>
      <c r="CT190" s="23"/>
      <c r="CU190" s="24"/>
      <c r="CV190" s="241"/>
      <c r="CW190" s="25">
        <f>1-(CU190/CV188)</f>
        <v>1</v>
      </c>
      <c r="CX190" s="23" t="str" cm="1">
        <f t="array" ref="CX190">+_xlfn.IFS(CW190&lt;0.8,"Cambio",CW190&lt;0.9,"Revisión de control",CW190&gt;0.89,"Se mantiene")</f>
        <v>Se mantiene</v>
      </c>
      <c r="CY190" s="143"/>
      <c r="CZ190" s="143"/>
      <c r="DA190" s="143"/>
      <c r="DB190" s="143"/>
      <c r="DC190" s="25">
        <f t="shared" si="151"/>
        <v>1</v>
      </c>
    </row>
    <row r="191" spans="1:107" ht="60" customHeight="1" x14ac:dyDescent="0.35">
      <c r="A191" s="146" t="s">
        <v>591</v>
      </c>
      <c r="B191" s="224"/>
      <c r="C191" s="148" t="s">
        <v>149</v>
      </c>
      <c r="D191" s="207"/>
      <c r="E191" s="210"/>
      <c r="F191" s="207"/>
      <c r="G191" s="221"/>
      <c r="H191" s="184"/>
      <c r="I191" s="217"/>
      <c r="J191" s="191"/>
      <c r="K191" s="191"/>
      <c r="L191" s="211"/>
      <c r="M191" s="198"/>
      <c r="N191" s="201"/>
      <c r="O191" s="214"/>
      <c r="P191" s="217"/>
      <c r="Q191" s="214"/>
      <c r="R191" s="217"/>
      <c r="S191" s="217"/>
      <c r="T191" s="217"/>
      <c r="U191" s="184"/>
      <c r="V191" s="186"/>
      <c r="W191" s="186"/>
      <c r="X191" s="187"/>
      <c r="Y191" s="191"/>
      <c r="Z191" s="191"/>
      <c r="AA191" s="194"/>
      <c r="AB191" s="194"/>
      <c r="AC191" s="194"/>
      <c r="AD191" s="195"/>
      <c r="AE191" s="184"/>
      <c r="AF191" s="188"/>
      <c r="AG191" s="184"/>
      <c r="AH191" s="184"/>
      <c r="AI191" s="188"/>
      <c r="AJ191" s="184"/>
      <c r="AK191" s="185"/>
      <c r="AL191" s="20" t="str">
        <f>CONCATENATE(J188," Control"," 4")</f>
        <v>ACCTI 34 Control 4</v>
      </c>
      <c r="AM191" s="22"/>
      <c r="AN191" s="22"/>
      <c r="AO191" s="22"/>
      <c r="AP191" s="22" t="str">
        <f>CONCATENATE(AM191," ",AN191," a través de ",AO191)</f>
        <v xml:space="preserve">  a través de </v>
      </c>
      <c r="AQ191" s="20"/>
      <c r="AR191" s="20" t="str">
        <f t="shared" si="145"/>
        <v/>
      </c>
      <c r="AS191" s="20"/>
      <c r="AT191" s="20" t="str">
        <f t="shared" si="146"/>
        <v/>
      </c>
      <c r="AU191" s="20"/>
      <c r="AV191" s="20"/>
      <c r="AW191" s="20"/>
      <c r="AX191" s="21">
        <f>+IF(AR191="Probabilidad",AX190-(AX190*AT191),AX190)</f>
        <v>0.48</v>
      </c>
      <c r="AY191" s="20" t="str">
        <f t="shared" si="106"/>
        <v>Media</v>
      </c>
      <c r="AZ191" s="21">
        <f>+IF(AR191="Impacto",AZ190-(AZ190*AT191),AZ190)</f>
        <v>0.75</v>
      </c>
      <c r="BA191" s="20" t="str">
        <f t="shared" si="107"/>
        <v>Mayor</v>
      </c>
      <c r="BB191" s="191"/>
      <c r="BC191" s="191"/>
      <c r="BD191" s="183"/>
      <c r="BE191" s="20"/>
      <c r="BF191" s="20"/>
      <c r="BG191" s="20"/>
      <c r="BH191" s="166"/>
      <c r="BI191" s="166"/>
      <c r="BJ191" s="167"/>
      <c r="BK191" s="164"/>
      <c r="BL191" s="165"/>
      <c r="BM191" s="178"/>
      <c r="BN191" s="20" t="str">
        <f>CONCATENATE(J188," Acción preventiva"," 4")</f>
        <v>ACCTI 34 Acción preventiva 4</v>
      </c>
      <c r="BO191" s="22"/>
      <c r="BP191" s="22"/>
      <c r="BQ191" s="22"/>
      <c r="BR191" s="20"/>
      <c r="BS191" s="20"/>
      <c r="BT191" s="20"/>
      <c r="BU191" s="20"/>
      <c r="BV191" s="20"/>
      <c r="BW191" s="20"/>
      <c r="BX191" s="20"/>
      <c r="BY191" s="20"/>
      <c r="BZ191" s="20"/>
      <c r="CA191" s="20"/>
      <c r="CB191" s="20"/>
      <c r="CC191" s="20"/>
      <c r="CD191" s="20"/>
      <c r="CE191" s="180"/>
      <c r="CF191" s="37"/>
      <c r="CG191" s="37"/>
      <c r="CH191" s="37"/>
      <c r="CI191" s="37"/>
      <c r="CJ191" s="37"/>
      <c r="CK191" s="37"/>
      <c r="CL191" s="37"/>
      <c r="CM191" s="37"/>
      <c r="CN191" s="37"/>
      <c r="CO191" s="37"/>
      <c r="CP191" s="37"/>
      <c r="CQ191" s="37"/>
      <c r="CR191" s="37"/>
      <c r="CS191" s="38"/>
      <c r="CT191" s="23"/>
      <c r="CU191" s="24"/>
      <c r="CV191" s="242"/>
      <c r="CW191" s="25">
        <f>1-(CU191/CV188)</f>
        <v>1</v>
      </c>
      <c r="CX191" s="23" t="str" cm="1">
        <f t="array" ref="CX191">+_xlfn.IFS(CW191&lt;0.8,"Cambio",CW191&lt;0.9,"Revisión de control",CW191&gt;0.89,"Se mantiene")</f>
        <v>Se mantiene</v>
      </c>
      <c r="CY191" s="143"/>
      <c r="CZ191" s="143"/>
      <c r="DA191" s="143"/>
      <c r="DB191" s="143"/>
      <c r="DC191" s="25">
        <f t="shared" si="151"/>
        <v>1</v>
      </c>
    </row>
    <row r="192" spans="1:107" ht="60" customHeight="1" x14ac:dyDescent="0.35">
      <c r="A192" s="146" t="s">
        <v>591</v>
      </c>
      <c r="B192" s="222" t="s">
        <v>148</v>
      </c>
      <c r="C192" s="148" t="s">
        <v>149</v>
      </c>
      <c r="D192" s="205" t="str">
        <f>VLOOKUP(B192,Datos!$B$65:$F$80,3,FALSE)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2" s="208" t="str">
        <f>VLOOKUP(B192,Datos!$B$65:$F$80,5,FALSE)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2" s="205" t="str">
        <f>VLOOKUP(B192,Datos!$B$65:$F$80,4,FALSE)</f>
        <v>Inicia con el análisis de la ruta jurídica y termina con la decisión final del expediente</v>
      </c>
      <c r="G192" s="221" t="s">
        <v>604</v>
      </c>
      <c r="H192" s="184" t="s">
        <v>1310</v>
      </c>
      <c r="I192" s="215">
        <f>IF(K192="",0,1)</f>
        <v>1</v>
      </c>
      <c r="J192" s="189" t="str">
        <f>CONCATENATE(C192," ",K192)</f>
        <v>ACCTI 35</v>
      </c>
      <c r="K192" s="189">
        <v>35</v>
      </c>
      <c r="L192" s="211">
        <v>46150</v>
      </c>
      <c r="M192" s="196">
        <f ca="1">+TODAY()-L192</f>
        <v>39</v>
      </c>
      <c r="N192" s="199" t="s">
        <v>1339</v>
      </c>
      <c r="O192" s="212" t="s">
        <v>19</v>
      </c>
      <c r="P192" s="215">
        <f>VLOOKUP(O192,Datos!$B$20:$D$25,3,FALSE)</f>
        <v>0.2</v>
      </c>
      <c r="Q192" s="212" t="s">
        <v>32</v>
      </c>
      <c r="R192" s="215">
        <f>VLOOKUP(Q192,Datos!$C$20:$D$25,2,FALSE)</f>
        <v>0.8</v>
      </c>
      <c r="S192" s="215">
        <f>+IF(P192="",R192,IF(R192="",P192,IF(P192&gt;R192,P192,R192)))</f>
        <v>0.8</v>
      </c>
      <c r="T192" s="215" t="str" cm="1">
        <f t="array" ref="T192">_xlfn.IFS(S192=P192,O192,S192=R192,Q192)</f>
        <v>El riesgo afecta la imagen de  la entidad con efecto publicitario sostenido a nivel de sector administrativo, nivel departamental o municipal</v>
      </c>
      <c r="U192" s="184" t="s">
        <v>4</v>
      </c>
      <c r="V192" s="186" t="s">
        <v>1340</v>
      </c>
      <c r="W192" s="186" t="s">
        <v>1341</v>
      </c>
      <c r="X192" s="187" t="str">
        <f>CONCATENATE("Posibilidad de"," ",U192," ",V192," debido ",W192)</f>
        <v>Posibilidad de pérdida reputacional por sanción disciplinaria de los entes de control por incumplimiento de los tiempos establecidos en el procedimiento ACCTI-P-029 ADJUDICACIÓN DE LOS PREDIOS DEL PROGRAMA ESPECIAL DE DOTACIÓN DE TIERRAS DEL DECRETO 1623 DE 2023 debido a que las UGT no publican los listados de elegibles según Resolución 202510300733526 de 3 de abril de 2025 por 5 días hábiles</v>
      </c>
      <c r="Y192" s="189" t="s">
        <v>208</v>
      </c>
      <c r="Z192" s="189" t="s">
        <v>214</v>
      </c>
      <c r="AA192" s="192" t="s">
        <v>342</v>
      </c>
      <c r="AB192" s="192" t="s">
        <v>1036</v>
      </c>
      <c r="AC192" s="192" t="s">
        <v>1342</v>
      </c>
      <c r="AD192" s="195">
        <v>100</v>
      </c>
      <c r="AE192" s="184" t="str">
        <f>IF(AD192&lt;=0,"",IF(AD192&lt;=2,"Muy Baja",IF(AD192&lt;=24,"Baja",IF(AD192&lt;=500,"Media",IF(AD192&lt;=5000,"Alta","Muy Alta")))))</f>
        <v>Media</v>
      </c>
      <c r="AF192" s="188">
        <f>IF(AE192="","",IF(AE192="Muy Baja",0.2,IF(AE192="Baja",0.4,IF(AE192="Media",0.6,IF(AE192="Alta",0.8,IF(AE192="Muy Alta",1,))))))</f>
        <v>0.6</v>
      </c>
      <c r="AG192" s="188" t="str">
        <f>+T192</f>
        <v>El riesgo afecta la imagen de  la entidad con efecto publicitario sostenido a nivel de sector administrativo, nivel departamental o municipal</v>
      </c>
      <c r="AH192" s="184" t="str" cm="1">
        <f t="array" ref="AH192">_xlfn.IFS(AG192=Datos!$C$6,"Leve",AG192=Datos!$D$6,"Leve",AG192=Datos!$C$7,"Menor",AG192=Datos!$D$7,"Menor",AG192=Datos!$C$8,"Moderado",AG192=Datos!$D$8,"Moderado",AG192=Datos!$C$9,"Mayor",AG192=Datos!$D$9,"Mayor",AG192=Datos!$C$10,"Catastrófico",AG192=Datos!$D$10,"Catastrófico")</f>
        <v>Mayor</v>
      </c>
      <c r="AI192" s="188">
        <f>IF(AH192="","",IF(AH192="Leve",0.2,IF(AH192="Menor",0.4,IF(AH192="Moderado",0.6,IF(AH192="Mayor",0.8,IF(AH192="Catastrófico",1,))))))</f>
        <v>0.8</v>
      </c>
      <c r="AJ192" s="184" t="str">
        <f>IF(OR(AND(AE192="Muy Baja",AH192="Leve"),AND(AE192="Muy Baja",AH192="Menor"),AND(AE192="Baja",AH192="Leve")),"Bajo",IF(OR(AND(AE192="Muy baja",AH192="Moderado"),AND(AE192="Baja",AH192="Menor"),AND(AE192="Baja",AH192="Moderado"),AND(AE192="Media",AH192="Leve"),AND(AE192="Media",AH192="Menor"),AND(AE192="Media",AH192="Moderado"),AND(AE192="Alta",AH192="Leve"),AND(AE192="Alta",AH192="Menor")),"Moderado",IF(OR(AND(AE192="Muy Baja",AH192="Mayor"),AND(AE192="Baja",AH192="Mayor"),AND(AE192="Media",AH192="Mayor"),AND(AE192="Alta",AH192="Moderado"),AND(AE192="Alta",AH192="Mayor"),AND(AE192="Muy Alta",AH192="Leve"),AND(AE192="Muy Alta",AH192="Menor"),AND(AE192="Muy Alta",AH192="Moderado"),AND(AE192="Muy Alta",AH192="Mayor")),"Alto",IF(OR(AND(AE192="Muy Baja",AH192="Catastrófico"),AND(AE192="Baja",AH192="Catastrófico"),AND(AE192="Media",AH192="Catastrófico"),AND(AE192="Alta",AH192="Catastrófico"),AND(AE192="Muy Alta",AH192="Catastrófico")),"Extremo",""))))</f>
        <v>Alto</v>
      </c>
      <c r="AK192" s="185" t="str" cm="1">
        <f t="array" ref="AK192">_xlfn.IFS(AJ192="Bajo","Aceptar",AJ192="Moderado","Reducir",AJ192="Alto","Reducir",AJ192="Extremo","Reducir")</f>
        <v>Reducir</v>
      </c>
      <c r="AL192" s="20" t="str">
        <f>CONCATENATE(J192," Control"," 1")</f>
        <v>ACCTI 35 Control 1</v>
      </c>
      <c r="AM192" s="22" t="s">
        <v>1315</v>
      </c>
      <c r="AN192" s="22" t="s">
        <v>1343</v>
      </c>
      <c r="AO192" s="22" t="s">
        <v>1344</v>
      </c>
      <c r="AP192" s="22" t="str">
        <f t="shared" si="137"/>
        <v>La SUBDIRECCIÓN DE ACCESO A TIERRAS EN ZONAS FOCALIZADAS verifica la respuesta oportuna de las UGT a través de un memorando respuesta del original en cada ocasión que se reqeuira, donde se confirma la publicación de los listados junto con la foto de la publicación</v>
      </c>
      <c r="AQ192" s="20" t="s">
        <v>54</v>
      </c>
      <c r="AR192" s="20" t="str">
        <f t="shared" si="138"/>
        <v>Probabilidad</v>
      </c>
      <c r="AS192" s="20" t="s">
        <v>56</v>
      </c>
      <c r="AT192" s="20" t="str">
        <f t="shared" si="139"/>
        <v>30%</v>
      </c>
      <c r="AU192" s="20" t="s">
        <v>1</v>
      </c>
      <c r="AV192" s="20" t="s">
        <v>2</v>
      </c>
      <c r="AW192" s="20" t="s">
        <v>3</v>
      </c>
      <c r="AX192" s="21">
        <f>+IF(AR192="Probabilidad",AF192-(AF192*AT192),AF192)</f>
        <v>0.42</v>
      </c>
      <c r="AY192" s="20" t="str">
        <f t="shared" si="106"/>
        <v>Media</v>
      </c>
      <c r="AZ192" s="21">
        <f>+IF(AR192="Impacto",AI192-(AI192*AT192),AI192)</f>
        <v>0.8</v>
      </c>
      <c r="BA192" s="20" t="str">
        <f t="shared" si="107"/>
        <v>Mayor</v>
      </c>
      <c r="BB192" s="189" t="str">
        <f>IF(OR(AND(AY195="Muy Baja",BA195="Leve"),AND(AY195="Muy Baja",BA195="Menor"),AND(AY195="Baja",BA195="Leve")),"Bajo",IF(OR(AND(AY195="Muy baja",BA195="Moderado"),AND(AY195="Baja",BA195="Menor"),AND(AY195="Baja",BA195="Moderado"),AND(AY195="Media",BA195="Leve"),AND(AY195="Media",BA195="Menor"),AND(AY195="Media",BA195="Moderado"),AND(AY195="Alta",BA195="Leve"),AND(AY195="Alta",BA195="Menor")),"Moderado",IF(OR(AND(AY195="Muy Baja",BA195="Mayor"),AND(AY195="Baja",BA195="Mayor"),AND(AY195="Media",BA195="Mayor"),AND(AY195="Alta",BA195="Moderado"),AND(AY195="Alta",BA195="Mayor"),AND(AY195="Muy Alta",BA195="Leve"),AND(AY195="Muy Alta",BA195="Menor"),AND(AY195="Muy Alta",BA195="Moderado"),AND(AY195="Muy Alta",BA195="Mayor")),"Alto",IF(OR(AND(AY195="Muy Baja",BA195="Catastrófico"),AND(AY195="Baja",BA195="Catastrófico"),AND(AY195="Media",BA195="Catastrófico"),AND(AY195="Alta",BA195="Catastrófico"),AND(AY195="Muy Alta",BA195="Catastrófico")),"Extremo",""))))</f>
        <v>Moderado</v>
      </c>
      <c r="BC192" s="189" t="str" cm="1">
        <f t="array" ref="BC192">_xlfn.IFS(BB192="Bajo","Aceptar",BB192="Moderado","Reducir",BB192="Alto","Reducir",BB192="Extremo","Reducir")</f>
        <v>Reducir</v>
      </c>
      <c r="BD192" s="181" t="str" cm="1">
        <f t="array" ref="BD192">_xlfn.IFS(BC192="Aceptar","No",BC192="Reducir","Si")</f>
        <v>Si</v>
      </c>
      <c r="BE192" s="136" t="s">
        <v>1817</v>
      </c>
      <c r="BF192" s="136" t="s">
        <v>1817</v>
      </c>
      <c r="BG192" s="136" t="s">
        <v>1817</v>
      </c>
      <c r="BH192" s="166">
        <v>1</v>
      </c>
      <c r="BI192" s="166"/>
      <c r="BJ192" s="167"/>
      <c r="BK192" s="164">
        <f t="shared" ref="BK192" si="156">+SUM(BH192:BJ192)</f>
        <v>1</v>
      </c>
      <c r="BL192" s="165">
        <f t="shared" ref="BL192" si="157">+BK192/3</f>
        <v>0.33333333333333331</v>
      </c>
      <c r="BM192" s="178">
        <f t="shared" ref="BM192" si="158">+AVERAGE(BL192:BL195)</f>
        <v>0.33333333333333331</v>
      </c>
      <c r="BN192" s="20" t="str">
        <f>CONCATENATE(J192," Acción preventiva"," 1")</f>
        <v>ACCTI 35 Acción preventiva 1</v>
      </c>
      <c r="BO192" s="22" t="s">
        <v>596</v>
      </c>
      <c r="BP192" s="22" t="s">
        <v>1347</v>
      </c>
      <c r="BQ192" s="22" t="s">
        <v>606</v>
      </c>
      <c r="BR192" s="20">
        <f t="shared" si="143"/>
        <v>1</v>
      </c>
      <c r="BS192" s="20"/>
      <c r="BT192" s="20"/>
      <c r="BU192" s="20"/>
      <c r="BV192" s="20"/>
      <c r="BW192" s="20"/>
      <c r="BX192" s="20">
        <v>1</v>
      </c>
      <c r="BY192" s="20"/>
      <c r="BZ192" s="20"/>
      <c r="CA192" s="20"/>
      <c r="CB192" s="20"/>
      <c r="CC192" s="20"/>
      <c r="CD192" s="20"/>
      <c r="CE192" s="180">
        <f>+AVERAGE(CR192:CR195)/AVERAGE(BR192:BR195)</f>
        <v>0</v>
      </c>
      <c r="CF192" s="37">
        <f>VLOOKUP($BN192,'[1]Anexo 4 Seg Acciones Prev'!$C$7:$CY$306,90,FALSE)</f>
        <v>0</v>
      </c>
      <c r="CG192" s="37">
        <f>VLOOKUP($BN192,'[1]Anexo 4 Seg Acciones Prev'!$C$7:$CY$306,91,FALSE)</f>
        <v>0</v>
      </c>
      <c r="CH192" s="37">
        <f>VLOOKUP($BN192,'[1]Anexo 4 Seg Acciones Prev'!$C$7:$CY$306,92,FALSE)</f>
        <v>0</v>
      </c>
      <c r="CI192" s="37">
        <f>VLOOKUP($BN192,'[1]Anexo 4 Seg Acciones Prev'!$C$7:$CY$306,93,FALSE)</f>
        <v>0</v>
      </c>
      <c r="CJ192" s="37">
        <f>VLOOKUP($BN192,'[1]Anexo 4 Seg Acciones Prev'!$C$7:$CY$306,94,FALSE)</f>
        <v>0</v>
      </c>
      <c r="CK192" s="37">
        <f>VLOOKUP($BN192,'[1]Anexo 4 Seg Acciones Prev'!$C$7:$CY$306,95,FALSE)</f>
        <v>0</v>
      </c>
      <c r="CL192" s="37">
        <f>VLOOKUP($BN192,'[1]Anexo 4 Seg Acciones Prev'!$C$7:$CY$306,96,FALSE)</f>
        <v>0</v>
      </c>
      <c r="CM192" s="37">
        <f>VLOOKUP($BN192,'[1]Anexo 4 Seg Acciones Prev'!$C$7:$CY$306,97,FALSE)</f>
        <v>0</v>
      </c>
      <c r="CN192" s="37">
        <f>VLOOKUP($BN192,'[1]Anexo 4 Seg Acciones Prev'!$C$7:$CY$306,98,FALSE)</f>
        <v>0</v>
      </c>
      <c r="CO192" s="37">
        <f>VLOOKUP($BN192,'[1]Anexo 4 Seg Acciones Prev'!$C$7:$CY$306,99,FALSE)</f>
        <v>0</v>
      </c>
      <c r="CP192" s="37">
        <f>VLOOKUP($BN192,'[1]Anexo 4 Seg Acciones Prev'!$C$7:$CY$306,100,FALSE)</f>
        <v>0</v>
      </c>
      <c r="CQ192" s="37">
        <f>VLOOKUP($BN192,'[1]Anexo 4 Seg Acciones Prev'!$C$7:$CY$306,101,FALSE)</f>
        <v>0</v>
      </c>
      <c r="CR192" s="37">
        <f t="shared" si="104"/>
        <v>0</v>
      </c>
      <c r="CS192" s="38" t="s">
        <v>58</v>
      </c>
      <c r="CT192" s="23"/>
      <c r="CU192" s="24"/>
      <c r="CV192" s="240">
        <f>+AD192</f>
        <v>100</v>
      </c>
      <c r="CW192" s="25">
        <f>1-(CU192/CV192)</f>
        <v>1</v>
      </c>
      <c r="CX192" s="23" t="str" cm="1">
        <f t="array" ref="CX192">+_xlfn.IFS(CW192&lt;0.8,"Cambio",CW192&lt;0.9,"Revisión de control",CW192&gt;0.89,"Se mantiene")</f>
        <v>Se mantiene</v>
      </c>
      <c r="CY192" s="143"/>
      <c r="CZ192" s="143"/>
      <c r="DA192" s="143"/>
      <c r="DB192" s="143"/>
      <c r="DC192" s="25">
        <f t="shared" si="144"/>
        <v>1</v>
      </c>
    </row>
    <row r="193" spans="1:107" ht="60" customHeight="1" x14ac:dyDescent="0.35">
      <c r="A193" s="146" t="s">
        <v>591</v>
      </c>
      <c r="B193" s="223"/>
      <c r="C193" s="148" t="s">
        <v>149</v>
      </c>
      <c r="D193" s="206"/>
      <c r="E193" s="209"/>
      <c r="F193" s="206"/>
      <c r="G193" s="221"/>
      <c r="H193" s="184"/>
      <c r="I193" s="216"/>
      <c r="J193" s="190"/>
      <c r="K193" s="190"/>
      <c r="L193" s="211"/>
      <c r="M193" s="197"/>
      <c r="N193" s="200"/>
      <c r="O193" s="213"/>
      <c r="P193" s="216"/>
      <c r="Q193" s="213"/>
      <c r="R193" s="216"/>
      <c r="S193" s="216"/>
      <c r="T193" s="216"/>
      <c r="U193" s="184"/>
      <c r="V193" s="186"/>
      <c r="W193" s="186"/>
      <c r="X193" s="187"/>
      <c r="Y193" s="190"/>
      <c r="Z193" s="190"/>
      <c r="AA193" s="193"/>
      <c r="AB193" s="193"/>
      <c r="AC193" s="193"/>
      <c r="AD193" s="195"/>
      <c r="AE193" s="184"/>
      <c r="AF193" s="188"/>
      <c r="AG193" s="184"/>
      <c r="AH193" s="184"/>
      <c r="AI193" s="188"/>
      <c r="AJ193" s="184"/>
      <c r="AK193" s="185"/>
      <c r="AL193" s="20" t="str">
        <f>CONCATENATE(J192," Control"," 2")</f>
        <v>ACCTI 35 Control 2</v>
      </c>
      <c r="AM193" s="22" t="s">
        <v>1315</v>
      </c>
      <c r="AN193" s="22" t="s">
        <v>1345</v>
      </c>
      <c r="AO193" s="22" t="s">
        <v>1346</v>
      </c>
      <c r="AP193" s="22" t="str">
        <f t="shared" si="137"/>
        <v>La SUBDIRECCIÓN DE ACCESO A TIERRAS EN ZONAS FOCALIZADAS tramita inmediatamente la ejecución de la publicación con la UGT a cargo a través de un memorando reiterando que se han incumplido los tiempos establecidos y que se debe ejecutar de forma prioritaria</v>
      </c>
      <c r="AQ193" s="20" t="s">
        <v>55</v>
      </c>
      <c r="AR193" s="20" t="str">
        <f t="shared" si="138"/>
        <v>Impacto</v>
      </c>
      <c r="AS193" s="20" t="s">
        <v>56</v>
      </c>
      <c r="AT193" s="20" t="str">
        <f t="shared" si="139"/>
        <v>25%</v>
      </c>
      <c r="AU193" s="20" t="s">
        <v>1</v>
      </c>
      <c r="AV193" s="20" t="s">
        <v>2</v>
      </c>
      <c r="AW193" s="20" t="s">
        <v>3</v>
      </c>
      <c r="AX193" s="21">
        <f>+IF(AR193="Probabilidad",AX192-(AX192*AT193),AX192)</f>
        <v>0.42</v>
      </c>
      <c r="AY193" s="20" t="str">
        <f t="shared" si="106"/>
        <v>Media</v>
      </c>
      <c r="AZ193" s="21">
        <f>+IF(AR193="Impacto",AZ192-(AZ192*AT193),AZ192)</f>
        <v>0.60000000000000009</v>
      </c>
      <c r="BA193" s="20" t="str">
        <f t="shared" si="107"/>
        <v>Moderado</v>
      </c>
      <c r="BB193" s="190"/>
      <c r="BC193" s="190"/>
      <c r="BD193" s="182"/>
      <c r="BE193" s="136" t="s">
        <v>1817</v>
      </c>
      <c r="BF193" s="136" t="s">
        <v>1817</v>
      </c>
      <c r="BG193" s="136" t="s">
        <v>1817</v>
      </c>
      <c r="BH193" s="166"/>
      <c r="BI193" s="166"/>
      <c r="BJ193" s="167"/>
      <c r="BK193" s="164"/>
      <c r="BL193" s="165"/>
      <c r="BM193" s="178"/>
      <c r="BN193" s="20" t="str">
        <f>CONCATENATE(J192," Acción preventiva"," 2")</f>
        <v>ACCTI 35 Acción preventiva 2</v>
      </c>
      <c r="BO193" s="22"/>
      <c r="BP193" s="22"/>
      <c r="BQ193" s="22"/>
      <c r="BR193" s="20"/>
      <c r="BS193" s="20"/>
      <c r="BT193" s="20"/>
      <c r="BU193" s="20"/>
      <c r="BV193" s="20"/>
      <c r="BW193" s="20"/>
      <c r="BX193" s="20"/>
      <c r="BY193" s="20"/>
      <c r="BZ193" s="20"/>
      <c r="CA193" s="20"/>
      <c r="CB193" s="20"/>
      <c r="CC193" s="20"/>
      <c r="CD193" s="20"/>
      <c r="CE193" s="180"/>
      <c r="CF193" s="37"/>
      <c r="CG193" s="37"/>
      <c r="CH193" s="37"/>
      <c r="CI193" s="37"/>
      <c r="CJ193" s="37"/>
      <c r="CK193" s="37"/>
      <c r="CL193" s="37"/>
      <c r="CM193" s="37"/>
      <c r="CN193" s="37"/>
      <c r="CO193" s="37"/>
      <c r="CP193" s="37"/>
      <c r="CQ193" s="37"/>
      <c r="CR193" s="37"/>
      <c r="CS193" s="38"/>
      <c r="CT193" s="23"/>
      <c r="CU193" s="24"/>
      <c r="CV193" s="241"/>
      <c r="CW193" s="25">
        <f>1-(CU193/CV192)</f>
        <v>1</v>
      </c>
      <c r="CX193" s="23" t="str" cm="1">
        <f t="array" ref="CX193">+_xlfn.IFS(CW193&lt;0.8,"Cambio",CW193&lt;0.9,"Revisión de control",CW193&gt;0.89,"Se mantiene")</f>
        <v>Se mantiene</v>
      </c>
      <c r="CY193" s="143"/>
      <c r="CZ193" s="143"/>
      <c r="DA193" s="143"/>
      <c r="DB193" s="143"/>
      <c r="DC193" s="25">
        <f t="shared" si="144"/>
        <v>1</v>
      </c>
    </row>
    <row r="194" spans="1:107" ht="60" customHeight="1" x14ac:dyDescent="0.35">
      <c r="A194" s="146" t="s">
        <v>591</v>
      </c>
      <c r="B194" s="223"/>
      <c r="C194" s="148" t="s">
        <v>149</v>
      </c>
      <c r="D194" s="206"/>
      <c r="E194" s="209"/>
      <c r="F194" s="206"/>
      <c r="G194" s="221"/>
      <c r="H194" s="184"/>
      <c r="I194" s="216"/>
      <c r="J194" s="190"/>
      <c r="K194" s="190"/>
      <c r="L194" s="211"/>
      <c r="M194" s="197"/>
      <c r="N194" s="200"/>
      <c r="O194" s="213"/>
      <c r="P194" s="216"/>
      <c r="Q194" s="213"/>
      <c r="R194" s="216"/>
      <c r="S194" s="216"/>
      <c r="T194" s="216"/>
      <c r="U194" s="184"/>
      <c r="V194" s="186"/>
      <c r="W194" s="186"/>
      <c r="X194" s="187"/>
      <c r="Y194" s="190"/>
      <c r="Z194" s="190"/>
      <c r="AA194" s="193"/>
      <c r="AB194" s="193"/>
      <c r="AC194" s="193"/>
      <c r="AD194" s="195"/>
      <c r="AE194" s="184"/>
      <c r="AF194" s="188"/>
      <c r="AG194" s="184"/>
      <c r="AH194" s="184"/>
      <c r="AI194" s="188"/>
      <c r="AJ194" s="184"/>
      <c r="AK194" s="185"/>
      <c r="AL194" s="20" t="str">
        <f>CONCATENATE(J192," Control"," 3")</f>
        <v>ACCTI 35 Control 3</v>
      </c>
      <c r="AM194" s="22"/>
      <c r="AN194" s="22"/>
      <c r="AO194" s="22"/>
      <c r="AP194" s="22" t="str">
        <f t="shared" si="137"/>
        <v xml:space="preserve">  a través de </v>
      </c>
      <c r="AQ194" s="20"/>
      <c r="AR194" s="20" t="str">
        <f t="shared" si="138"/>
        <v/>
      </c>
      <c r="AS194" s="20"/>
      <c r="AT194" s="20" t="str">
        <f t="shared" si="139"/>
        <v/>
      </c>
      <c r="AU194" s="20"/>
      <c r="AV194" s="20"/>
      <c r="AW194" s="20"/>
      <c r="AX194" s="21">
        <f>+IF(AR194="Probabilidad",AX193-(AX193*AT194),AX193)</f>
        <v>0.42</v>
      </c>
      <c r="AY194" s="20" t="str">
        <f t="shared" si="106"/>
        <v>Media</v>
      </c>
      <c r="AZ194" s="21">
        <f>+IF(AR194="Impacto",AZ193-(AZ193*AT194),AZ193)</f>
        <v>0.60000000000000009</v>
      </c>
      <c r="BA194" s="20" t="str">
        <f t="shared" si="107"/>
        <v>Moderado</v>
      </c>
      <c r="BB194" s="190"/>
      <c r="BC194" s="190"/>
      <c r="BD194" s="182"/>
      <c r="BE194" s="20"/>
      <c r="BF194" s="20"/>
      <c r="BG194" s="20"/>
      <c r="BH194" s="166"/>
      <c r="BI194" s="166"/>
      <c r="BJ194" s="167"/>
      <c r="BK194" s="164"/>
      <c r="BL194" s="165"/>
      <c r="BM194" s="178"/>
      <c r="BN194" s="20" t="str">
        <f>CONCATENATE(J192," Acción preventiva"," 3")</f>
        <v>ACCTI 35 Acción preventiva 3</v>
      </c>
      <c r="BO194" s="22"/>
      <c r="BP194" s="22"/>
      <c r="BQ194" s="22"/>
      <c r="BR194" s="20"/>
      <c r="BS194" s="20"/>
      <c r="BT194" s="20"/>
      <c r="BU194" s="20"/>
      <c r="BV194" s="20"/>
      <c r="BW194" s="20"/>
      <c r="BX194" s="20"/>
      <c r="BY194" s="20"/>
      <c r="BZ194" s="20"/>
      <c r="CA194" s="20"/>
      <c r="CB194" s="20"/>
      <c r="CC194" s="20"/>
      <c r="CD194" s="20"/>
      <c r="CE194" s="180"/>
      <c r="CF194" s="37"/>
      <c r="CG194" s="37"/>
      <c r="CH194" s="37"/>
      <c r="CI194" s="37"/>
      <c r="CJ194" s="37"/>
      <c r="CK194" s="37"/>
      <c r="CL194" s="37"/>
      <c r="CM194" s="37"/>
      <c r="CN194" s="37"/>
      <c r="CO194" s="37"/>
      <c r="CP194" s="37"/>
      <c r="CQ194" s="37"/>
      <c r="CR194" s="37"/>
      <c r="CS194" s="38"/>
      <c r="CT194" s="23"/>
      <c r="CU194" s="24"/>
      <c r="CV194" s="241"/>
      <c r="CW194" s="25">
        <f>1-(CU194/CV192)</f>
        <v>1</v>
      </c>
      <c r="CX194" s="23" t="str" cm="1">
        <f t="array" ref="CX194">+_xlfn.IFS(CW194&lt;0.8,"Cambio",CW194&lt;0.9,"Revisión de control",CW194&gt;0.89,"Se mantiene")</f>
        <v>Se mantiene</v>
      </c>
      <c r="CY194" s="143"/>
      <c r="CZ194" s="143"/>
      <c r="DA194" s="143"/>
      <c r="DB194" s="143"/>
      <c r="DC194" s="25">
        <f t="shared" si="144"/>
        <v>1</v>
      </c>
    </row>
    <row r="195" spans="1:107" ht="60" customHeight="1" x14ac:dyDescent="0.35">
      <c r="A195" s="146" t="s">
        <v>591</v>
      </c>
      <c r="B195" s="224"/>
      <c r="C195" s="148" t="s">
        <v>149</v>
      </c>
      <c r="D195" s="207"/>
      <c r="E195" s="210"/>
      <c r="F195" s="207"/>
      <c r="G195" s="221"/>
      <c r="H195" s="184"/>
      <c r="I195" s="217"/>
      <c r="J195" s="191"/>
      <c r="K195" s="191"/>
      <c r="L195" s="211"/>
      <c r="M195" s="198"/>
      <c r="N195" s="201"/>
      <c r="O195" s="214"/>
      <c r="P195" s="217"/>
      <c r="Q195" s="214"/>
      <c r="R195" s="217"/>
      <c r="S195" s="217"/>
      <c r="T195" s="217"/>
      <c r="U195" s="184"/>
      <c r="V195" s="186"/>
      <c r="W195" s="186"/>
      <c r="X195" s="187"/>
      <c r="Y195" s="191"/>
      <c r="Z195" s="191"/>
      <c r="AA195" s="194"/>
      <c r="AB195" s="194"/>
      <c r="AC195" s="194"/>
      <c r="AD195" s="195"/>
      <c r="AE195" s="184"/>
      <c r="AF195" s="188"/>
      <c r="AG195" s="184"/>
      <c r="AH195" s="184"/>
      <c r="AI195" s="188"/>
      <c r="AJ195" s="184"/>
      <c r="AK195" s="185"/>
      <c r="AL195" s="20" t="str">
        <f>CONCATENATE(J192," Control"," 4")</f>
        <v>ACCTI 35 Control 4</v>
      </c>
      <c r="AM195" s="22"/>
      <c r="AN195" s="22"/>
      <c r="AO195" s="22"/>
      <c r="AP195" s="22" t="str">
        <f t="shared" si="137"/>
        <v xml:space="preserve">  a través de </v>
      </c>
      <c r="AQ195" s="20"/>
      <c r="AR195" s="20" t="str">
        <f t="shared" si="138"/>
        <v/>
      </c>
      <c r="AS195" s="20"/>
      <c r="AT195" s="20" t="str">
        <f t="shared" si="139"/>
        <v/>
      </c>
      <c r="AU195" s="20"/>
      <c r="AV195" s="20"/>
      <c r="AW195" s="20"/>
      <c r="AX195" s="21">
        <f>+IF(AR195="Probabilidad",AX194-(AX194*AT195),AX194)</f>
        <v>0.42</v>
      </c>
      <c r="AY195" s="20" t="str">
        <f t="shared" si="106"/>
        <v>Media</v>
      </c>
      <c r="AZ195" s="21">
        <f>+IF(AR195="Impacto",AZ194-(AZ194*AT195),AZ194)</f>
        <v>0.60000000000000009</v>
      </c>
      <c r="BA195" s="20" t="str">
        <f t="shared" si="107"/>
        <v>Moderado</v>
      </c>
      <c r="BB195" s="191"/>
      <c r="BC195" s="191"/>
      <c r="BD195" s="183"/>
      <c r="BE195" s="20"/>
      <c r="BF195" s="20"/>
      <c r="BG195" s="20"/>
      <c r="BH195" s="166"/>
      <c r="BI195" s="166"/>
      <c r="BJ195" s="167"/>
      <c r="BK195" s="164"/>
      <c r="BL195" s="165"/>
      <c r="BM195" s="178"/>
      <c r="BN195" s="20" t="str">
        <f>CONCATENATE(J192," Acción preventiva"," 4")</f>
        <v>ACCTI 35 Acción preventiva 4</v>
      </c>
      <c r="BO195" s="22"/>
      <c r="BP195" s="22"/>
      <c r="BQ195" s="22"/>
      <c r="BR195" s="20"/>
      <c r="BS195" s="20"/>
      <c r="BT195" s="20"/>
      <c r="BU195" s="20"/>
      <c r="BV195" s="20"/>
      <c r="BW195" s="20"/>
      <c r="BX195" s="20"/>
      <c r="BY195" s="20"/>
      <c r="BZ195" s="20"/>
      <c r="CA195" s="20"/>
      <c r="CB195" s="20"/>
      <c r="CC195" s="20"/>
      <c r="CD195" s="20"/>
      <c r="CE195" s="180"/>
      <c r="CF195" s="37"/>
      <c r="CG195" s="37"/>
      <c r="CH195" s="37"/>
      <c r="CI195" s="37"/>
      <c r="CJ195" s="37"/>
      <c r="CK195" s="37"/>
      <c r="CL195" s="37"/>
      <c r="CM195" s="37"/>
      <c r="CN195" s="37"/>
      <c r="CO195" s="37"/>
      <c r="CP195" s="37"/>
      <c r="CQ195" s="37"/>
      <c r="CR195" s="37"/>
      <c r="CS195" s="38"/>
      <c r="CT195" s="23"/>
      <c r="CU195" s="24"/>
      <c r="CV195" s="242"/>
      <c r="CW195" s="25">
        <f>1-(CU195/CV192)</f>
        <v>1</v>
      </c>
      <c r="CX195" s="23" t="str" cm="1">
        <f t="array" ref="CX195">+_xlfn.IFS(CW195&lt;0.8,"Cambio",CW195&lt;0.9,"Revisión de control",CW195&gt;0.89,"Se mantiene")</f>
        <v>Se mantiene</v>
      </c>
      <c r="CY195" s="143"/>
      <c r="CZ195" s="143"/>
      <c r="DA195" s="143"/>
      <c r="DB195" s="143"/>
      <c r="DC195" s="25">
        <f t="shared" si="144"/>
        <v>1</v>
      </c>
    </row>
    <row r="196" spans="1:107" ht="60" customHeight="1" x14ac:dyDescent="0.35">
      <c r="A196" s="146" t="s">
        <v>591</v>
      </c>
      <c r="B196" s="222" t="s">
        <v>148</v>
      </c>
      <c r="C196" s="148" t="s">
        <v>149</v>
      </c>
      <c r="D196" s="205" t="str">
        <f>VLOOKUP(B196,Datos!$B$65:$F$80,3,FALSE)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6" s="208" t="str">
        <f>VLOOKUP(B196,Datos!$B$65:$F$80,5,FALSE)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6" s="205" t="str">
        <f>VLOOKUP(B196,Datos!$B$65:$F$80,4,FALSE)</f>
        <v>Inicia con el análisis de la ruta jurídica y termina con la decisión final del expediente</v>
      </c>
      <c r="G196" s="221" t="s">
        <v>607</v>
      </c>
      <c r="H196" s="184" t="s">
        <v>1310</v>
      </c>
      <c r="I196" s="215">
        <f>IF(K196="",0,1)</f>
        <v>1</v>
      </c>
      <c r="J196" s="189" t="str">
        <f>CONCATENATE(C196," ",K196)</f>
        <v>ACCTI 36</v>
      </c>
      <c r="K196" s="189">
        <v>36</v>
      </c>
      <c r="L196" s="211">
        <v>46150</v>
      </c>
      <c r="M196" s="196">
        <f ca="1">+TODAY()-L196</f>
        <v>39</v>
      </c>
      <c r="N196" s="199" t="s">
        <v>1373</v>
      </c>
      <c r="O196" s="212" t="s">
        <v>23</v>
      </c>
      <c r="P196" s="215">
        <f>VLOOKUP(O196,Datos!$B$20:$D$25,3,FALSE)</f>
        <v>0.4</v>
      </c>
      <c r="Q196" s="212" t="s">
        <v>35</v>
      </c>
      <c r="R196" s="215">
        <f>VLOOKUP(Q196,Datos!$C$20:$D$25,2,FALSE)</f>
        <v>1</v>
      </c>
      <c r="S196" s="215">
        <f>+IF(P196="",R196,IF(R196="",P196,IF(P196&gt;R196,P196,R196)))</f>
        <v>1</v>
      </c>
      <c r="T196" s="215" t="str" cm="1">
        <f t="array" ref="T196">_xlfn.IFS(S196=P196,O196,S196=R196,Q196)</f>
        <v>El riesgo afecta la imagen de la entidad a nivel nacional, con efecto publicitarios sostenible a nivel país</v>
      </c>
      <c r="U196" s="184" t="s">
        <v>4</v>
      </c>
      <c r="V196" s="186" t="s">
        <v>1375</v>
      </c>
      <c r="W196" s="186" t="s">
        <v>1374</v>
      </c>
      <c r="X196" s="187" t="str">
        <f>CONCATENATE("Posibilidad de"," ",U196," ",V196," debido ",W196)</f>
        <v>Posibilidad de pérdida reputacional en la imagen institucional por inconsistencias en la viabilidad técnica debido a la falta de seguimiento y aplicación de los controles y normativa establecidos en el procedimiento</v>
      </c>
      <c r="Y196" s="189" t="s">
        <v>208</v>
      </c>
      <c r="Z196" s="189" t="s">
        <v>214</v>
      </c>
      <c r="AA196" s="192" t="s">
        <v>257</v>
      </c>
      <c r="AB196" s="192" t="s">
        <v>1036</v>
      </c>
      <c r="AC196" s="192" t="s">
        <v>1303</v>
      </c>
      <c r="AD196" s="195">
        <v>300</v>
      </c>
      <c r="AE196" s="184" t="str">
        <f>IF(AD196&lt;=0,"",IF(AD196&lt;=2,"Muy Baja",IF(AD196&lt;=24,"Baja",IF(AD196&lt;=500,"Media",IF(AD196&lt;=5000,"Alta","Muy Alta")))))</f>
        <v>Media</v>
      </c>
      <c r="AF196" s="188">
        <f>IF(AE196="","",IF(AE196="Muy Baja",0.2,IF(AE196="Baja",0.4,IF(AE196="Media",0.6,IF(AE196="Alta",0.8,IF(AE196="Muy Alta",1,))))))</f>
        <v>0.6</v>
      </c>
      <c r="AG196" s="188" t="str">
        <f>+T196</f>
        <v>El riesgo afecta la imagen de la entidad a nivel nacional, con efecto publicitarios sostenible a nivel país</v>
      </c>
      <c r="AH196" s="184" t="str" cm="1">
        <f t="array" ref="AH196">_xlfn.IFS(AG196=Datos!$C$6,"Leve",AG196=Datos!$D$6,"Leve",AG196=Datos!$C$7,"Menor",AG196=Datos!$D$7,"Menor",AG196=Datos!$C$8,"Moderado",AG196=Datos!$D$8,"Moderado",AG196=Datos!$C$9,"Mayor",AG196=Datos!$D$9,"Mayor",AG196=Datos!$C$10,"Catastrófico",AG196=Datos!$D$10,"Catastrófico")</f>
        <v>Catastrófico</v>
      </c>
      <c r="AI196" s="188">
        <f>IF(AH196="","",IF(AH196="Leve",0.2,IF(AH196="Menor",0.4,IF(AH196="Moderado",0.6,IF(AH196="Mayor",0.8,IF(AH196="Catastrófico",1,))))))</f>
        <v>1</v>
      </c>
      <c r="AJ196" s="184" t="str">
        <f>IF(OR(AND(AE196="Muy Baja",AH196="Leve"),AND(AE196="Muy Baja",AH196="Menor"),AND(AE196="Baja",AH196="Leve")),"Bajo",IF(OR(AND(AE196="Muy baja",AH196="Moderado"),AND(AE196="Baja",AH196="Menor"),AND(AE196="Baja",AH196="Moderado"),AND(AE196="Media",AH196="Leve"),AND(AE196="Media",AH196="Menor"),AND(AE196="Media",AH196="Moderado"),AND(AE196="Alta",AH196="Leve"),AND(AE196="Alta",AH196="Menor")),"Moderado",IF(OR(AND(AE196="Muy Baja",AH196="Mayor"),AND(AE196="Baja",AH196="Mayor"),AND(AE196="Media",AH196="Mayor"),AND(AE196="Alta",AH196="Moderado"),AND(AE196="Alta",AH196="Mayor"),AND(AE196="Muy Alta",AH196="Leve"),AND(AE196="Muy Alta",AH196="Menor"),AND(AE196="Muy Alta",AH196="Moderado"),AND(AE196="Muy Alta",AH196="Mayor")),"Alto",IF(OR(AND(AE196="Muy Baja",AH196="Catastrófico"),AND(AE196="Baja",AH196="Catastrófico"),AND(AE196="Media",AH196="Catastrófico"),AND(AE196="Alta",AH196="Catastrófico"),AND(AE196="Muy Alta",AH196="Catastrófico")),"Extremo",""))))</f>
        <v>Extremo</v>
      </c>
      <c r="AK196" s="185" t="str" cm="1">
        <f t="array" ref="AK196">_xlfn.IFS(AJ196="Bajo","Aceptar",AJ196="Moderado","Reducir",AJ196="Alto","Reducir",AJ196="Extremo","Reducir")</f>
        <v>Reducir</v>
      </c>
      <c r="AL196" s="20" t="str">
        <f>CONCATENATE(J196," Control"," 1")</f>
        <v>ACCTI 36 Control 1</v>
      </c>
      <c r="AM196" s="22" t="s">
        <v>1304</v>
      </c>
      <c r="AN196" s="22" t="s">
        <v>1376</v>
      </c>
      <c r="AO196" s="22" t="s">
        <v>1377</v>
      </c>
      <c r="AP196" s="22" t="str">
        <f t="shared" si="137"/>
        <v>La DIRECCIÓN DE ACCESO A TIERRAS decide si la oferta que se presenta a la entidad para la adquisición del predio es viable técnicamente a través de diligenciamiento de la forma ACCTI-F-147 INFORME DE VIABILIDAD TÉCNICA reduciendo la posibilidad de avanzar en procesos de compra dirigidos a predios</v>
      </c>
      <c r="AQ196" s="20" t="s">
        <v>53</v>
      </c>
      <c r="AR196" s="20" t="str">
        <f t="shared" si="138"/>
        <v>Probabilidad</v>
      </c>
      <c r="AS196" s="20" t="s">
        <v>56</v>
      </c>
      <c r="AT196" s="20" t="str">
        <f t="shared" si="139"/>
        <v>40%</v>
      </c>
      <c r="AU196" s="20" t="s">
        <v>1</v>
      </c>
      <c r="AV196" s="20" t="s">
        <v>2</v>
      </c>
      <c r="AW196" s="20" t="s">
        <v>3</v>
      </c>
      <c r="AX196" s="21">
        <f>+IF(AR196="Probabilidad",AF196-(AF196*AT196),AF196)</f>
        <v>0.36</v>
      </c>
      <c r="AY196" s="20" t="str">
        <f t="shared" si="106"/>
        <v>Baja</v>
      </c>
      <c r="AZ196" s="21">
        <f>+IF(AR196="Impacto",AI196-(AI196*AT196),AI196)</f>
        <v>1</v>
      </c>
      <c r="BA196" s="20" t="str">
        <f t="shared" si="107"/>
        <v>Catastrófico</v>
      </c>
      <c r="BB196" s="189" t="str">
        <f>IF(OR(AND(AY199="Muy Baja",BA199="Leve"),AND(AY199="Muy Baja",BA199="Menor"),AND(AY199="Baja",BA199="Leve")),"Bajo",IF(OR(AND(AY199="Muy baja",BA199="Moderado"),AND(AY199="Baja",BA199="Menor"),AND(AY199="Baja",BA199="Moderado"),AND(AY199="Media",BA199="Leve"),AND(AY199="Media",BA199="Menor"),AND(AY199="Media",BA199="Moderado"),AND(AY199="Alta",BA199="Leve"),AND(AY199="Alta",BA199="Menor")),"Moderado",IF(OR(AND(AY199="Muy Baja",BA199="Mayor"),AND(AY199="Baja",BA199="Mayor"),AND(AY199="Media",BA199="Mayor"),AND(AY199="Alta",BA199="Moderado"),AND(AY199="Alta",BA199="Mayor"),AND(AY199="Muy Alta",BA199="Leve"),AND(AY199="Muy Alta",BA199="Menor"),AND(AY199="Muy Alta",BA199="Moderado"),AND(AY199="Muy Alta",BA199="Mayor")),"Alto",IF(OR(AND(AY199="Muy Baja",BA199="Catastrófico"),AND(AY199="Baja",BA199="Catastrófico"),AND(AY199="Media",BA199="Catastrófico"),AND(AY199="Alta",BA199="Catastrófico"),AND(AY199="Muy Alta",BA199="Catastrófico")),"Extremo",""))))</f>
        <v>Alto</v>
      </c>
      <c r="BC196" s="189" t="str" cm="1">
        <f t="array" ref="BC196">_xlfn.IFS(BB196="Bajo","Aceptar",BB196="Moderado","Reducir",BB196="Alto","Reducir",BB196="Extremo","Reducir")</f>
        <v>Reducir</v>
      </c>
      <c r="BD196" s="181" t="str" cm="1">
        <f t="array" ref="BD196">_xlfn.IFS(BC196="Aceptar","No",BC196="Reducir","Si")</f>
        <v>Si</v>
      </c>
      <c r="BE196" s="136" t="s">
        <v>1817</v>
      </c>
      <c r="BF196" s="136" t="s">
        <v>1817</v>
      </c>
      <c r="BG196" s="136" t="s">
        <v>1817</v>
      </c>
      <c r="BH196" s="166">
        <v>0</v>
      </c>
      <c r="BI196" s="166"/>
      <c r="BJ196" s="167"/>
      <c r="BK196" s="164">
        <f t="shared" ref="BK196" si="159">+SUM(BH196:BJ196)</f>
        <v>0</v>
      </c>
      <c r="BL196" s="165">
        <f t="shared" ref="BL196" si="160">+BK196/3</f>
        <v>0</v>
      </c>
      <c r="BM196" s="178">
        <f t="shared" ref="BM196" si="161">+AVERAGE(BL196:BL199)</f>
        <v>0</v>
      </c>
      <c r="BN196" s="20" t="str">
        <f>CONCATENATE(J196," Acción preventiva"," 1")</f>
        <v>ACCTI 36 Acción preventiva 1</v>
      </c>
      <c r="BO196" s="22" t="s">
        <v>592</v>
      </c>
      <c r="BP196" s="22" t="s">
        <v>1380</v>
      </c>
      <c r="BQ196" s="22" t="s">
        <v>612</v>
      </c>
      <c r="BR196" s="20">
        <f t="shared" si="143"/>
        <v>1</v>
      </c>
      <c r="BS196" s="20"/>
      <c r="BT196" s="20"/>
      <c r="BU196" s="20"/>
      <c r="BV196" s="20"/>
      <c r="BW196" s="20"/>
      <c r="BX196" s="20"/>
      <c r="BY196" s="20">
        <v>1</v>
      </c>
      <c r="BZ196" s="20"/>
      <c r="CA196" s="20"/>
      <c r="CB196" s="20"/>
      <c r="CC196" s="20"/>
      <c r="CD196" s="20"/>
      <c r="CE196" s="180">
        <f>+AVERAGE(CR196:CR199)/AVERAGE(BR196:BR199)</f>
        <v>0</v>
      </c>
      <c r="CF196" s="37">
        <f>VLOOKUP($BN196,'[1]Anexo 4 Seg Acciones Prev'!$C$7:$CY$306,90,FALSE)</f>
        <v>0</v>
      </c>
      <c r="CG196" s="37">
        <f>VLOOKUP($BN196,'[1]Anexo 4 Seg Acciones Prev'!$C$7:$CY$306,91,FALSE)</f>
        <v>0</v>
      </c>
      <c r="CH196" s="37">
        <f>VLOOKUP($BN196,'[1]Anexo 4 Seg Acciones Prev'!$C$7:$CY$306,92,FALSE)</f>
        <v>0</v>
      </c>
      <c r="CI196" s="37">
        <f>VLOOKUP($BN196,'[1]Anexo 4 Seg Acciones Prev'!$C$7:$CY$306,93,FALSE)</f>
        <v>0</v>
      </c>
      <c r="CJ196" s="37">
        <f>VLOOKUP($BN196,'[1]Anexo 4 Seg Acciones Prev'!$C$7:$CY$306,94,FALSE)</f>
        <v>0</v>
      </c>
      <c r="CK196" s="37">
        <f>VLOOKUP($BN196,'[1]Anexo 4 Seg Acciones Prev'!$C$7:$CY$306,95,FALSE)</f>
        <v>0</v>
      </c>
      <c r="CL196" s="37">
        <f>VLOOKUP($BN196,'[1]Anexo 4 Seg Acciones Prev'!$C$7:$CY$306,96,FALSE)</f>
        <v>0</v>
      </c>
      <c r="CM196" s="37">
        <f>VLOOKUP($BN196,'[1]Anexo 4 Seg Acciones Prev'!$C$7:$CY$306,97,FALSE)</f>
        <v>0</v>
      </c>
      <c r="CN196" s="37">
        <f>VLOOKUP($BN196,'[1]Anexo 4 Seg Acciones Prev'!$C$7:$CY$306,98,FALSE)</f>
        <v>0</v>
      </c>
      <c r="CO196" s="37">
        <f>VLOOKUP($BN196,'[1]Anexo 4 Seg Acciones Prev'!$C$7:$CY$306,99,FALSE)</f>
        <v>0</v>
      </c>
      <c r="CP196" s="37">
        <f>VLOOKUP($BN196,'[1]Anexo 4 Seg Acciones Prev'!$C$7:$CY$306,100,FALSE)</f>
        <v>0</v>
      </c>
      <c r="CQ196" s="37">
        <f>VLOOKUP($BN196,'[1]Anexo 4 Seg Acciones Prev'!$C$7:$CY$306,101,FALSE)</f>
        <v>0</v>
      </c>
      <c r="CR196" s="37">
        <f t="shared" si="104"/>
        <v>0</v>
      </c>
      <c r="CS196" s="38" t="s">
        <v>58</v>
      </c>
      <c r="CT196" s="23"/>
      <c r="CU196" s="24"/>
      <c r="CV196" s="240">
        <f>+AD196</f>
        <v>300</v>
      </c>
      <c r="CW196" s="25">
        <f>1-(CU196/CV196)</f>
        <v>1</v>
      </c>
      <c r="CX196" s="23" t="str" cm="1">
        <f t="array" ref="CX196">+_xlfn.IFS(CW196&lt;0.8,"Cambio",CW196&lt;0.9,"Revisión de control",CW196&gt;0.89,"Se mantiene")</f>
        <v>Se mantiene</v>
      </c>
      <c r="CY196" s="143"/>
      <c r="CZ196" s="143"/>
      <c r="DA196" s="143"/>
      <c r="DB196" s="143"/>
      <c r="DC196" s="25">
        <f t="shared" si="144"/>
        <v>1</v>
      </c>
    </row>
    <row r="197" spans="1:107" ht="60" customHeight="1" x14ac:dyDescent="0.35">
      <c r="A197" s="146" t="s">
        <v>591</v>
      </c>
      <c r="B197" s="223"/>
      <c r="C197" s="148" t="s">
        <v>149</v>
      </c>
      <c r="D197" s="206"/>
      <c r="E197" s="209"/>
      <c r="F197" s="206"/>
      <c r="G197" s="221"/>
      <c r="H197" s="184"/>
      <c r="I197" s="216"/>
      <c r="J197" s="190"/>
      <c r="K197" s="190"/>
      <c r="L197" s="211"/>
      <c r="M197" s="197"/>
      <c r="N197" s="200"/>
      <c r="O197" s="213"/>
      <c r="P197" s="216"/>
      <c r="Q197" s="213"/>
      <c r="R197" s="216"/>
      <c r="S197" s="216"/>
      <c r="T197" s="216"/>
      <c r="U197" s="184"/>
      <c r="V197" s="186"/>
      <c r="W197" s="186"/>
      <c r="X197" s="187"/>
      <c r="Y197" s="190"/>
      <c r="Z197" s="190"/>
      <c r="AA197" s="193"/>
      <c r="AB197" s="193"/>
      <c r="AC197" s="193"/>
      <c r="AD197" s="195"/>
      <c r="AE197" s="184"/>
      <c r="AF197" s="188"/>
      <c r="AG197" s="184"/>
      <c r="AH197" s="184"/>
      <c r="AI197" s="188"/>
      <c r="AJ197" s="184"/>
      <c r="AK197" s="185"/>
      <c r="AL197" s="20" t="str">
        <f>CONCATENATE(J196," Control"," 2")</f>
        <v>ACCTI 36 Control 2</v>
      </c>
      <c r="AM197" s="22" t="s">
        <v>1304</v>
      </c>
      <c r="AN197" s="22" t="s">
        <v>1378</v>
      </c>
      <c r="AO197" s="22" t="s">
        <v>1379</v>
      </c>
      <c r="AP197" s="22" t="str">
        <f t="shared" si="137"/>
        <v>La DIRECCIÓN DE ACCESO A TIERRAS se realiza la reversión del negocio de compra venta a través de la anulación de la escritura publica de compraventa y registro de instrumentos públicos - ORIP</v>
      </c>
      <c r="AQ197" s="20" t="s">
        <v>55</v>
      </c>
      <c r="AR197" s="20" t="str">
        <f t="shared" si="138"/>
        <v>Impacto</v>
      </c>
      <c r="AS197" s="20" t="s">
        <v>56</v>
      </c>
      <c r="AT197" s="20" t="str">
        <f t="shared" si="139"/>
        <v>25%</v>
      </c>
      <c r="AU197" s="20" t="s">
        <v>1</v>
      </c>
      <c r="AV197" s="20" t="s">
        <v>2</v>
      </c>
      <c r="AW197" s="20" t="s">
        <v>3</v>
      </c>
      <c r="AX197" s="21">
        <f>+IF(AR197="Probabilidad",AX196-(AX196*AT197),AX196)</f>
        <v>0.36</v>
      </c>
      <c r="AY197" s="20" t="str">
        <f t="shared" si="106"/>
        <v>Baja</v>
      </c>
      <c r="AZ197" s="21">
        <f>+IF(AR197="Impacto",AZ196-(AZ196*AT197),AZ196)</f>
        <v>0.75</v>
      </c>
      <c r="BA197" s="20" t="str">
        <f t="shared" si="107"/>
        <v>Mayor</v>
      </c>
      <c r="BB197" s="190"/>
      <c r="BC197" s="190"/>
      <c r="BD197" s="182"/>
      <c r="BE197" s="136" t="s">
        <v>1817</v>
      </c>
      <c r="BF197" s="136" t="s">
        <v>1817</v>
      </c>
      <c r="BG197" s="136" t="s">
        <v>1817</v>
      </c>
      <c r="BH197" s="166"/>
      <c r="BI197" s="166"/>
      <c r="BJ197" s="167"/>
      <c r="BK197" s="164"/>
      <c r="BL197" s="165"/>
      <c r="BM197" s="178"/>
      <c r="BN197" s="20" t="str">
        <f>CONCATENATE(J196," Acción preventiva"," 2")</f>
        <v>ACCTI 36 Acción preventiva 2</v>
      </c>
      <c r="BO197" s="22"/>
      <c r="BP197" s="22"/>
      <c r="BQ197" s="22"/>
      <c r="BR197" s="20"/>
      <c r="BS197" s="20"/>
      <c r="BT197" s="20"/>
      <c r="BU197" s="20"/>
      <c r="BV197" s="20"/>
      <c r="BW197" s="20"/>
      <c r="BX197" s="20"/>
      <c r="BY197" s="20"/>
      <c r="BZ197" s="20"/>
      <c r="CA197" s="20"/>
      <c r="CB197" s="20"/>
      <c r="CC197" s="20"/>
      <c r="CD197" s="20"/>
      <c r="CE197" s="180"/>
      <c r="CF197" s="37"/>
      <c r="CG197" s="37"/>
      <c r="CH197" s="37"/>
      <c r="CI197" s="37"/>
      <c r="CJ197" s="37"/>
      <c r="CK197" s="37"/>
      <c r="CL197" s="37"/>
      <c r="CM197" s="37"/>
      <c r="CN197" s="37"/>
      <c r="CO197" s="37"/>
      <c r="CP197" s="37"/>
      <c r="CQ197" s="37"/>
      <c r="CR197" s="37"/>
      <c r="CS197" s="38"/>
      <c r="CT197" s="23"/>
      <c r="CU197" s="24"/>
      <c r="CV197" s="241"/>
      <c r="CW197" s="25">
        <f>1-(CU197/CV196)</f>
        <v>1</v>
      </c>
      <c r="CX197" s="23" t="str" cm="1">
        <f t="array" ref="CX197">+_xlfn.IFS(CW197&lt;0.8,"Cambio",CW197&lt;0.9,"Revisión de control",CW197&gt;0.89,"Se mantiene")</f>
        <v>Se mantiene</v>
      </c>
      <c r="CY197" s="143"/>
      <c r="CZ197" s="143"/>
      <c r="DA197" s="143"/>
      <c r="DB197" s="143"/>
      <c r="DC197" s="25">
        <f t="shared" si="144"/>
        <v>1</v>
      </c>
    </row>
    <row r="198" spans="1:107" ht="60" customHeight="1" x14ac:dyDescent="0.35">
      <c r="A198" s="146" t="s">
        <v>591</v>
      </c>
      <c r="B198" s="223"/>
      <c r="C198" s="148" t="s">
        <v>149</v>
      </c>
      <c r="D198" s="206"/>
      <c r="E198" s="209"/>
      <c r="F198" s="206"/>
      <c r="G198" s="221"/>
      <c r="H198" s="184"/>
      <c r="I198" s="216"/>
      <c r="J198" s="190"/>
      <c r="K198" s="190"/>
      <c r="L198" s="211"/>
      <c r="M198" s="197"/>
      <c r="N198" s="200"/>
      <c r="O198" s="213"/>
      <c r="P198" s="216"/>
      <c r="Q198" s="213"/>
      <c r="R198" s="216"/>
      <c r="S198" s="216"/>
      <c r="T198" s="216"/>
      <c r="U198" s="184"/>
      <c r="V198" s="186"/>
      <c r="W198" s="186"/>
      <c r="X198" s="187"/>
      <c r="Y198" s="190"/>
      <c r="Z198" s="190"/>
      <c r="AA198" s="193"/>
      <c r="AB198" s="193"/>
      <c r="AC198" s="193"/>
      <c r="AD198" s="195"/>
      <c r="AE198" s="184"/>
      <c r="AF198" s="188"/>
      <c r="AG198" s="184"/>
      <c r="AH198" s="184"/>
      <c r="AI198" s="188"/>
      <c r="AJ198" s="184"/>
      <c r="AK198" s="185"/>
      <c r="AL198" s="20" t="str">
        <f>CONCATENATE(J196," Control"," 3")</f>
        <v>ACCTI 36 Control 3</v>
      </c>
      <c r="AM198" s="22"/>
      <c r="AN198" s="22"/>
      <c r="AO198" s="22"/>
      <c r="AP198" s="22" t="str">
        <f t="shared" si="137"/>
        <v xml:space="preserve">  a través de </v>
      </c>
      <c r="AQ198" s="20"/>
      <c r="AR198" s="20" t="str">
        <f t="shared" si="138"/>
        <v/>
      </c>
      <c r="AS198" s="20"/>
      <c r="AT198" s="20" t="str">
        <f t="shared" si="139"/>
        <v/>
      </c>
      <c r="AU198" s="20"/>
      <c r="AV198" s="20"/>
      <c r="AW198" s="20"/>
      <c r="AX198" s="21">
        <f>+IF(AR198="Probabilidad",AX197-(AX197*AT198),AX197)</f>
        <v>0.36</v>
      </c>
      <c r="AY198" s="20" t="str">
        <f t="shared" si="106"/>
        <v>Baja</v>
      </c>
      <c r="AZ198" s="21">
        <f>+IF(AR198="Impacto",AZ197-(AZ197*AT198),AZ197)</f>
        <v>0.75</v>
      </c>
      <c r="BA198" s="20" t="str">
        <f t="shared" si="107"/>
        <v>Mayor</v>
      </c>
      <c r="BB198" s="190"/>
      <c r="BC198" s="190"/>
      <c r="BD198" s="182"/>
      <c r="BE198" s="20"/>
      <c r="BF198" s="20"/>
      <c r="BG198" s="20"/>
      <c r="BH198" s="166"/>
      <c r="BI198" s="166"/>
      <c r="BJ198" s="167"/>
      <c r="BK198" s="164"/>
      <c r="BL198" s="165"/>
      <c r="BM198" s="178"/>
      <c r="BN198" s="20" t="str">
        <f>CONCATENATE(J196," Acción preventiva"," 3")</f>
        <v>ACCTI 36 Acción preventiva 3</v>
      </c>
      <c r="BO198" s="22"/>
      <c r="BP198" s="22"/>
      <c r="BQ198" s="22"/>
      <c r="BR198" s="20"/>
      <c r="BS198" s="20"/>
      <c r="BT198" s="20"/>
      <c r="BU198" s="20"/>
      <c r="BV198" s="20"/>
      <c r="BW198" s="20"/>
      <c r="BX198" s="20"/>
      <c r="BY198" s="20"/>
      <c r="BZ198" s="20"/>
      <c r="CA198" s="20"/>
      <c r="CB198" s="20"/>
      <c r="CC198" s="20"/>
      <c r="CD198" s="20"/>
      <c r="CE198" s="180"/>
      <c r="CF198" s="37"/>
      <c r="CG198" s="37"/>
      <c r="CH198" s="37"/>
      <c r="CI198" s="37"/>
      <c r="CJ198" s="37"/>
      <c r="CK198" s="37"/>
      <c r="CL198" s="37"/>
      <c r="CM198" s="37"/>
      <c r="CN198" s="37"/>
      <c r="CO198" s="37"/>
      <c r="CP198" s="37"/>
      <c r="CQ198" s="37"/>
      <c r="CR198" s="37"/>
      <c r="CS198" s="38"/>
      <c r="CT198" s="23"/>
      <c r="CU198" s="24"/>
      <c r="CV198" s="241"/>
      <c r="CW198" s="25">
        <f>1-(CU198/CV196)</f>
        <v>1</v>
      </c>
      <c r="CX198" s="23" t="str" cm="1">
        <f t="array" ref="CX198">+_xlfn.IFS(CW198&lt;0.8,"Cambio",CW198&lt;0.9,"Revisión de control",CW198&gt;0.89,"Se mantiene")</f>
        <v>Se mantiene</v>
      </c>
      <c r="CY198" s="143"/>
      <c r="CZ198" s="143"/>
      <c r="DA198" s="143"/>
      <c r="DB198" s="143"/>
      <c r="DC198" s="25">
        <f t="shared" si="144"/>
        <v>1</v>
      </c>
    </row>
    <row r="199" spans="1:107" ht="60" customHeight="1" x14ac:dyDescent="0.35">
      <c r="A199" s="146" t="s">
        <v>591</v>
      </c>
      <c r="B199" s="224"/>
      <c r="C199" s="148" t="s">
        <v>149</v>
      </c>
      <c r="D199" s="207"/>
      <c r="E199" s="210"/>
      <c r="F199" s="207"/>
      <c r="G199" s="221"/>
      <c r="H199" s="184"/>
      <c r="I199" s="217"/>
      <c r="J199" s="191"/>
      <c r="K199" s="191"/>
      <c r="L199" s="211"/>
      <c r="M199" s="198"/>
      <c r="N199" s="201"/>
      <c r="O199" s="214"/>
      <c r="P199" s="217"/>
      <c r="Q199" s="214"/>
      <c r="R199" s="217"/>
      <c r="S199" s="217"/>
      <c r="T199" s="217"/>
      <c r="U199" s="184"/>
      <c r="V199" s="186"/>
      <c r="W199" s="186"/>
      <c r="X199" s="187"/>
      <c r="Y199" s="191"/>
      <c r="Z199" s="191"/>
      <c r="AA199" s="194"/>
      <c r="AB199" s="194"/>
      <c r="AC199" s="194"/>
      <c r="AD199" s="195"/>
      <c r="AE199" s="184"/>
      <c r="AF199" s="188"/>
      <c r="AG199" s="184"/>
      <c r="AH199" s="184"/>
      <c r="AI199" s="188"/>
      <c r="AJ199" s="184"/>
      <c r="AK199" s="185"/>
      <c r="AL199" s="20" t="str">
        <f>CONCATENATE(J196," Control"," 4")</f>
        <v>ACCTI 36 Control 4</v>
      </c>
      <c r="AM199" s="22"/>
      <c r="AN199" s="22"/>
      <c r="AO199" s="22"/>
      <c r="AP199" s="22" t="str">
        <f t="shared" si="137"/>
        <v xml:space="preserve">  a través de </v>
      </c>
      <c r="AQ199" s="20"/>
      <c r="AR199" s="20" t="str">
        <f t="shared" si="138"/>
        <v/>
      </c>
      <c r="AS199" s="20"/>
      <c r="AT199" s="20" t="str">
        <f t="shared" si="139"/>
        <v/>
      </c>
      <c r="AU199" s="20"/>
      <c r="AV199" s="20"/>
      <c r="AW199" s="20"/>
      <c r="AX199" s="21">
        <f>+IF(AR199="Probabilidad",AX198-(AX198*AT199),AX198)</f>
        <v>0.36</v>
      </c>
      <c r="AY199" s="20" t="str">
        <f t="shared" si="106"/>
        <v>Baja</v>
      </c>
      <c r="AZ199" s="21">
        <f>+IF(AR199="Impacto",AZ198-(AZ198*AT199),AZ198)</f>
        <v>0.75</v>
      </c>
      <c r="BA199" s="20" t="str">
        <f t="shared" si="107"/>
        <v>Mayor</v>
      </c>
      <c r="BB199" s="191"/>
      <c r="BC199" s="191"/>
      <c r="BD199" s="183"/>
      <c r="BE199" s="20"/>
      <c r="BF199" s="20"/>
      <c r="BG199" s="20"/>
      <c r="BH199" s="166"/>
      <c r="BI199" s="166"/>
      <c r="BJ199" s="167"/>
      <c r="BK199" s="164"/>
      <c r="BL199" s="165"/>
      <c r="BM199" s="178"/>
      <c r="BN199" s="20" t="str">
        <f>CONCATENATE(J196," Acción preventiva"," 4")</f>
        <v>ACCTI 36 Acción preventiva 4</v>
      </c>
      <c r="BO199" s="22"/>
      <c r="BP199" s="22"/>
      <c r="BQ199" s="22"/>
      <c r="BR199" s="20"/>
      <c r="BS199" s="20"/>
      <c r="BT199" s="20"/>
      <c r="BU199" s="20"/>
      <c r="BV199" s="20"/>
      <c r="BW199" s="20"/>
      <c r="BX199" s="20"/>
      <c r="BY199" s="20"/>
      <c r="BZ199" s="20"/>
      <c r="CA199" s="20"/>
      <c r="CB199" s="20"/>
      <c r="CC199" s="20"/>
      <c r="CD199" s="20"/>
      <c r="CE199" s="180"/>
      <c r="CF199" s="37"/>
      <c r="CG199" s="37"/>
      <c r="CH199" s="37"/>
      <c r="CI199" s="37"/>
      <c r="CJ199" s="37"/>
      <c r="CK199" s="37"/>
      <c r="CL199" s="37"/>
      <c r="CM199" s="37"/>
      <c r="CN199" s="37"/>
      <c r="CO199" s="37"/>
      <c r="CP199" s="37"/>
      <c r="CQ199" s="37"/>
      <c r="CR199" s="37"/>
      <c r="CS199" s="38"/>
      <c r="CT199" s="23"/>
      <c r="CU199" s="24"/>
      <c r="CV199" s="242"/>
      <c r="CW199" s="25">
        <f>1-(CU199/CV196)</f>
        <v>1</v>
      </c>
      <c r="CX199" s="23" t="str" cm="1">
        <f t="array" ref="CX199">+_xlfn.IFS(CW199&lt;0.8,"Cambio",CW199&lt;0.9,"Revisión de control",CW199&gt;0.89,"Se mantiene")</f>
        <v>Se mantiene</v>
      </c>
      <c r="CY199" s="143"/>
      <c r="CZ199" s="143"/>
      <c r="DA199" s="143"/>
      <c r="DB199" s="143"/>
      <c r="DC199" s="25">
        <f t="shared" si="144"/>
        <v>1</v>
      </c>
    </row>
    <row r="200" spans="1:107" ht="60" hidden="1" customHeight="1" x14ac:dyDescent="0.35">
      <c r="A200" s="146"/>
      <c r="B200" s="218" t="s">
        <v>148</v>
      </c>
      <c r="C200" s="148" t="s">
        <v>149</v>
      </c>
      <c r="D200" s="205" t="str">
        <f>VLOOKUP(B200,Datos!$B$65:$F$80,3,FALSE)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0" s="208" t="str">
        <f>VLOOKUP(B200,Datos!$B$65:$F$80,5,FALSE)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0" s="205" t="str">
        <f>VLOOKUP(B200,Datos!$B$65:$F$80,4,FALSE)</f>
        <v>Inicia con el análisis de la ruta jurídica y termina con la decisión final del expediente</v>
      </c>
      <c r="G200" s="221" t="s">
        <v>561</v>
      </c>
      <c r="H200" s="184"/>
      <c r="I200" s="215">
        <f>IF(K200="",0,1)</f>
        <v>0</v>
      </c>
      <c r="J200" s="189" t="str">
        <f>CONCATENATE(C200," ",K200)</f>
        <v xml:space="preserve">ACCTI </v>
      </c>
      <c r="K200" s="189"/>
      <c r="L200" s="211"/>
      <c r="M200" s="196">
        <f ca="1">+TODAY()-L200</f>
        <v>46189</v>
      </c>
      <c r="N200" s="199"/>
      <c r="O200" s="212"/>
      <c r="P200" s="215" t="e">
        <f>VLOOKUP(O200,Datos!$B$20:$D$25,3,FALSE)</f>
        <v>#N/A</v>
      </c>
      <c r="Q200" s="212"/>
      <c r="R200" s="215" t="e">
        <f>VLOOKUP(Q200,Datos!$C$20:$D$25,2,FALSE)</f>
        <v>#N/A</v>
      </c>
      <c r="S200" s="215" t="e">
        <f>+IF(P200="",R200,IF(R200="",P200,IF(P200&gt;R200,P200,R200)))</f>
        <v>#N/A</v>
      </c>
      <c r="T200" s="215" t="e" cm="1">
        <f t="array" ref="T200">_xlfn.IFS(S200=P200,O200,S200=R200,Q200)</f>
        <v>#N/A</v>
      </c>
      <c r="U200" s="184"/>
      <c r="V200" s="186"/>
      <c r="W200" s="186"/>
      <c r="X200" s="187" t="str">
        <f>CONCATENATE("Posibilidad de"," ",U200," ",V200," debido ",W200)</f>
        <v xml:space="preserve">Posibilidad de   debido </v>
      </c>
      <c r="Y200" s="189"/>
      <c r="Z200" s="189"/>
      <c r="AA200" s="192"/>
      <c r="AB200" s="192"/>
      <c r="AC200" s="192"/>
      <c r="AD200" s="195"/>
      <c r="AE200" s="184" t="str">
        <f>IF(AD200&lt;=0,"",IF(AD200&lt;=2,"Muy Baja",IF(AD200&lt;=24,"Baja",IF(AD200&lt;=500,"Media",IF(AD200&lt;=5000,"Alta","Muy Alta")))))</f>
        <v/>
      </c>
      <c r="AF200" s="188" t="str">
        <f>IF(AE200="","",IF(AE200="Muy Baja",0.2,IF(AE200="Baja",0.4,IF(AE200="Media",0.6,IF(AE200="Alta",0.8,IF(AE200="Muy Alta",1,))))))</f>
        <v/>
      </c>
      <c r="AG200" s="188" t="e">
        <f>+T200</f>
        <v>#N/A</v>
      </c>
      <c r="AH200" s="184" t="e" cm="1">
        <f t="array" ref="AH200">_xlfn.IFS(AG200=Datos!$C$6,"Leve",AG200=Datos!$D$6,"Leve",AG200=Datos!$C$7,"Menor",AG200=Datos!$D$7,"Menor",AG200=Datos!$C$8,"Moderado",AG200=Datos!$D$8,"Moderado",AG200=Datos!$C$9,"Mayor",AG200=Datos!$D$9,"Mayor",AG200=Datos!$C$10,"Catastrófico",AG200=Datos!$D$10,"Catastrófico")</f>
        <v>#N/A</v>
      </c>
      <c r="AI200" s="188" t="e">
        <f>IF(AH200="","",IF(AH200="Leve",0.2,IF(AH200="Menor",0.4,IF(AH200="Moderado",0.6,IF(AH200="Mayor",0.8,IF(AH200="Catastrófico",1,))))))</f>
        <v>#N/A</v>
      </c>
      <c r="AJ200" s="184" t="e">
        <f>IF(OR(AND(AE200="Muy Baja",AH200="Leve"),AND(AE200="Muy Baja",AH200="Menor"),AND(AE200="Baja",AH200="Leve")),"Bajo",IF(OR(AND(AE200="Muy baja",AH200="Moderado"),AND(AE200="Baja",AH200="Menor"),AND(AE200="Baja",AH200="Moderado"),AND(AE200="Media",AH200="Leve"),AND(AE200="Media",AH200="Menor"),AND(AE200="Media",AH200="Moderado"),AND(AE200="Alta",AH200="Leve"),AND(AE200="Alta",AH200="Menor")),"Moderado",IF(OR(AND(AE200="Muy Baja",AH200="Mayor"),AND(AE200="Baja",AH200="Mayor"),AND(AE200="Media",AH200="Mayor"),AND(AE200="Alta",AH200="Moderado"),AND(AE200="Alta",AH200="Mayor"),AND(AE200="Muy Alta",AH200="Leve"),AND(AE200="Muy Alta",AH200="Menor"),AND(AE200="Muy Alta",AH200="Moderado"),AND(AE200="Muy Alta",AH200="Mayor")),"Alto",IF(OR(AND(AE200="Muy Baja",AH200="Catastrófico"),AND(AE200="Baja",AH200="Catastrófico"),AND(AE200="Media",AH200="Catastrófico"),AND(AE200="Alta",AH200="Catastrófico"),AND(AE200="Muy Alta",AH200="Catastrófico")),"Extremo",""))))</f>
        <v>#N/A</v>
      </c>
      <c r="AK200" s="185" t="e" cm="1">
        <f t="array" ref="AK200">_xlfn.IFS(AJ200="Bajo","Aceptar",AJ200="Moderado","Reducir",AJ200="Alto","Reducir",AJ200="Extremo","Reducir")</f>
        <v>#N/A</v>
      </c>
      <c r="AL200" s="20" t="str">
        <f>CONCATENATE(J200," Control"," 1")</f>
        <v>ACCTI  Control 1</v>
      </c>
      <c r="AM200" s="22"/>
      <c r="AN200" s="22"/>
      <c r="AO200" s="22"/>
      <c r="AP200" s="22" t="str">
        <f t="shared" ref="AP200:AP208" si="162">CONCATENATE(AM200," ",AN200," a través de ",AO200)</f>
        <v xml:space="preserve">  a través de </v>
      </c>
      <c r="AQ200" s="20"/>
      <c r="AR200" s="20" t="str">
        <f t="shared" si="102"/>
        <v/>
      </c>
      <c r="AS200" s="20"/>
      <c r="AT200" s="20" t="str">
        <f t="shared" si="103"/>
        <v/>
      </c>
      <c r="AU200" s="20"/>
      <c r="AV200" s="20"/>
      <c r="AW200" s="20"/>
      <c r="AX200" s="21" t="str">
        <f>+IF(AR200="Probabilidad",AF200-(AF200*AT200),AF200)</f>
        <v/>
      </c>
      <c r="AY200" s="20" t="str">
        <f t="shared" si="106"/>
        <v/>
      </c>
      <c r="AZ200" s="21" t="e">
        <f>+IF(AR200="Impacto",AI200-(AI200*AT200),AI200)</f>
        <v>#N/A</v>
      </c>
      <c r="BA200" s="20" t="str">
        <f t="shared" si="107"/>
        <v/>
      </c>
      <c r="BB200" s="189" t="str">
        <f>IF(OR(AND(AY203="Muy Baja",BA203="Leve"),AND(AY203="Muy Baja",BA203="Menor"),AND(AY203="Baja",BA203="Leve")),"Bajo",IF(OR(AND(AY203="Muy baja",BA203="Moderado"),AND(AY203="Baja",BA203="Menor"),AND(AY203="Baja",BA203="Moderado"),AND(AY203="Media",BA203="Leve"),AND(AY203="Media",BA203="Menor"),AND(AY203="Media",BA203="Moderado"),AND(AY203="Alta",BA203="Leve"),AND(AY203="Alta",BA203="Menor")),"Moderado",IF(OR(AND(AY203="Muy Baja",BA203="Mayor"),AND(AY203="Baja",BA203="Mayor"),AND(AY203="Media",BA203="Mayor"),AND(AY203="Alta",BA203="Moderado"),AND(AY203="Alta",BA203="Mayor"),AND(AY203="Muy Alta",BA203="Leve"),AND(AY203="Muy Alta",BA203="Menor"),AND(AY203="Muy Alta",BA203="Moderado"),AND(AY203="Muy Alta",BA203="Mayor")),"Alto",IF(OR(AND(AY203="Muy Baja",BA203="Catastrófico"),AND(AY203="Baja",BA203="Catastrófico"),AND(AY203="Media",BA203="Catastrófico"),AND(AY203="Alta",BA203="Catastrófico"),AND(AY203="Muy Alta",BA203="Catastrófico")),"Extremo",""))))</f>
        <v/>
      </c>
      <c r="BC200" s="189" t="e" cm="1">
        <f t="array" ref="BC200">_xlfn.IFS(BB200="Bajo","Aceptar",BB200="Moderado","Reducir",BB200="Alto","Reducir",BB200="Extremo","Reducir")</f>
        <v>#N/A</v>
      </c>
      <c r="BD200" s="181" t="e" cm="1">
        <f t="array" ref="BD200">_xlfn.IFS(BC200="Aceptar","No",BC200="Reducir","Si")</f>
        <v>#N/A</v>
      </c>
      <c r="BE200" s="161"/>
      <c r="BF200" s="161"/>
      <c r="BG200" s="161"/>
      <c r="BH200" s="161"/>
      <c r="BI200" s="161"/>
      <c r="BJ200" s="161"/>
      <c r="BK200" s="161"/>
      <c r="BL200" s="161"/>
      <c r="BM200" s="178"/>
      <c r="BN200" s="20" t="str">
        <f>CONCATENATE(J200," Acción preventiva"," 1")</f>
        <v>ACCTI  Acción preventiva 1</v>
      </c>
      <c r="BO200" s="22"/>
      <c r="BP200" s="22"/>
      <c r="BQ200" s="22"/>
      <c r="BR200" s="20"/>
      <c r="BS200" s="20"/>
      <c r="BT200" s="20"/>
      <c r="BU200" s="20"/>
      <c r="BV200" s="20"/>
      <c r="BW200" s="20"/>
      <c r="BX200" s="20"/>
      <c r="BY200" s="20"/>
      <c r="BZ200" s="20"/>
      <c r="CA200" s="20"/>
      <c r="CB200" s="20"/>
      <c r="CC200" s="20"/>
      <c r="CD200" s="20"/>
      <c r="CE200" s="180"/>
      <c r="CF200" s="37"/>
      <c r="CG200" s="37"/>
      <c r="CH200" s="37"/>
      <c r="CI200" s="37"/>
      <c r="CJ200" s="37"/>
      <c r="CK200" s="37"/>
      <c r="CL200" s="37"/>
      <c r="CM200" s="37"/>
      <c r="CN200" s="37"/>
      <c r="CO200" s="37"/>
      <c r="CP200" s="37"/>
      <c r="CQ200" s="37"/>
      <c r="CR200" s="37">
        <f t="shared" ref="CR200:CR260" si="163">+SUM(CF200:CQ200)</f>
        <v>0</v>
      </c>
      <c r="CS200" s="38"/>
      <c r="CT200" s="23"/>
      <c r="CU200" s="24"/>
      <c r="CV200" s="240">
        <f>+AD200</f>
        <v>0</v>
      </c>
      <c r="CW200" s="25" t="e">
        <f>1-(CU200/CV200)</f>
        <v>#DIV/0!</v>
      </c>
      <c r="CX200" s="23" t="e" cm="1">
        <f t="array" ref="CX200">+_xlfn.IFS(CW200&lt;0.8,"Cambio",CW200&lt;0.9,"Revisión de control",CW200&gt;0.89,"Se mantiene")</f>
        <v>#DIV/0!</v>
      </c>
      <c r="CY200" s="143"/>
      <c r="CZ200" s="143"/>
      <c r="DA200" s="143"/>
      <c r="DB200" s="143"/>
      <c r="DC200" s="25"/>
    </row>
    <row r="201" spans="1:107" ht="60" hidden="1" customHeight="1" x14ac:dyDescent="0.35">
      <c r="A201" s="146"/>
      <c r="B201" s="219"/>
      <c r="C201" s="148" t="s">
        <v>149</v>
      </c>
      <c r="D201" s="206"/>
      <c r="E201" s="209"/>
      <c r="F201" s="206"/>
      <c r="G201" s="221"/>
      <c r="H201" s="184"/>
      <c r="I201" s="216"/>
      <c r="J201" s="190"/>
      <c r="K201" s="190"/>
      <c r="L201" s="211"/>
      <c r="M201" s="197"/>
      <c r="N201" s="200"/>
      <c r="O201" s="213"/>
      <c r="P201" s="216"/>
      <c r="Q201" s="213"/>
      <c r="R201" s="216"/>
      <c r="S201" s="216"/>
      <c r="T201" s="216"/>
      <c r="U201" s="184"/>
      <c r="V201" s="186"/>
      <c r="W201" s="186"/>
      <c r="X201" s="187"/>
      <c r="Y201" s="190"/>
      <c r="Z201" s="190"/>
      <c r="AA201" s="193"/>
      <c r="AB201" s="193"/>
      <c r="AC201" s="193"/>
      <c r="AD201" s="195"/>
      <c r="AE201" s="184"/>
      <c r="AF201" s="188"/>
      <c r="AG201" s="184"/>
      <c r="AH201" s="184"/>
      <c r="AI201" s="188"/>
      <c r="AJ201" s="184"/>
      <c r="AK201" s="185"/>
      <c r="AL201" s="20" t="str">
        <f>CONCATENATE(J200," Control"," 2")</f>
        <v>ACCTI  Control 2</v>
      </c>
      <c r="AM201" s="22"/>
      <c r="AN201" s="22"/>
      <c r="AO201" s="22"/>
      <c r="AP201" s="22" t="str">
        <f t="shared" si="162"/>
        <v xml:space="preserve">  a través de </v>
      </c>
      <c r="AQ201" s="20"/>
      <c r="AR201" s="20" t="str">
        <f t="shared" si="102"/>
        <v/>
      </c>
      <c r="AS201" s="20"/>
      <c r="AT201" s="20" t="str">
        <f t="shared" si="103"/>
        <v/>
      </c>
      <c r="AU201" s="20"/>
      <c r="AV201" s="20"/>
      <c r="AW201" s="20"/>
      <c r="AX201" s="21" t="str">
        <f>+IF(AR201="Probabilidad",AX200-(AX200*AT201),AX200)</f>
        <v/>
      </c>
      <c r="AY201" s="20" t="str">
        <f t="shared" si="106"/>
        <v/>
      </c>
      <c r="AZ201" s="21" t="e">
        <f>+IF(AR201="Impacto",AZ200-(AZ200*AT201),AZ200)</f>
        <v>#N/A</v>
      </c>
      <c r="BA201" s="20" t="str">
        <f t="shared" si="107"/>
        <v/>
      </c>
      <c r="BB201" s="190"/>
      <c r="BC201" s="190"/>
      <c r="BD201" s="182"/>
      <c r="BE201" s="162"/>
      <c r="BF201" s="162"/>
      <c r="BG201" s="162"/>
      <c r="BH201" s="162"/>
      <c r="BI201" s="162"/>
      <c r="BJ201" s="162"/>
      <c r="BK201" s="162"/>
      <c r="BL201" s="162"/>
      <c r="BM201" s="178"/>
      <c r="BN201" s="20" t="str">
        <f>CONCATENATE(J200," Acción preventiva"," 2")</f>
        <v>ACCTI  Acción preventiva 2</v>
      </c>
      <c r="BO201" s="22"/>
      <c r="BP201" s="22"/>
      <c r="BQ201" s="22"/>
      <c r="BR201" s="20"/>
      <c r="BS201" s="20"/>
      <c r="BT201" s="20"/>
      <c r="BU201" s="20"/>
      <c r="BV201" s="20"/>
      <c r="BW201" s="20"/>
      <c r="BX201" s="20"/>
      <c r="BY201" s="20"/>
      <c r="BZ201" s="20"/>
      <c r="CA201" s="20"/>
      <c r="CB201" s="20"/>
      <c r="CC201" s="20"/>
      <c r="CD201" s="20"/>
      <c r="CE201" s="180"/>
      <c r="CF201" s="37"/>
      <c r="CG201" s="37"/>
      <c r="CH201" s="37"/>
      <c r="CI201" s="37"/>
      <c r="CJ201" s="37"/>
      <c r="CK201" s="37"/>
      <c r="CL201" s="37"/>
      <c r="CM201" s="37"/>
      <c r="CN201" s="37"/>
      <c r="CO201" s="37"/>
      <c r="CP201" s="37"/>
      <c r="CQ201" s="37"/>
      <c r="CR201" s="37">
        <f t="shared" si="163"/>
        <v>0</v>
      </c>
      <c r="CS201" s="38"/>
      <c r="CT201" s="23"/>
      <c r="CU201" s="24"/>
      <c r="CV201" s="241"/>
      <c r="CW201" s="25" t="e">
        <f>1-(CU201/CV200)</f>
        <v>#DIV/0!</v>
      </c>
      <c r="CX201" s="23" t="e" cm="1">
        <f t="array" ref="CX201">+_xlfn.IFS(CW201&lt;0.8,"Cambio",CW201&lt;0.9,"Revisión de control",CW201&gt;0.89,"Se mantiene")</f>
        <v>#DIV/0!</v>
      </c>
      <c r="CY201" s="143"/>
      <c r="CZ201" s="143"/>
      <c r="DA201" s="143"/>
      <c r="DB201" s="143"/>
      <c r="DC201" s="25"/>
    </row>
    <row r="202" spans="1:107" ht="60" hidden="1" customHeight="1" x14ac:dyDescent="0.35">
      <c r="A202" s="146"/>
      <c r="B202" s="219"/>
      <c r="C202" s="148" t="s">
        <v>149</v>
      </c>
      <c r="D202" s="206"/>
      <c r="E202" s="209"/>
      <c r="F202" s="206"/>
      <c r="G202" s="221"/>
      <c r="H202" s="184"/>
      <c r="I202" s="216"/>
      <c r="J202" s="190"/>
      <c r="K202" s="190"/>
      <c r="L202" s="211"/>
      <c r="M202" s="197"/>
      <c r="N202" s="200"/>
      <c r="O202" s="213"/>
      <c r="P202" s="216"/>
      <c r="Q202" s="213"/>
      <c r="R202" s="216"/>
      <c r="S202" s="216"/>
      <c r="T202" s="216"/>
      <c r="U202" s="184"/>
      <c r="V202" s="186"/>
      <c r="W202" s="186"/>
      <c r="X202" s="187"/>
      <c r="Y202" s="190"/>
      <c r="Z202" s="190"/>
      <c r="AA202" s="193"/>
      <c r="AB202" s="193"/>
      <c r="AC202" s="193"/>
      <c r="AD202" s="195"/>
      <c r="AE202" s="184"/>
      <c r="AF202" s="188"/>
      <c r="AG202" s="184"/>
      <c r="AH202" s="184"/>
      <c r="AI202" s="188"/>
      <c r="AJ202" s="184"/>
      <c r="AK202" s="185"/>
      <c r="AL202" s="20" t="str">
        <f>CONCATENATE(J200," Control"," 3")</f>
        <v>ACCTI  Control 3</v>
      </c>
      <c r="AM202" s="22"/>
      <c r="AN202" s="22"/>
      <c r="AO202" s="22"/>
      <c r="AP202" s="22" t="str">
        <f t="shared" si="162"/>
        <v xml:space="preserve">  a través de </v>
      </c>
      <c r="AQ202" s="20"/>
      <c r="AR202" s="20" t="str">
        <f t="shared" si="102"/>
        <v/>
      </c>
      <c r="AS202" s="20"/>
      <c r="AT202" s="20" t="str">
        <f t="shared" si="103"/>
        <v/>
      </c>
      <c r="AU202" s="20"/>
      <c r="AV202" s="20"/>
      <c r="AW202" s="20"/>
      <c r="AX202" s="21" t="str">
        <f>+IF(AR202="Probabilidad",AX201-(AX201*AT202),AX201)</f>
        <v/>
      </c>
      <c r="AY202" s="20" t="str">
        <f t="shared" si="106"/>
        <v/>
      </c>
      <c r="AZ202" s="21" t="e">
        <f>+IF(AR202="Impacto",AZ201-(AZ201*AT202),AZ201)</f>
        <v>#N/A</v>
      </c>
      <c r="BA202" s="20" t="str">
        <f t="shared" si="107"/>
        <v/>
      </c>
      <c r="BB202" s="190"/>
      <c r="BC202" s="190"/>
      <c r="BD202" s="182"/>
      <c r="BE202" s="162"/>
      <c r="BF202" s="162"/>
      <c r="BG202" s="162"/>
      <c r="BH202" s="162"/>
      <c r="BI202" s="162"/>
      <c r="BJ202" s="162"/>
      <c r="BK202" s="162"/>
      <c r="BL202" s="162"/>
      <c r="BM202" s="178"/>
      <c r="BN202" s="20" t="str">
        <f>CONCATENATE(J200," Acción preventiva"," 3")</f>
        <v>ACCTI  Acción preventiva 3</v>
      </c>
      <c r="BO202" s="22"/>
      <c r="BP202" s="22"/>
      <c r="BQ202" s="22"/>
      <c r="BR202" s="20"/>
      <c r="BS202" s="20"/>
      <c r="BT202" s="20"/>
      <c r="BU202" s="20"/>
      <c r="BV202" s="20"/>
      <c r="BW202" s="20"/>
      <c r="BX202" s="20"/>
      <c r="BY202" s="20"/>
      <c r="BZ202" s="20"/>
      <c r="CA202" s="20"/>
      <c r="CB202" s="20"/>
      <c r="CC202" s="20"/>
      <c r="CD202" s="20"/>
      <c r="CE202" s="180"/>
      <c r="CF202" s="37"/>
      <c r="CG202" s="37"/>
      <c r="CH202" s="37"/>
      <c r="CI202" s="37"/>
      <c r="CJ202" s="37"/>
      <c r="CK202" s="37"/>
      <c r="CL202" s="37"/>
      <c r="CM202" s="37"/>
      <c r="CN202" s="37"/>
      <c r="CO202" s="37"/>
      <c r="CP202" s="37"/>
      <c r="CQ202" s="37"/>
      <c r="CR202" s="37">
        <f t="shared" si="163"/>
        <v>0</v>
      </c>
      <c r="CS202" s="38"/>
      <c r="CT202" s="23"/>
      <c r="CU202" s="24"/>
      <c r="CV202" s="241"/>
      <c r="CW202" s="25" t="e">
        <f>1-(CU202/CV200)</f>
        <v>#DIV/0!</v>
      </c>
      <c r="CX202" s="23" t="e" cm="1">
        <f t="array" ref="CX202">+_xlfn.IFS(CW202&lt;0.8,"Cambio",CW202&lt;0.9,"Revisión de control",CW202&gt;0.89,"Se mantiene")</f>
        <v>#DIV/0!</v>
      </c>
      <c r="CY202" s="143"/>
      <c r="CZ202" s="143"/>
      <c r="DA202" s="143"/>
      <c r="DB202" s="143"/>
      <c r="DC202" s="25"/>
    </row>
    <row r="203" spans="1:107" ht="60" hidden="1" customHeight="1" x14ac:dyDescent="0.35">
      <c r="A203" s="146"/>
      <c r="B203" s="220"/>
      <c r="C203" s="148" t="s">
        <v>149</v>
      </c>
      <c r="D203" s="207"/>
      <c r="E203" s="210"/>
      <c r="F203" s="207"/>
      <c r="G203" s="221"/>
      <c r="H203" s="184"/>
      <c r="I203" s="217"/>
      <c r="J203" s="191"/>
      <c r="K203" s="191"/>
      <c r="L203" s="211"/>
      <c r="M203" s="198"/>
      <c r="N203" s="201"/>
      <c r="O203" s="214"/>
      <c r="P203" s="217"/>
      <c r="Q203" s="214"/>
      <c r="R203" s="217"/>
      <c r="S203" s="217"/>
      <c r="T203" s="217"/>
      <c r="U203" s="184"/>
      <c r="V203" s="186"/>
      <c r="W203" s="186"/>
      <c r="X203" s="187"/>
      <c r="Y203" s="191"/>
      <c r="Z203" s="191"/>
      <c r="AA203" s="194"/>
      <c r="AB203" s="194"/>
      <c r="AC203" s="194"/>
      <c r="AD203" s="195"/>
      <c r="AE203" s="184"/>
      <c r="AF203" s="188"/>
      <c r="AG203" s="184"/>
      <c r="AH203" s="184"/>
      <c r="AI203" s="188"/>
      <c r="AJ203" s="184"/>
      <c r="AK203" s="185"/>
      <c r="AL203" s="20" t="str">
        <f>CONCATENATE(J200," Control"," 4")</f>
        <v>ACCTI  Control 4</v>
      </c>
      <c r="AM203" s="22"/>
      <c r="AN203" s="22"/>
      <c r="AO203" s="22"/>
      <c r="AP203" s="22" t="str">
        <f t="shared" si="162"/>
        <v xml:space="preserve">  a través de </v>
      </c>
      <c r="AQ203" s="20"/>
      <c r="AR203" s="20" t="str">
        <f t="shared" si="102"/>
        <v/>
      </c>
      <c r="AS203" s="20"/>
      <c r="AT203" s="20" t="str">
        <f t="shared" si="103"/>
        <v/>
      </c>
      <c r="AU203" s="20"/>
      <c r="AV203" s="20"/>
      <c r="AW203" s="20"/>
      <c r="AX203" s="21" t="str">
        <f>+IF(AR203="Probabilidad",AX202-(AX202*AT203),AX202)</f>
        <v/>
      </c>
      <c r="AY203" s="20" t="str">
        <f t="shared" si="106"/>
        <v/>
      </c>
      <c r="AZ203" s="21" t="e">
        <f>+IF(AR203="Impacto",AZ202-(AZ202*AT203),AZ202)</f>
        <v>#N/A</v>
      </c>
      <c r="BA203" s="20" t="str">
        <f t="shared" si="107"/>
        <v/>
      </c>
      <c r="BB203" s="191"/>
      <c r="BC203" s="191"/>
      <c r="BD203" s="183"/>
      <c r="BE203" s="163"/>
      <c r="BF203" s="163"/>
      <c r="BG203" s="163"/>
      <c r="BH203" s="163"/>
      <c r="BI203" s="163"/>
      <c r="BJ203" s="163"/>
      <c r="BK203" s="163"/>
      <c r="BL203" s="163"/>
      <c r="BM203" s="178"/>
      <c r="BN203" s="20" t="str">
        <f>CONCATENATE(J200," Acción preventiva"," 4")</f>
        <v>ACCTI  Acción preventiva 4</v>
      </c>
      <c r="BO203" s="22"/>
      <c r="BP203" s="22"/>
      <c r="BQ203" s="22"/>
      <c r="BR203" s="20"/>
      <c r="BS203" s="20"/>
      <c r="BT203" s="20"/>
      <c r="BU203" s="20"/>
      <c r="BV203" s="20"/>
      <c r="BW203" s="20"/>
      <c r="BX203" s="20"/>
      <c r="BY203" s="20"/>
      <c r="BZ203" s="20"/>
      <c r="CA203" s="20"/>
      <c r="CB203" s="20"/>
      <c r="CC203" s="20"/>
      <c r="CD203" s="20"/>
      <c r="CE203" s="180"/>
      <c r="CF203" s="37"/>
      <c r="CG203" s="37"/>
      <c r="CH203" s="37"/>
      <c r="CI203" s="37"/>
      <c r="CJ203" s="37"/>
      <c r="CK203" s="37"/>
      <c r="CL203" s="37"/>
      <c r="CM203" s="37"/>
      <c r="CN203" s="37"/>
      <c r="CO203" s="37"/>
      <c r="CP203" s="37"/>
      <c r="CQ203" s="37"/>
      <c r="CR203" s="37">
        <f t="shared" si="163"/>
        <v>0</v>
      </c>
      <c r="CS203" s="38"/>
      <c r="CT203" s="23"/>
      <c r="CU203" s="24"/>
      <c r="CV203" s="242"/>
      <c r="CW203" s="25" t="e">
        <f>1-(CU203/CV200)</f>
        <v>#DIV/0!</v>
      </c>
      <c r="CX203" s="23" t="e" cm="1">
        <f t="array" ref="CX203">+_xlfn.IFS(CW203&lt;0.8,"Cambio",CW203&lt;0.9,"Revisión de control",CW203&gt;0.89,"Se mantiene")</f>
        <v>#DIV/0!</v>
      </c>
      <c r="CY203" s="143"/>
      <c r="CZ203" s="143"/>
      <c r="DA203" s="143"/>
      <c r="DB203" s="143"/>
      <c r="DC203" s="25"/>
    </row>
    <row r="204" spans="1:107" ht="60" customHeight="1" x14ac:dyDescent="0.35">
      <c r="A204" s="146" t="s">
        <v>591</v>
      </c>
      <c r="B204" s="222" t="s">
        <v>148</v>
      </c>
      <c r="C204" s="148" t="s">
        <v>149</v>
      </c>
      <c r="D204" s="205" t="str">
        <f>VLOOKUP(B204,Datos!$B$65:$F$80,3,FALSE)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4" s="208" t="str">
        <f>VLOOKUP(B204,Datos!$B$65:$F$80,5,FALSE)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4" s="205" t="str">
        <f>VLOOKUP(B204,Datos!$B$65:$F$80,4,FALSE)</f>
        <v>Inicia con el análisis de la ruta jurídica y termina con la decisión final del expediente</v>
      </c>
      <c r="G204" s="221" t="s">
        <v>649</v>
      </c>
      <c r="H204" s="184" t="s">
        <v>1310</v>
      </c>
      <c r="I204" s="215">
        <f>IF(K204="",0,1)</f>
        <v>1</v>
      </c>
      <c r="J204" s="189" t="str">
        <f>CONCATENATE(C204," ",K204)</f>
        <v>ACCTI 37</v>
      </c>
      <c r="K204" s="189">
        <v>37</v>
      </c>
      <c r="L204" s="211">
        <v>46150</v>
      </c>
      <c r="M204" s="196">
        <f ca="1">+TODAY()-L204</f>
        <v>39</v>
      </c>
      <c r="N204" s="199" t="s">
        <v>1348</v>
      </c>
      <c r="O204" s="212" t="s">
        <v>19</v>
      </c>
      <c r="P204" s="215">
        <f>VLOOKUP(O204,Datos!$B$20:$D$25,3,FALSE)</f>
        <v>0.2</v>
      </c>
      <c r="Q204" s="212" t="s">
        <v>28</v>
      </c>
      <c r="R204" s="215">
        <f>VLOOKUP(Q204,Datos!$C$20:$D$25,2,FALSE)</f>
        <v>0.6</v>
      </c>
      <c r="S204" s="215">
        <f>+IF(P204="",R204,IF(R204="",P204,IF(P204&gt;R204,P204,R204)))</f>
        <v>0.6</v>
      </c>
      <c r="T204" s="215" t="str" cm="1">
        <f t="array" ref="T204">_xlfn.IFS(S204=P204,O204,S204=R204,Q204)</f>
        <v>El riesgo afecta la imagen de la entidad con algunos usuarios de relevancia frente al logro de los objetivos</v>
      </c>
      <c r="U204" s="184" t="s">
        <v>4</v>
      </c>
      <c r="V204" s="186" t="s">
        <v>1350</v>
      </c>
      <c r="W204" s="186" t="s">
        <v>1349</v>
      </c>
      <c r="X204" s="187" t="str">
        <f>CONCATENATE("Posibilidad de"," ",U204," ",V204," debido ",W204)</f>
        <v>Posibilidad de pérdida reputacional en la imagen institucional ante los grupos de interes debido a la  no aprobación del control de legalidad del acto administrativo que ordena la constitución del TECAM</v>
      </c>
      <c r="Y204" s="189" t="s">
        <v>208</v>
      </c>
      <c r="Z204" s="189" t="s">
        <v>214</v>
      </c>
      <c r="AA204" s="192" t="s">
        <v>257</v>
      </c>
      <c r="AB204" s="192" t="s">
        <v>1351</v>
      </c>
      <c r="AC204" s="192" t="s">
        <v>1303</v>
      </c>
      <c r="AD204" s="195">
        <v>6</v>
      </c>
      <c r="AE204" s="184" t="str">
        <f>IF(AD204&lt;=0,"",IF(AD204&lt;=2,"Muy Baja",IF(AD204&lt;=24,"Baja",IF(AD204&lt;=500,"Media",IF(AD204&lt;=5000,"Alta","Muy Alta")))))</f>
        <v>Baja</v>
      </c>
      <c r="AF204" s="188">
        <f>IF(AE204="","",IF(AE204="Muy Baja",0.2,IF(AE204="Baja",0.4,IF(AE204="Media",0.6,IF(AE204="Alta",0.8,IF(AE204="Muy Alta",1,))))))</f>
        <v>0.4</v>
      </c>
      <c r="AG204" s="188" t="str">
        <f>+T204</f>
        <v>El riesgo afecta la imagen de la entidad con algunos usuarios de relevancia frente al logro de los objetivos</v>
      </c>
      <c r="AH204" s="184" t="str" cm="1">
        <f t="array" ref="AH204">_xlfn.IFS(AG204=Datos!$C$6,"Leve",AG204=Datos!$D$6,"Leve",AG204=Datos!$C$7,"Menor",AG204=Datos!$D$7,"Menor",AG204=Datos!$C$8,"Moderado",AG204=Datos!$D$8,"Moderado",AG204=Datos!$C$9,"Mayor",AG204=Datos!$D$9,"Mayor",AG204=Datos!$C$10,"Catastrófico",AG204=Datos!$D$10,"Catastrófico")</f>
        <v>Moderado</v>
      </c>
      <c r="AI204" s="188">
        <f>IF(AH204="","",IF(AH204="Leve",0.2,IF(AH204="Menor",0.4,IF(AH204="Moderado",0.6,IF(AH204="Mayor",0.8,IF(AH204="Catastrófico",1,))))))</f>
        <v>0.6</v>
      </c>
      <c r="AJ204" s="184" t="str">
        <f>IF(OR(AND(AE204="Muy Baja",AH204="Leve"),AND(AE204="Muy Baja",AH204="Menor"),AND(AE204="Baja",AH204="Leve")),"Bajo",IF(OR(AND(AE204="Muy baja",AH204="Moderado"),AND(AE204="Baja",AH204="Menor"),AND(AE204="Baja",AH204="Moderado"),AND(AE204="Media",AH204="Leve"),AND(AE204="Media",AH204="Menor"),AND(AE204="Media",AH204="Moderado"),AND(AE204="Alta",AH204="Leve"),AND(AE204="Alta",AH204="Menor")),"Moderado",IF(OR(AND(AE204="Muy Baja",AH204="Mayor"),AND(AE204="Baja",AH204="Mayor"),AND(AE204="Media",AH204="Mayor"),AND(AE204="Alta",AH204="Moderado"),AND(AE204="Alta",AH204="Mayor"),AND(AE204="Muy Alta",AH204="Leve"),AND(AE204="Muy Alta",AH204="Menor"),AND(AE204="Muy Alta",AH204="Moderado"),AND(AE204="Muy Alta",AH204="Mayor")),"Alto",IF(OR(AND(AE204="Muy Baja",AH204="Catastrófico"),AND(AE204="Baja",AH204="Catastrófico"),AND(AE204="Media",AH204="Catastrófico"),AND(AE204="Alta",AH204="Catastrófico"),AND(AE204="Muy Alta",AH204="Catastrófico")),"Extremo",""))))</f>
        <v>Moderado</v>
      </c>
      <c r="AK204" s="185" t="str" cm="1">
        <f t="array" ref="AK204">_xlfn.IFS(AJ204="Bajo","Aceptar",AJ204="Moderado","Reducir",AJ204="Alto","Reducir",AJ204="Extremo","Reducir")</f>
        <v>Reducir</v>
      </c>
      <c r="AL204" s="20" t="str">
        <f>CONCATENATE(J204," Control"," 1")</f>
        <v>ACCTI 37 Control 1</v>
      </c>
      <c r="AM204" s="22" t="s">
        <v>1304</v>
      </c>
      <c r="AN204" s="22" t="s">
        <v>1352</v>
      </c>
      <c r="AO204" s="22" t="s">
        <v>1353</v>
      </c>
      <c r="AP204" s="22" t="str">
        <f>CONCATENATE(AM204," ",AN204," a través de ",AO204)</f>
        <v>La DIRECCIÓN DE ACCESO A TIERRAS  realiza la revisión técnica y jurídica rigurosa al expediente, a través de la memoria justificativa (documento de elaboración del TECAM) cada vez que se proyecte un acuerdo TECAM</v>
      </c>
      <c r="AQ204" s="20" t="s">
        <v>54</v>
      </c>
      <c r="AR204" s="20" t="str">
        <f t="shared" ref="AR204:AR210" si="164">IF(OR(AQ204="Preventivo",AQ204="Detectivo"),"Probabilidad",IF(AQ204="Correctivo","Impacto",""))</f>
        <v>Probabilidad</v>
      </c>
      <c r="AS204" s="20" t="s">
        <v>56</v>
      </c>
      <c r="AT204" s="20" t="str">
        <f t="shared" ref="AT204:AT210" si="165">IF(AND(AQ204="Preventivo",AS204="Automático"),"50%",IF(AND(AQ204="Preventivo",AS204="Manual"),"40%",IF(AND(AQ204="Detectivo",AS204="Automático"),"40%",IF(AND(AQ204="Detectivo",AS204="Manual"),"30%",IF(AND(AQ204="Correctivo",AS204="Automático"),"35%",IF(AND(AQ204="Correctivo",AS204="Manual"),"25%",""))))))</f>
        <v>30%</v>
      </c>
      <c r="AU204" s="20" t="s">
        <v>1</v>
      </c>
      <c r="AV204" s="20" t="s">
        <v>2</v>
      </c>
      <c r="AW204" s="20" t="s">
        <v>3</v>
      </c>
      <c r="AX204" s="21">
        <f>+IF(AR204="Probabilidad",AF204-(AF204*AT204),AF204)</f>
        <v>0.28000000000000003</v>
      </c>
      <c r="AY204" s="20" t="str">
        <f t="shared" ref="AY204:AY271" si="166">IFERROR(IF(AX204="","",IF(AX204&lt;=20%,"Muy Baja",IF(AX204&lt;=40%,"Baja",IF(AX204&lt;=60%,"Media",IF(AX204&lt;=80%,"Alta","Muy Alta"))))),"")</f>
        <v>Baja</v>
      </c>
      <c r="AZ204" s="21">
        <f>+IF(AR204="Impacto",AI204-(AI204*AT204),AI204)</f>
        <v>0.6</v>
      </c>
      <c r="BA204" s="20" t="str">
        <f t="shared" ref="BA204:BA271" si="167">IFERROR(IF(AZ204="","",IF(AZ204&lt;=0.2,"Leve",IF(AZ204&lt;=0.4,"Menor",IF(AZ204&lt;=0.6,"Moderado",IF(AZ204&lt;=0.8,"Mayor","Catastrófico"))))),"")</f>
        <v>Moderado</v>
      </c>
      <c r="BB204" s="189" t="str">
        <f>IF(OR(AND(AY207="Muy Baja",BA207="Leve"),AND(AY207="Muy Baja",BA207="Menor"),AND(AY207="Baja",BA207="Leve")),"Bajo",IF(OR(AND(AY207="Muy baja",BA207="Moderado"),AND(AY207="Baja",BA207="Menor"),AND(AY207="Baja",BA207="Moderado"),AND(AY207="Media",BA207="Leve"),AND(AY207="Media",BA207="Menor"),AND(AY207="Media",BA207="Moderado"),AND(AY207="Alta",BA207="Leve"),AND(AY207="Alta",BA207="Menor")),"Moderado",IF(OR(AND(AY207="Muy Baja",BA207="Mayor"),AND(AY207="Baja",BA207="Mayor"),AND(AY207="Media",BA207="Mayor"),AND(AY207="Alta",BA207="Moderado"),AND(AY207="Alta",BA207="Mayor"),AND(AY207="Muy Alta",BA207="Leve"),AND(AY207="Muy Alta",BA207="Menor"),AND(AY207="Muy Alta",BA207="Moderado"),AND(AY207="Muy Alta",BA207="Mayor")),"Alto",IF(OR(AND(AY207="Muy Baja",BA207="Catastrófico"),AND(AY207="Baja",BA207="Catastrófico"),AND(AY207="Media",BA207="Catastrófico"),AND(AY207="Alta",BA207="Catastrófico"),AND(AY207="Muy Alta",BA207="Catastrófico")),"Extremo",""))))</f>
        <v>Moderado</v>
      </c>
      <c r="BC204" s="189" t="str" cm="1">
        <f t="array" ref="BC204">_xlfn.IFS(BB204="Bajo","Aceptar",BB204="Moderado","Reducir",BB204="Alto","Reducir",BB204="Extremo","Reducir")</f>
        <v>Reducir</v>
      </c>
      <c r="BD204" s="181" t="str" cm="1">
        <f t="array" ref="BD204">_xlfn.IFS(BC204="Aceptar","No",BC204="Reducir","Si")</f>
        <v>Si</v>
      </c>
      <c r="BE204" s="136" t="s">
        <v>1817</v>
      </c>
      <c r="BF204" s="136" t="s">
        <v>1817</v>
      </c>
      <c r="BG204" s="136" t="s">
        <v>1817</v>
      </c>
      <c r="BH204" s="166">
        <v>0</v>
      </c>
      <c r="BI204" s="166"/>
      <c r="BJ204" s="167"/>
      <c r="BK204" s="164">
        <f t="shared" ref="BK204:BK205" si="168">+SUM(BH204:BJ204)</f>
        <v>0</v>
      </c>
      <c r="BL204" s="165">
        <f t="shared" ref="BL204:BL205" si="169">+BK204/3</f>
        <v>0</v>
      </c>
      <c r="BM204" s="178">
        <f t="shared" ref="BM204" si="170">+AVERAGE(BL204:BL207)</f>
        <v>0</v>
      </c>
      <c r="BN204" s="20" t="str">
        <f>CONCATENATE(J204," Acción preventiva"," 1")</f>
        <v>ACCTI 37 Acción preventiva 1</v>
      </c>
      <c r="BO204" s="22" t="s">
        <v>592</v>
      </c>
      <c r="BP204" s="22" t="s">
        <v>1358</v>
      </c>
      <c r="BQ204" s="22" t="s">
        <v>1359</v>
      </c>
      <c r="BR204" s="20">
        <f t="shared" ref="BR204:BR220" si="171">+SUM(BS204:CD204)</f>
        <v>1</v>
      </c>
      <c r="BS204" s="20"/>
      <c r="BT204" s="20"/>
      <c r="BU204" s="20"/>
      <c r="BV204" s="20"/>
      <c r="BW204" s="20"/>
      <c r="BX204" s="20"/>
      <c r="BY204" s="20"/>
      <c r="BZ204" s="20">
        <v>1</v>
      </c>
      <c r="CA204" s="20"/>
      <c r="CB204" s="20"/>
      <c r="CC204" s="20"/>
      <c r="CD204" s="20"/>
      <c r="CE204" s="180">
        <f>+AVERAGE(CR204:CR207)/AVERAGE(BR204:BR207)</f>
        <v>0</v>
      </c>
      <c r="CF204" s="37">
        <f>VLOOKUP($BN204,'[1]Anexo 4 Seg Acciones Prev'!$C$7:$CY$306,90,FALSE)</f>
        <v>0</v>
      </c>
      <c r="CG204" s="37">
        <f>VLOOKUP($BN204,'[1]Anexo 4 Seg Acciones Prev'!$C$7:$CY$306,91,FALSE)</f>
        <v>0</v>
      </c>
      <c r="CH204" s="37">
        <f>VLOOKUP($BN204,'[1]Anexo 4 Seg Acciones Prev'!$C$7:$CY$306,92,FALSE)</f>
        <v>0</v>
      </c>
      <c r="CI204" s="37">
        <f>VLOOKUP($BN204,'[1]Anexo 4 Seg Acciones Prev'!$C$7:$CY$306,93,FALSE)</f>
        <v>0</v>
      </c>
      <c r="CJ204" s="37">
        <f>VLOOKUP($BN204,'[1]Anexo 4 Seg Acciones Prev'!$C$7:$CY$306,94,FALSE)</f>
        <v>0</v>
      </c>
      <c r="CK204" s="37">
        <f>VLOOKUP($BN204,'[1]Anexo 4 Seg Acciones Prev'!$C$7:$CY$306,95,FALSE)</f>
        <v>0</v>
      </c>
      <c r="CL204" s="37">
        <f>VLOOKUP($BN204,'[1]Anexo 4 Seg Acciones Prev'!$C$7:$CY$306,96,FALSE)</f>
        <v>0</v>
      </c>
      <c r="CM204" s="37">
        <f>VLOOKUP($BN204,'[1]Anexo 4 Seg Acciones Prev'!$C$7:$CY$306,97,FALSE)</f>
        <v>0</v>
      </c>
      <c r="CN204" s="37">
        <f>VLOOKUP($BN204,'[1]Anexo 4 Seg Acciones Prev'!$C$7:$CY$306,98,FALSE)</f>
        <v>0</v>
      </c>
      <c r="CO204" s="37">
        <f>VLOOKUP($BN204,'[1]Anexo 4 Seg Acciones Prev'!$C$7:$CY$306,99,FALSE)</f>
        <v>0</v>
      </c>
      <c r="CP204" s="37">
        <f>VLOOKUP($BN204,'[1]Anexo 4 Seg Acciones Prev'!$C$7:$CY$306,100,FALSE)</f>
        <v>0</v>
      </c>
      <c r="CQ204" s="37">
        <f>VLOOKUP($BN204,'[1]Anexo 4 Seg Acciones Prev'!$C$7:$CY$306,101,FALSE)</f>
        <v>0</v>
      </c>
      <c r="CR204" s="37">
        <f t="shared" si="163"/>
        <v>0</v>
      </c>
      <c r="CS204" s="38" t="s">
        <v>58</v>
      </c>
      <c r="CT204" s="23"/>
      <c r="CU204" s="24"/>
      <c r="CV204" s="240">
        <f>+AD204</f>
        <v>6</v>
      </c>
      <c r="CW204" s="25">
        <f>1-(CU204/CV204)</f>
        <v>1</v>
      </c>
      <c r="CX204" s="23" t="str" cm="1">
        <f t="array" ref="CX204">+_xlfn.IFS(CW204&lt;0.8,"Cambio",CW204&lt;0.9,"Revisión de control",CW204&gt;0.89,"Se mantiene")</f>
        <v>Se mantiene</v>
      </c>
      <c r="CY204" s="143"/>
      <c r="CZ204" s="143"/>
      <c r="DA204" s="143"/>
      <c r="DB204" s="143"/>
      <c r="DC204" s="25">
        <f>(_xlfn.IFS(CT204="",1,CT204="SI",0)+_xlfn.IFS(CY204="",1,CY204="SI",1,CY204="NO",0)+_xlfn.IFS(CZ204="",1,CZ204="SI",1,CZ204="NO",0)+_xlfn.IFS(DA204="",1,DA204="SI",1,DA204="NO",0)+_xlfn.IFS(DB204="",1,DB204="SI",1,DB204="NO",0))/5</f>
        <v>1</v>
      </c>
    </row>
    <row r="205" spans="1:107" ht="60" customHeight="1" x14ac:dyDescent="0.35">
      <c r="A205" s="146" t="s">
        <v>591</v>
      </c>
      <c r="B205" s="223"/>
      <c r="C205" s="148" t="s">
        <v>149</v>
      </c>
      <c r="D205" s="206"/>
      <c r="E205" s="209"/>
      <c r="F205" s="206"/>
      <c r="G205" s="221"/>
      <c r="H205" s="184"/>
      <c r="I205" s="216"/>
      <c r="J205" s="190"/>
      <c r="K205" s="190"/>
      <c r="L205" s="211"/>
      <c r="M205" s="197"/>
      <c r="N205" s="200"/>
      <c r="O205" s="213"/>
      <c r="P205" s="216"/>
      <c r="Q205" s="213"/>
      <c r="R205" s="216"/>
      <c r="S205" s="216"/>
      <c r="T205" s="216"/>
      <c r="U205" s="184"/>
      <c r="V205" s="186"/>
      <c r="W205" s="186"/>
      <c r="X205" s="187"/>
      <c r="Y205" s="190"/>
      <c r="Z205" s="190"/>
      <c r="AA205" s="193"/>
      <c r="AB205" s="193"/>
      <c r="AC205" s="193"/>
      <c r="AD205" s="195"/>
      <c r="AE205" s="184"/>
      <c r="AF205" s="188"/>
      <c r="AG205" s="184"/>
      <c r="AH205" s="184"/>
      <c r="AI205" s="188"/>
      <c r="AJ205" s="184"/>
      <c r="AK205" s="185"/>
      <c r="AL205" s="20" t="str">
        <f>CONCATENATE(J204," Control"," 2")</f>
        <v>ACCTI 37 Control 2</v>
      </c>
      <c r="AM205" s="22" t="s">
        <v>1304</v>
      </c>
      <c r="AN205" s="22" t="s">
        <v>1354</v>
      </c>
      <c r="AO205" s="22" t="s">
        <v>1355</v>
      </c>
      <c r="AP205" s="22" t="str">
        <f>CONCATENATE(AM205," ",AN205," a través de ",AO205)</f>
        <v>La DIRECCIÓN DE ACCESO A TIERRAS con el apoyo de la OFICINA JURÍDICA y Consejo Directivo de la Agencia, realizan la revisión técnica jurídica al expediente, a través de el concepto de viabilidad jurídica y el proyecto de acuerdo del TECAM, respectivamente</v>
      </c>
      <c r="AQ205" s="20" t="s">
        <v>54</v>
      </c>
      <c r="AR205" s="20" t="str">
        <f t="shared" si="164"/>
        <v>Probabilidad</v>
      </c>
      <c r="AS205" s="20" t="s">
        <v>56</v>
      </c>
      <c r="AT205" s="20" t="str">
        <f t="shared" si="165"/>
        <v>30%</v>
      </c>
      <c r="AU205" s="20" t="s">
        <v>1</v>
      </c>
      <c r="AV205" s="20" t="s">
        <v>2</v>
      </c>
      <c r="AW205" s="20" t="s">
        <v>3</v>
      </c>
      <c r="AX205" s="21">
        <f>+IF(AR205="Probabilidad",AX204-(AX204*AT205),AX204)</f>
        <v>0.19600000000000001</v>
      </c>
      <c r="AY205" s="20" t="str">
        <f t="shared" si="166"/>
        <v>Muy Baja</v>
      </c>
      <c r="AZ205" s="21">
        <f>+IF(AR205="Impacto",AZ204-(AZ204*AT205),AZ204)</f>
        <v>0.6</v>
      </c>
      <c r="BA205" s="20" t="str">
        <f t="shared" si="167"/>
        <v>Moderado</v>
      </c>
      <c r="BB205" s="190"/>
      <c r="BC205" s="190"/>
      <c r="BD205" s="182"/>
      <c r="BE205" s="136" t="s">
        <v>1817</v>
      </c>
      <c r="BF205" s="136" t="s">
        <v>1817</v>
      </c>
      <c r="BG205" s="136" t="s">
        <v>1817</v>
      </c>
      <c r="BH205" s="166">
        <v>0</v>
      </c>
      <c r="BI205" s="166"/>
      <c r="BJ205" s="167"/>
      <c r="BK205" s="164">
        <f t="shared" si="168"/>
        <v>0</v>
      </c>
      <c r="BL205" s="165">
        <f t="shared" si="169"/>
        <v>0</v>
      </c>
      <c r="BM205" s="178"/>
      <c r="BN205" s="20" t="str">
        <f>CONCATENATE(J204," Acción preventiva"," 2")</f>
        <v>ACCTI 37 Acción preventiva 2</v>
      </c>
      <c r="BO205" s="22" t="s">
        <v>592</v>
      </c>
      <c r="BP205" s="22" t="s">
        <v>1360</v>
      </c>
      <c r="BQ205" s="22" t="s">
        <v>1359</v>
      </c>
      <c r="BR205" s="20">
        <f t="shared" si="171"/>
        <v>1</v>
      </c>
      <c r="BS205" s="20"/>
      <c r="BT205" s="20"/>
      <c r="BU205" s="20"/>
      <c r="BV205" s="20"/>
      <c r="BW205" s="20">
        <v>1</v>
      </c>
      <c r="BX205" s="20"/>
      <c r="BY205" s="20"/>
      <c r="BZ205" s="20"/>
      <c r="CA205" s="20"/>
      <c r="CB205" s="20"/>
      <c r="CC205" s="20"/>
      <c r="CD205" s="20"/>
      <c r="CE205" s="180"/>
      <c r="CF205" s="37">
        <f>VLOOKUP($BN205,'[1]Anexo 4 Seg Acciones Prev'!$C$7:$CY$306,90,FALSE)</f>
        <v>0</v>
      </c>
      <c r="CG205" s="37">
        <f>VLOOKUP($BN205,'[1]Anexo 4 Seg Acciones Prev'!$C$7:$CY$306,91,FALSE)</f>
        <v>0</v>
      </c>
      <c r="CH205" s="37">
        <f>VLOOKUP($BN205,'[1]Anexo 4 Seg Acciones Prev'!$C$7:$CY$306,92,FALSE)</f>
        <v>0</v>
      </c>
      <c r="CI205" s="37">
        <f>VLOOKUP($BN205,'[1]Anexo 4 Seg Acciones Prev'!$C$7:$CY$306,93,FALSE)</f>
        <v>0</v>
      </c>
      <c r="CJ205" s="37">
        <f>VLOOKUP($BN205,'[1]Anexo 4 Seg Acciones Prev'!$C$7:$CY$306,94,FALSE)</f>
        <v>0</v>
      </c>
      <c r="CK205" s="37">
        <f>VLOOKUP($BN205,'[1]Anexo 4 Seg Acciones Prev'!$C$7:$CY$306,95,FALSE)</f>
        <v>0</v>
      </c>
      <c r="CL205" s="37">
        <f>VLOOKUP($BN205,'[1]Anexo 4 Seg Acciones Prev'!$C$7:$CY$306,96,FALSE)</f>
        <v>0</v>
      </c>
      <c r="CM205" s="37">
        <f>VLOOKUP($BN205,'[1]Anexo 4 Seg Acciones Prev'!$C$7:$CY$306,97,FALSE)</f>
        <v>0</v>
      </c>
      <c r="CN205" s="37">
        <f>VLOOKUP($BN205,'[1]Anexo 4 Seg Acciones Prev'!$C$7:$CY$306,98,FALSE)</f>
        <v>0</v>
      </c>
      <c r="CO205" s="37">
        <f>VLOOKUP($BN205,'[1]Anexo 4 Seg Acciones Prev'!$C$7:$CY$306,99,FALSE)</f>
        <v>0</v>
      </c>
      <c r="CP205" s="37">
        <f>VLOOKUP($BN205,'[1]Anexo 4 Seg Acciones Prev'!$C$7:$CY$306,100,FALSE)</f>
        <v>0</v>
      </c>
      <c r="CQ205" s="37">
        <f>VLOOKUP($BN205,'[1]Anexo 4 Seg Acciones Prev'!$C$7:$CY$306,101,FALSE)</f>
        <v>0</v>
      </c>
      <c r="CR205" s="37">
        <f t="shared" si="163"/>
        <v>0</v>
      </c>
      <c r="CS205" s="38" t="s">
        <v>58</v>
      </c>
      <c r="CT205" s="23"/>
      <c r="CU205" s="24"/>
      <c r="CV205" s="241"/>
      <c r="CW205" s="25">
        <f>1-(CU205/CV204)</f>
        <v>1</v>
      </c>
      <c r="CX205" s="23" t="str" cm="1">
        <f t="array" ref="CX205">+_xlfn.IFS(CW205&lt;0.8,"Cambio",CW205&lt;0.9,"Revisión de control",CW205&gt;0.89,"Se mantiene")</f>
        <v>Se mantiene</v>
      </c>
      <c r="CY205" s="143"/>
      <c r="CZ205" s="143"/>
      <c r="DA205" s="143"/>
      <c r="DB205" s="143"/>
      <c r="DC205" s="25">
        <f>(_xlfn.IFS(CT205="",1,CT205="SI",0)+_xlfn.IFS(CY205="",1,CY205="SI",1,CY205="NO",0)+_xlfn.IFS(CZ205="",1,CZ205="SI",1,CZ205="NO",0)+_xlfn.IFS(DA205="",1,DA205="SI",1,DA205="NO",0)+_xlfn.IFS(DB205="",1,DB205="SI",1,DB205="NO",0))/5</f>
        <v>1</v>
      </c>
    </row>
    <row r="206" spans="1:107" ht="60" customHeight="1" x14ac:dyDescent="0.35">
      <c r="A206" s="146" t="s">
        <v>591</v>
      </c>
      <c r="B206" s="223"/>
      <c r="C206" s="148" t="s">
        <v>149</v>
      </c>
      <c r="D206" s="206"/>
      <c r="E206" s="209"/>
      <c r="F206" s="206"/>
      <c r="G206" s="221"/>
      <c r="H206" s="184"/>
      <c r="I206" s="216"/>
      <c r="J206" s="190"/>
      <c r="K206" s="190"/>
      <c r="L206" s="211"/>
      <c r="M206" s="197"/>
      <c r="N206" s="200"/>
      <c r="O206" s="213"/>
      <c r="P206" s="216"/>
      <c r="Q206" s="213"/>
      <c r="R206" s="216"/>
      <c r="S206" s="216"/>
      <c r="T206" s="216"/>
      <c r="U206" s="184"/>
      <c r="V206" s="186"/>
      <c r="W206" s="186"/>
      <c r="X206" s="187"/>
      <c r="Y206" s="190"/>
      <c r="Z206" s="190"/>
      <c r="AA206" s="193"/>
      <c r="AB206" s="193"/>
      <c r="AC206" s="193"/>
      <c r="AD206" s="195"/>
      <c r="AE206" s="184"/>
      <c r="AF206" s="188"/>
      <c r="AG206" s="184"/>
      <c r="AH206" s="184"/>
      <c r="AI206" s="188"/>
      <c r="AJ206" s="184"/>
      <c r="AK206" s="185"/>
      <c r="AL206" s="20" t="str">
        <f>CONCATENATE(J204," Control"," 3")</f>
        <v>ACCTI 37 Control 3</v>
      </c>
      <c r="AM206" s="22" t="s">
        <v>1304</v>
      </c>
      <c r="AN206" s="22" t="s">
        <v>1356</v>
      </c>
      <c r="AO206" s="22" t="s">
        <v>1357</v>
      </c>
      <c r="AP206" s="22" t="str">
        <f>CONCATENATE(AM206," ",AN206," a través de ",AO206)</f>
        <v>La DIRECCIÓN DE ACCESO A TIERRAS realiza una nuevo acuerdo TECAM a través de de la identificación de los criterios de incumplimiento, para realizar las correcciones correspondientes al proyecto de acuerdo TECAM que se anulo</v>
      </c>
      <c r="AQ206" s="20" t="s">
        <v>55</v>
      </c>
      <c r="AR206" s="20" t="str">
        <f t="shared" si="164"/>
        <v>Impacto</v>
      </c>
      <c r="AS206" s="20" t="s">
        <v>56</v>
      </c>
      <c r="AT206" s="20" t="str">
        <f t="shared" si="165"/>
        <v>25%</v>
      </c>
      <c r="AU206" s="20" t="s">
        <v>1</v>
      </c>
      <c r="AV206" s="20" t="s">
        <v>2</v>
      </c>
      <c r="AW206" s="20" t="s">
        <v>3</v>
      </c>
      <c r="AX206" s="21">
        <f>+IF(AR206="Probabilidad",AX205-(AX205*AT206),AX205)</f>
        <v>0.19600000000000001</v>
      </c>
      <c r="AY206" s="20" t="str">
        <f t="shared" si="166"/>
        <v>Muy Baja</v>
      </c>
      <c r="AZ206" s="21">
        <f>+IF(AR206="Impacto",AZ205-(AZ205*AT206),AZ205)</f>
        <v>0.44999999999999996</v>
      </c>
      <c r="BA206" s="20" t="str">
        <f t="shared" si="167"/>
        <v>Moderado</v>
      </c>
      <c r="BB206" s="190"/>
      <c r="BC206" s="190"/>
      <c r="BD206" s="182"/>
      <c r="BE206" s="136" t="s">
        <v>1817</v>
      </c>
      <c r="BF206" s="136" t="s">
        <v>1817</v>
      </c>
      <c r="BG206" s="136" t="s">
        <v>1817</v>
      </c>
      <c r="BH206" s="166"/>
      <c r="BI206" s="166"/>
      <c r="BJ206" s="167"/>
      <c r="BK206" s="164"/>
      <c r="BL206" s="165"/>
      <c r="BM206" s="178"/>
      <c r="BN206" s="20" t="str">
        <f>CONCATENATE(J204," Acción preventiva"," 3")</f>
        <v>ACCTI 37 Acción preventiva 3</v>
      </c>
      <c r="BO206" s="22"/>
      <c r="BP206" s="22"/>
      <c r="BQ206" s="22"/>
      <c r="BR206" s="20"/>
      <c r="BS206" s="20"/>
      <c r="BT206" s="20"/>
      <c r="BU206" s="20"/>
      <c r="BV206" s="20"/>
      <c r="BW206" s="20"/>
      <c r="BX206" s="20"/>
      <c r="BY206" s="20"/>
      <c r="BZ206" s="20"/>
      <c r="CA206" s="20"/>
      <c r="CB206" s="20"/>
      <c r="CC206" s="20"/>
      <c r="CD206" s="20"/>
      <c r="CE206" s="180"/>
      <c r="CF206" s="37"/>
      <c r="CG206" s="37"/>
      <c r="CH206" s="37"/>
      <c r="CI206" s="37"/>
      <c r="CJ206" s="37"/>
      <c r="CK206" s="37"/>
      <c r="CL206" s="37"/>
      <c r="CM206" s="37"/>
      <c r="CN206" s="37"/>
      <c r="CO206" s="37"/>
      <c r="CP206" s="37"/>
      <c r="CQ206" s="37"/>
      <c r="CR206" s="37"/>
      <c r="CS206" s="38"/>
      <c r="CT206" s="23"/>
      <c r="CU206" s="24"/>
      <c r="CV206" s="241"/>
      <c r="CW206" s="25">
        <f>1-(CU206/CV204)</f>
        <v>1</v>
      </c>
      <c r="CX206" s="23" t="str" cm="1">
        <f t="array" ref="CX206">+_xlfn.IFS(CW206&lt;0.8,"Cambio",CW206&lt;0.9,"Revisión de control",CW206&gt;0.89,"Se mantiene")</f>
        <v>Se mantiene</v>
      </c>
      <c r="CY206" s="143"/>
      <c r="CZ206" s="143"/>
      <c r="DA206" s="143"/>
      <c r="DB206" s="143"/>
      <c r="DC206" s="25">
        <f>(_xlfn.IFS(CT206="",1,CT206="SI",0)+_xlfn.IFS(CY206="",1,CY206="SI",1,CY206="NO",0)+_xlfn.IFS(CZ206="",1,CZ206="SI",1,CZ206="NO",0)+_xlfn.IFS(DA206="",1,DA206="SI",1,DA206="NO",0)+_xlfn.IFS(DB206="",1,DB206="SI",1,DB206="NO",0))/5</f>
        <v>1</v>
      </c>
    </row>
    <row r="207" spans="1:107" ht="60" customHeight="1" x14ac:dyDescent="0.35">
      <c r="A207" s="146" t="s">
        <v>591</v>
      </c>
      <c r="B207" s="224"/>
      <c r="C207" s="148" t="s">
        <v>149</v>
      </c>
      <c r="D207" s="207"/>
      <c r="E207" s="210"/>
      <c r="F207" s="207"/>
      <c r="G207" s="221"/>
      <c r="H207" s="184"/>
      <c r="I207" s="217"/>
      <c r="J207" s="191"/>
      <c r="K207" s="191"/>
      <c r="L207" s="211"/>
      <c r="M207" s="198"/>
      <c r="N207" s="201"/>
      <c r="O207" s="214"/>
      <c r="P207" s="217"/>
      <c r="Q207" s="214"/>
      <c r="R207" s="217"/>
      <c r="S207" s="217"/>
      <c r="T207" s="217"/>
      <c r="U207" s="184"/>
      <c r="V207" s="186"/>
      <c r="W207" s="186"/>
      <c r="X207" s="187"/>
      <c r="Y207" s="191"/>
      <c r="Z207" s="191"/>
      <c r="AA207" s="194"/>
      <c r="AB207" s="194"/>
      <c r="AC207" s="194"/>
      <c r="AD207" s="195"/>
      <c r="AE207" s="184"/>
      <c r="AF207" s="188"/>
      <c r="AG207" s="184"/>
      <c r="AH207" s="184"/>
      <c r="AI207" s="188"/>
      <c r="AJ207" s="184"/>
      <c r="AK207" s="185"/>
      <c r="AL207" s="20" t="str">
        <f>CONCATENATE(J204," Control"," 4")</f>
        <v>ACCTI 37 Control 4</v>
      </c>
      <c r="AM207" s="22"/>
      <c r="AN207" s="22"/>
      <c r="AO207" s="22"/>
      <c r="AP207" s="22" t="str">
        <f>CONCATENATE(AM207," ",AN207," a través de ",AO207)</f>
        <v xml:space="preserve">  a través de </v>
      </c>
      <c r="AQ207" s="20"/>
      <c r="AR207" s="20" t="str">
        <f t="shared" si="164"/>
        <v/>
      </c>
      <c r="AS207" s="20"/>
      <c r="AT207" s="20" t="str">
        <f t="shared" si="165"/>
        <v/>
      </c>
      <c r="AU207" s="20"/>
      <c r="AV207" s="20"/>
      <c r="AW207" s="20"/>
      <c r="AX207" s="21">
        <f>+IF(AR207="Probabilidad",AX206-(AX206*AT207),AX206)</f>
        <v>0.19600000000000001</v>
      </c>
      <c r="AY207" s="20" t="str">
        <f t="shared" si="166"/>
        <v>Muy Baja</v>
      </c>
      <c r="AZ207" s="21">
        <f>+IF(AR207="Impacto",AZ206-(AZ206*AT207),AZ206)</f>
        <v>0.44999999999999996</v>
      </c>
      <c r="BA207" s="20" t="str">
        <f t="shared" si="167"/>
        <v>Moderado</v>
      </c>
      <c r="BB207" s="191"/>
      <c r="BC207" s="191"/>
      <c r="BD207" s="183"/>
      <c r="BE207" s="20"/>
      <c r="BF207" s="20"/>
      <c r="BG207" s="20"/>
      <c r="BH207" s="166"/>
      <c r="BI207" s="166"/>
      <c r="BJ207" s="167"/>
      <c r="BK207" s="164"/>
      <c r="BL207" s="165"/>
      <c r="BM207" s="178"/>
      <c r="BN207" s="20" t="str">
        <f>CONCATENATE(J204," Acción preventiva"," 4")</f>
        <v>ACCTI 37 Acción preventiva 4</v>
      </c>
      <c r="BO207" s="22"/>
      <c r="BP207" s="22"/>
      <c r="BQ207" s="22"/>
      <c r="BR207" s="20"/>
      <c r="BS207" s="20"/>
      <c r="BT207" s="20"/>
      <c r="BU207" s="20"/>
      <c r="BV207" s="20"/>
      <c r="BW207" s="20"/>
      <c r="BX207" s="20"/>
      <c r="BY207" s="20"/>
      <c r="BZ207" s="20"/>
      <c r="CA207" s="20"/>
      <c r="CB207" s="20"/>
      <c r="CC207" s="20"/>
      <c r="CD207" s="20"/>
      <c r="CE207" s="180"/>
      <c r="CF207" s="37"/>
      <c r="CG207" s="37"/>
      <c r="CH207" s="37"/>
      <c r="CI207" s="37"/>
      <c r="CJ207" s="37"/>
      <c r="CK207" s="37"/>
      <c r="CL207" s="37"/>
      <c r="CM207" s="37"/>
      <c r="CN207" s="37"/>
      <c r="CO207" s="37"/>
      <c r="CP207" s="37"/>
      <c r="CQ207" s="37"/>
      <c r="CR207" s="37"/>
      <c r="CS207" s="38"/>
      <c r="CT207" s="23"/>
      <c r="CU207" s="24"/>
      <c r="CV207" s="242"/>
      <c r="CW207" s="25">
        <f>1-(CU207/CV204)</f>
        <v>1</v>
      </c>
      <c r="CX207" s="23" t="str" cm="1">
        <f t="array" ref="CX207">+_xlfn.IFS(CW207&lt;0.8,"Cambio",CW207&lt;0.9,"Revisión de control",CW207&gt;0.89,"Se mantiene")</f>
        <v>Se mantiene</v>
      </c>
      <c r="CY207" s="143"/>
      <c r="CZ207" s="143"/>
      <c r="DA207" s="143"/>
      <c r="DB207" s="143"/>
      <c r="DC207" s="25">
        <f>(_xlfn.IFS(CT207="",1,CT207="SI",0)+_xlfn.IFS(CY207="",1,CY207="SI",1,CY207="NO",0)+_xlfn.IFS(CZ207="",1,CZ207="SI",1,CZ207="NO",0)+_xlfn.IFS(DA207="",1,DA207="SI",1,DA207="NO",0)+_xlfn.IFS(DB207="",1,DB207="SI",1,DB207="NO",0))/5</f>
        <v>1</v>
      </c>
    </row>
    <row r="208" spans="1:107" ht="60" customHeight="1" x14ac:dyDescent="0.35">
      <c r="A208" s="146" t="s">
        <v>549</v>
      </c>
      <c r="B208" s="222" t="s">
        <v>148</v>
      </c>
      <c r="C208" s="148" t="s">
        <v>149</v>
      </c>
      <c r="D208" s="205" t="str">
        <f>VLOOKUP(B208,Datos!$B$65:$F$80,3,FALSE)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8" s="208" t="str">
        <f>VLOOKUP(B208,Datos!$B$65:$F$80,5,FALSE)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8" s="205" t="str">
        <f>VLOOKUP(B208,Datos!$B$65:$F$80,4,FALSE)</f>
        <v>Inicia con el análisis de la ruta jurídica y termina con la decisión final del expediente</v>
      </c>
      <c r="G208" s="221" t="s">
        <v>1025</v>
      </c>
      <c r="H208" s="184" t="s">
        <v>1032</v>
      </c>
      <c r="I208" s="215">
        <f>IF(K208="",0,1)</f>
        <v>1</v>
      </c>
      <c r="J208" s="189" t="str">
        <f>CONCATENATE(C208," ",K208)</f>
        <v>ACCTI 38</v>
      </c>
      <c r="K208" s="189">
        <v>38</v>
      </c>
      <c r="L208" s="211">
        <v>46150</v>
      </c>
      <c r="M208" s="196">
        <f ca="1">+TODAY()-L208</f>
        <v>39</v>
      </c>
      <c r="N208" s="199" t="s">
        <v>1060</v>
      </c>
      <c r="O208" s="212" t="s">
        <v>19</v>
      </c>
      <c r="P208" s="215">
        <f>VLOOKUP(O208,Datos!$B$20:$D$25,3,FALSE)</f>
        <v>0.2</v>
      </c>
      <c r="Q208" s="212" t="s">
        <v>28</v>
      </c>
      <c r="R208" s="215">
        <f>VLOOKUP(Q208,Datos!$C$20:$D$25,2,FALSE)</f>
        <v>0.6</v>
      </c>
      <c r="S208" s="215">
        <f>+IF(P208="",R208,IF(R208="",P208,IF(P208&gt;R208,P208,R208)))</f>
        <v>0.6</v>
      </c>
      <c r="T208" s="215" t="str" cm="1">
        <f t="array" ref="T208">_xlfn.IFS(S208=P208,O208,S208=R208,Q208)</f>
        <v>El riesgo afecta la imagen de la entidad con algunos usuarios de relevancia frente al logro de los objetivos</v>
      </c>
      <c r="U208" s="184" t="s">
        <v>4</v>
      </c>
      <c r="V208" s="186" t="s">
        <v>1061</v>
      </c>
      <c r="W208" s="186" t="s">
        <v>1062</v>
      </c>
      <c r="X208" s="187" t="str">
        <f>CONCATENATE("Posibilidad de"," ",U208," ",V208," debido ",W208)</f>
        <v>Posibilidad de pérdida reputacional  de la entidad ante las comunidades Negras debido al incumplimiento de la ejecución del Plan de Acción Institucional formulado para la Titulación Colectiva de Comunidades Negras</v>
      </c>
      <c r="Y208" s="189" t="s">
        <v>208</v>
      </c>
      <c r="Z208" s="189" t="s">
        <v>214</v>
      </c>
      <c r="AA208" s="192" t="s">
        <v>343</v>
      </c>
      <c r="AB208" s="192" t="s">
        <v>1036</v>
      </c>
      <c r="AC208" s="192" t="s">
        <v>1063</v>
      </c>
      <c r="AD208" s="195">
        <v>4</v>
      </c>
      <c r="AE208" s="184" t="str">
        <f>IF(AD208&lt;=0,"",IF(AD208&lt;=2,"Muy Baja",IF(AD208&lt;=24,"Baja",IF(AD208&lt;=500,"Media",IF(AD208&lt;=5000,"Alta","Muy Alta")))))</f>
        <v>Baja</v>
      </c>
      <c r="AF208" s="188">
        <f>IF(AE208="","",IF(AE208="Muy Baja",0.2,IF(AE208="Baja",0.4,IF(AE208="Media",0.6,IF(AE208="Alta",0.8,IF(AE208="Muy Alta",1,))))))</f>
        <v>0.4</v>
      </c>
      <c r="AG208" s="188" t="str">
        <f>+T208</f>
        <v>El riesgo afecta la imagen de la entidad con algunos usuarios de relevancia frente al logro de los objetivos</v>
      </c>
      <c r="AH208" s="184" t="str" cm="1">
        <f t="array" ref="AH208">_xlfn.IFS(AG208=Datos!$C$6,"Leve",AG208=Datos!$D$6,"Leve",AG208=Datos!$C$7,"Menor",AG208=Datos!$D$7,"Menor",AG208=Datos!$C$8,"Moderado",AG208=Datos!$D$8,"Moderado",AG208=Datos!$C$9,"Mayor",AG208=Datos!$D$9,"Mayor",AG208=Datos!$C$10,"Catastrófico",AG208=Datos!$D$10,"Catastrófico")</f>
        <v>Moderado</v>
      </c>
      <c r="AI208" s="188">
        <f>IF(AH208="","",IF(AH208="Leve",0.2,IF(AH208="Menor",0.4,IF(AH208="Moderado",0.6,IF(AH208="Mayor",0.8,IF(AH208="Catastrófico",1,))))))</f>
        <v>0.6</v>
      </c>
      <c r="AJ208" s="184" t="str">
        <f>IF(OR(AND(AE208="Muy Baja",AH208="Leve"),AND(AE208="Muy Baja",AH208="Menor"),AND(AE208="Baja",AH208="Leve")),"Bajo",IF(OR(AND(AE208="Muy baja",AH208="Moderado"),AND(AE208="Baja",AH208="Menor"),AND(AE208="Baja",AH208="Moderado"),AND(AE208="Media",AH208="Leve"),AND(AE208="Media",AH208="Menor"),AND(AE208="Media",AH208="Moderado"),AND(AE208="Alta",AH208="Leve"),AND(AE208="Alta",AH208="Menor")),"Moderado",IF(OR(AND(AE208="Muy Baja",AH208="Mayor"),AND(AE208="Baja",AH208="Mayor"),AND(AE208="Media",AH208="Mayor"),AND(AE208="Alta",AH208="Moderado"),AND(AE208="Alta",AH208="Mayor"),AND(AE208="Muy Alta",AH208="Leve"),AND(AE208="Muy Alta",AH208="Menor"),AND(AE208="Muy Alta",AH208="Moderado"),AND(AE208="Muy Alta",AH208="Mayor")),"Alto",IF(OR(AND(AE208="Muy Baja",AH208="Catastrófico"),AND(AE208="Baja",AH208="Catastrófico"),AND(AE208="Media",AH208="Catastrófico"),AND(AE208="Alta",AH208="Catastrófico"),AND(AE208="Muy Alta",AH208="Catastrófico")),"Extremo",""))))</f>
        <v>Moderado</v>
      </c>
      <c r="AK208" s="185" t="str" cm="1">
        <f t="array" ref="AK208">_xlfn.IFS(AJ208="Bajo","Aceptar",AJ208="Moderado","Reducir",AJ208="Alto","Reducir",AJ208="Extremo","Reducir")</f>
        <v>Reducir</v>
      </c>
      <c r="AL208" s="20" t="str">
        <f>CONCATENATE(J208," Control"," 1")</f>
        <v>ACCTI 38 Control 1</v>
      </c>
      <c r="AM208" s="22" t="s">
        <v>1047</v>
      </c>
      <c r="AN208" s="22" t="s">
        <v>1052</v>
      </c>
      <c r="AO208" s="22" t="s">
        <v>1064</v>
      </c>
      <c r="AP208" s="22" t="str">
        <f t="shared" si="162"/>
        <v>La DIRECCIÓN DE ASUNTOS ÉTNICOS verifica el cumplimiento de requisitos establecidos en la ley para dar apertura al expediente a través de registro de la información de solicitud en el archivo Base de Datos DAE cada vez que exista una solicitud presentada por el representante legal de la comunidad negra a la ANT</v>
      </c>
      <c r="AQ208" s="20" t="s">
        <v>53</v>
      </c>
      <c r="AR208" s="20" t="str">
        <f t="shared" si="164"/>
        <v>Probabilidad</v>
      </c>
      <c r="AS208" s="20" t="s">
        <v>56</v>
      </c>
      <c r="AT208" s="20" t="str">
        <f t="shared" si="165"/>
        <v>40%</v>
      </c>
      <c r="AU208" s="20" t="s">
        <v>1</v>
      </c>
      <c r="AV208" s="20" t="s">
        <v>2</v>
      </c>
      <c r="AW208" s="20" t="s">
        <v>3</v>
      </c>
      <c r="AX208" s="21">
        <f>+IF(AR208="Probabilidad",AF208-(AF208*AT208),AF208)</f>
        <v>0.24</v>
      </c>
      <c r="AY208" s="20" t="str">
        <f t="shared" si="166"/>
        <v>Baja</v>
      </c>
      <c r="AZ208" s="21">
        <f>+IF(AR208="Impacto",AI208-(AI208*AT208),AI208)</f>
        <v>0.6</v>
      </c>
      <c r="BA208" s="20" t="str">
        <f t="shared" si="167"/>
        <v>Moderado</v>
      </c>
      <c r="BB208" s="189" t="str">
        <f>IF(OR(AND(AY211="Muy Baja",BA211="Leve"),AND(AY211="Muy Baja",BA211="Menor"),AND(AY211="Baja",BA211="Leve")),"Bajo",IF(OR(AND(AY211="Muy baja",BA211="Moderado"),AND(AY211="Baja",BA211="Menor"),AND(AY211="Baja",BA211="Moderado"),AND(AY211="Media",BA211="Leve"),AND(AY211="Media",BA211="Menor"),AND(AY211="Media",BA211="Moderado"),AND(AY211="Alta",BA211="Leve"),AND(AY211="Alta",BA211="Menor")),"Moderado",IF(OR(AND(AY211="Muy Baja",BA211="Mayor"),AND(AY211="Baja",BA211="Mayor"),AND(AY211="Media",BA211="Mayor"),AND(AY211="Alta",BA211="Moderado"),AND(AY211="Alta",BA211="Mayor"),AND(AY211="Muy Alta",BA211="Leve"),AND(AY211="Muy Alta",BA211="Menor"),AND(AY211="Muy Alta",BA211="Moderado"),AND(AY211="Muy Alta",BA211="Mayor")),"Alto",IF(OR(AND(AY211="Muy Baja",BA211="Catastrófico"),AND(AY211="Baja",BA211="Catastrófico"),AND(AY211="Media",BA211="Catastrófico"),AND(AY211="Alta",BA211="Catastrófico"),AND(AY211="Muy Alta",BA211="Catastrófico")),"Extremo",""))))</f>
        <v>Moderado</v>
      </c>
      <c r="BC208" s="189" t="str" cm="1">
        <f t="array" ref="BC208">_xlfn.IFS(BB208="Bajo","Aceptar",BB208="Moderado","Reducir",BB208="Alto","Reducir",BB208="Extremo","Reducir")</f>
        <v>Reducir</v>
      </c>
      <c r="BD208" s="181" t="str" cm="1">
        <f t="array" ref="BD208">_xlfn.IFS(BC208="Aceptar","No",BC208="Reducir","Si")</f>
        <v>Si</v>
      </c>
      <c r="BE208" s="136" t="s">
        <v>1817</v>
      </c>
      <c r="BF208" s="136" t="s">
        <v>1817</v>
      </c>
      <c r="BG208" s="136" t="s">
        <v>1817</v>
      </c>
      <c r="BH208" s="166">
        <v>0</v>
      </c>
      <c r="BI208" s="166"/>
      <c r="BJ208" s="167"/>
      <c r="BK208" s="164">
        <f t="shared" ref="BK208:BK209" si="172">+SUM(BH208:BJ208)</f>
        <v>0</v>
      </c>
      <c r="BL208" s="165">
        <f t="shared" ref="BL208:BL209" si="173">+BK208/3</f>
        <v>0</v>
      </c>
      <c r="BM208" s="178">
        <f t="shared" ref="BM208" si="174">+AVERAGE(BL208:BL211)</f>
        <v>0</v>
      </c>
      <c r="BN208" s="20" t="str">
        <f>CONCATENATE(J208," Acción preventiva"," 1")</f>
        <v>ACCTI 38 Acción preventiva 1</v>
      </c>
      <c r="BO208" s="22" t="s">
        <v>558</v>
      </c>
      <c r="BP208" s="22" t="s">
        <v>1069</v>
      </c>
      <c r="BQ208" s="22" t="s">
        <v>1059</v>
      </c>
      <c r="BR208" s="20">
        <f t="shared" si="171"/>
        <v>3</v>
      </c>
      <c r="BS208" s="20"/>
      <c r="BT208" s="20"/>
      <c r="BU208" s="20"/>
      <c r="BV208" s="20">
        <v>1</v>
      </c>
      <c r="BW208" s="20"/>
      <c r="BX208" s="20"/>
      <c r="BY208" s="20">
        <v>1</v>
      </c>
      <c r="BZ208" s="20"/>
      <c r="CA208" s="20"/>
      <c r="CB208" s="20">
        <v>1</v>
      </c>
      <c r="CC208" s="20"/>
      <c r="CD208" s="20"/>
      <c r="CE208" s="180">
        <f>+AVERAGE(CR208:CR211)/AVERAGE(BR208:BR211)</f>
        <v>0</v>
      </c>
      <c r="CF208" s="37">
        <f>VLOOKUP($BN208,'[1]Anexo 4 Seg Acciones Prev'!$C$7:$CY$306,90,FALSE)</f>
        <v>0</v>
      </c>
      <c r="CG208" s="37">
        <f>VLOOKUP($BN208,'[1]Anexo 4 Seg Acciones Prev'!$C$7:$CY$306,91,FALSE)</f>
        <v>0</v>
      </c>
      <c r="CH208" s="37">
        <f>VLOOKUP($BN208,'[1]Anexo 4 Seg Acciones Prev'!$C$7:$CY$306,92,FALSE)</f>
        <v>0</v>
      </c>
      <c r="CI208" s="37">
        <f>VLOOKUP($BN208,'[1]Anexo 4 Seg Acciones Prev'!$C$7:$CY$306,93,FALSE)</f>
        <v>0</v>
      </c>
      <c r="CJ208" s="37">
        <f>VLOOKUP($BN208,'[1]Anexo 4 Seg Acciones Prev'!$C$7:$CY$306,94,FALSE)</f>
        <v>0</v>
      </c>
      <c r="CK208" s="37">
        <f>VLOOKUP($BN208,'[1]Anexo 4 Seg Acciones Prev'!$C$7:$CY$306,95,FALSE)</f>
        <v>0</v>
      </c>
      <c r="CL208" s="37">
        <f>VLOOKUP($BN208,'[1]Anexo 4 Seg Acciones Prev'!$C$7:$CY$306,96,FALSE)</f>
        <v>0</v>
      </c>
      <c r="CM208" s="37">
        <f>VLOOKUP($BN208,'[1]Anexo 4 Seg Acciones Prev'!$C$7:$CY$306,97,FALSE)</f>
        <v>0</v>
      </c>
      <c r="CN208" s="37">
        <f>VLOOKUP($BN208,'[1]Anexo 4 Seg Acciones Prev'!$C$7:$CY$306,98,FALSE)</f>
        <v>0</v>
      </c>
      <c r="CO208" s="37">
        <f>VLOOKUP($BN208,'[1]Anexo 4 Seg Acciones Prev'!$C$7:$CY$306,99,FALSE)</f>
        <v>0</v>
      </c>
      <c r="CP208" s="37">
        <f>VLOOKUP($BN208,'[1]Anexo 4 Seg Acciones Prev'!$C$7:$CY$306,100,FALSE)</f>
        <v>0</v>
      </c>
      <c r="CQ208" s="37">
        <f>VLOOKUP($BN208,'[1]Anexo 4 Seg Acciones Prev'!$C$7:$CY$306,101,FALSE)</f>
        <v>0</v>
      </c>
      <c r="CR208" s="37">
        <f t="shared" si="163"/>
        <v>0</v>
      </c>
      <c r="CS208" s="38" t="s">
        <v>58</v>
      </c>
      <c r="CT208" s="23"/>
      <c r="CU208" s="24"/>
      <c r="CV208" s="240">
        <f>+AD208</f>
        <v>4</v>
      </c>
      <c r="CW208" s="25">
        <f>1-(CU208/CV208)</f>
        <v>1</v>
      </c>
      <c r="CX208" s="23" t="str" cm="1">
        <f t="array" ref="CX208">+_xlfn.IFS(CW208&lt;0.8,"Cambio",CW208&lt;0.9,"Revisión de control",CW208&gt;0.89,"Se mantiene")</f>
        <v>Se mantiene</v>
      </c>
      <c r="CY208" s="143"/>
      <c r="CZ208" s="143"/>
      <c r="DA208" s="143"/>
      <c r="DB208" s="143"/>
      <c r="DC208" s="25">
        <f t="shared" si="112"/>
        <v>1</v>
      </c>
    </row>
    <row r="209" spans="1:107" ht="60" customHeight="1" x14ac:dyDescent="0.35">
      <c r="A209" s="146" t="s">
        <v>549</v>
      </c>
      <c r="B209" s="223"/>
      <c r="C209" s="148" t="s">
        <v>149</v>
      </c>
      <c r="D209" s="206"/>
      <c r="E209" s="209"/>
      <c r="F209" s="206"/>
      <c r="G209" s="221"/>
      <c r="H209" s="184"/>
      <c r="I209" s="216"/>
      <c r="J209" s="190"/>
      <c r="K209" s="190"/>
      <c r="L209" s="211"/>
      <c r="M209" s="197"/>
      <c r="N209" s="200"/>
      <c r="O209" s="213"/>
      <c r="P209" s="216"/>
      <c r="Q209" s="213"/>
      <c r="R209" s="216"/>
      <c r="S209" s="216"/>
      <c r="T209" s="216"/>
      <c r="U209" s="184"/>
      <c r="V209" s="186"/>
      <c r="W209" s="186"/>
      <c r="X209" s="187"/>
      <c r="Y209" s="190"/>
      <c r="Z209" s="190"/>
      <c r="AA209" s="193"/>
      <c r="AB209" s="193"/>
      <c r="AC209" s="193"/>
      <c r="AD209" s="195"/>
      <c r="AE209" s="184"/>
      <c r="AF209" s="188"/>
      <c r="AG209" s="184"/>
      <c r="AH209" s="184"/>
      <c r="AI209" s="188"/>
      <c r="AJ209" s="184"/>
      <c r="AK209" s="185"/>
      <c r="AL209" s="20" t="str">
        <f>CONCATENATE(J208," Control"," 2")</f>
        <v>ACCTI 38 Control 2</v>
      </c>
      <c r="AM209" s="22" t="s">
        <v>1038</v>
      </c>
      <c r="AN209" s="22" t="s">
        <v>1065</v>
      </c>
      <c r="AO209" s="22" t="s">
        <v>1066</v>
      </c>
      <c r="AP209" s="22" t="str">
        <f>CONCATENATE(AM210," ",AN210," a través de ",AO210)</f>
        <v>La SUBDIRECCIÓN DE ASUNTOS ÉTNICOS corrije el proyecto de resolución a Titulación Colectiva o Ampliación de Titulos Colectivos a través de la forma ACCTI-F-072 AUTO CORRECCIÓN DE IRREGULARIDADES para  atender las observaciones de la Comisión Ley 70 en su votación negativa</v>
      </c>
      <c r="AQ209" s="20" t="s">
        <v>54</v>
      </c>
      <c r="AR209" s="20" t="str">
        <f t="shared" si="164"/>
        <v>Probabilidad</v>
      </c>
      <c r="AS209" s="20" t="s">
        <v>56</v>
      </c>
      <c r="AT209" s="20" t="str">
        <f t="shared" si="165"/>
        <v>30%</v>
      </c>
      <c r="AU209" s="20" t="s">
        <v>1</v>
      </c>
      <c r="AV209" s="20" t="s">
        <v>2</v>
      </c>
      <c r="AW209" s="20" t="s">
        <v>3</v>
      </c>
      <c r="AX209" s="21">
        <f>+IF(AR209="Probabilidad",AX208-(AX208*AT209),AX208)</f>
        <v>0.16799999999999998</v>
      </c>
      <c r="AY209" s="20" t="str">
        <f t="shared" si="166"/>
        <v>Muy Baja</v>
      </c>
      <c r="AZ209" s="21">
        <f>+IF(AR209="Impacto",AZ208-(AZ208*AT209),AZ208)</f>
        <v>0.6</v>
      </c>
      <c r="BA209" s="20" t="str">
        <f t="shared" si="167"/>
        <v>Moderado</v>
      </c>
      <c r="BB209" s="190"/>
      <c r="BC209" s="190"/>
      <c r="BD209" s="182"/>
      <c r="BE209" s="136" t="s">
        <v>1817</v>
      </c>
      <c r="BF209" s="136" t="s">
        <v>1817</v>
      </c>
      <c r="BG209" s="136" t="s">
        <v>1817</v>
      </c>
      <c r="BH209" s="166">
        <v>0</v>
      </c>
      <c r="BI209" s="166"/>
      <c r="BJ209" s="167"/>
      <c r="BK209" s="164">
        <f t="shared" si="172"/>
        <v>0</v>
      </c>
      <c r="BL209" s="165">
        <f t="shared" si="173"/>
        <v>0</v>
      </c>
      <c r="BM209" s="178"/>
      <c r="BN209" s="20" t="str">
        <f>CONCATENATE(J208," Acción preventiva"," 2")</f>
        <v>ACCTI 38 Acción preventiva 2</v>
      </c>
      <c r="BO209" s="22" t="s">
        <v>555</v>
      </c>
      <c r="BP209" s="22" t="s">
        <v>1070</v>
      </c>
      <c r="BQ209" s="22" t="s">
        <v>574</v>
      </c>
      <c r="BR209" s="20">
        <f t="shared" si="171"/>
        <v>1</v>
      </c>
      <c r="BS209" s="20"/>
      <c r="BT209" s="20"/>
      <c r="BU209" s="20"/>
      <c r="BV209" s="20"/>
      <c r="BW209" s="20"/>
      <c r="BX209" s="20"/>
      <c r="BY209" s="20">
        <v>1</v>
      </c>
      <c r="BZ209" s="20"/>
      <c r="CA209" s="20"/>
      <c r="CB209" s="20"/>
      <c r="CC209" s="20"/>
      <c r="CD209" s="20"/>
      <c r="CE209" s="180"/>
      <c r="CF209" s="37">
        <f>VLOOKUP($BN209,'[1]Anexo 4 Seg Acciones Prev'!$C$7:$CY$306,90,FALSE)</f>
        <v>0</v>
      </c>
      <c r="CG209" s="37">
        <f>VLOOKUP($BN209,'[1]Anexo 4 Seg Acciones Prev'!$C$7:$CY$306,91,FALSE)</f>
        <v>0</v>
      </c>
      <c r="CH209" s="37">
        <f>VLOOKUP($BN209,'[1]Anexo 4 Seg Acciones Prev'!$C$7:$CY$306,92,FALSE)</f>
        <v>0</v>
      </c>
      <c r="CI209" s="37">
        <f>VLOOKUP($BN209,'[1]Anexo 4 Seg Acciones Prev'!$C$7:$CY$306,93,FALSE)</f>
        <v>0</v>
      </c>
      <c r="CJ209" s="37">
        <f>VLOOKUP($BN209,'[1]Anexo 4 Seg Acciones Prev'!$C$7:$CY$306,94,FALSE)</f>
        <v>0</v>
      </c>
      <c r="CK209" s="37">
        <f>VLOOKUP($BN209,'[1]Anexo 4 Seg Acciones Prev'!$C$7:$CY$306,95,FALSE)</f>
        <v>0</v>
      </c>
      <c r="CL209" s="37">
        <f>VLOOKUP($BN209,'[1]Anexo 4 Seg Acciones Prev'!$C$7:$CY$306,96,FALSE)</f>
        <v>0</v>
      </c>
      <c r="CM209" s="37">
        <f>VLOOKUP($BN209,'[1]Anexo 4 Seg Acciones Prev'!$C$7:$CY$306,97,FALSE)</f>
        <v>0</v>
      </c>
      <c r="CN209" s="37">
        <f>VLOOKUP($BN209,'[1]Anexo 4 Seg Acciones Prev'!$C$7:$CY$306,98,FALSE)</f>
        <v>0</v>
      </c>
      <c r="CO209" s="37">
        <f>VLOOKUP($BN209,'[1]Anexo 4 Seg Acciones Prev'!$C$7:$CY$306,99,FALSE)</f>
        <v>0</v>
      </c>
      <c r="CP209" s="37">
        <f>VLOOKUP($BN209,'[1]Anexo 4 Seg Acciones Prev'!$C$7:$CY$306,100,FALSE)</f>
        <v>0</v>
      </c>
      <c r="CQ209" s="37">
        <f>VLOOKUP($BN209,'[1]Anexo 4 Seg Acciones Prev'!$C$7:$CY$306,101,FALSE)</f>
        <v>0</v>
      </c>
      <c r="CR209" s="37">
        <f t="shared" si="163"/>
        <v>0</v>
      </c>
      <c r="CS209" s="38" t="s">
        <v>58</v>
      </c>
      <c r="CT209" s="23"/>
      <c r="CU209" s="24"/>
      <c r="CV209" s="241"/>
      <c r="CW209" s="25">
        <f>1-(CU209/CV208)</f>
        <v>1</v>
      </c>
      <c r="CX209" s="23" t="str" cm="1">
        <f t="array" ref="CX209">+_xlfn.IFS(CW209&lt;0.8,"Cambio",CW209&lt;0.9,"Revisión de control",CW209&gt;0.89,"Se mantiene")</f>
        <v>Se mantiene</v>
      </c>
      <c r="CY209" s="143"/>
      <c r="CZ209" s="143"/>
      <c r="DA209" s="143"/>
      <c r="DB209" s="143"/>
      <c r="DC209" s="25">
        <f t="shared" si="112"/>
        <v>1</v>
      </c>
    </row>
    <row r="210" spans="1:107" ht="60" customHeight="1" x14ac:dyDescent="0.35">
      <c r="A210" s="146" t="s">
        <v>549</v>
      </c>
      <c r="B210" s="223"/>
      <c r="C210" s="148" t="s">
        <v>149</v>
      </c>
      <c r="D210" s="206"/>
      <c r="E210" s="209"/>
      <c r="F210" s="206"/>
      <c r="G210" s="221"/>
      <c r="H210" s="184"/>
      <c r="I210" s="216"/>
      <c r="J210" s="190"/>
      <c r="K210" s="190"/>
      <c r="L210" s="211"/>
      <c r="M210" s="197"/>
      <c r="N210" s="200"/>
      <c r="O210" s="213"/>
      <c r="P210" s="216"/>
      <c r="Q210" s="213"/>
      <c r="R210" s="216"/>
      <c r="S210" s="216"/>
      <c r="T210" s="216"/>
      <c r="U210" s="184"/>
      <c r="V210" s="186"/>
      <c r="W210" s="186"/>
      <c r="X210" s="187"/>
      <c r="Y210" s="190"/>
      <c r="Z210" s="190"/>
      <c r="AA210" s="193"/>
      <c r="AB210" s="193"/>
      <c r="AC210" s="193"/>
      <c r="AD210" s="195"/>
      <c r="AE210" s="184"/>
      <c r="AF210" s="188"/>
      <c r="AG210" s="184"/>
      <c r="AH210" s="184"/>
      <c r="AI210" s="188"/>
      <c r="AJ210" s="184"/>
      <c r="AK210" s="185"/>
      <c r="AL210" s="20" t="str">
        <f>CONCATENATE(J208," Control"," 3")</f>
        <v>ACCTI 38 Control 3</v>
      </c>
      <c r="AM210" s="22" t="s">
        <v>1038</v>
      </c>
      <c r="AN210" s="22" t="s">
        <v>1067</v>
      </c>
      <c r="AO210" s="22" t="s">
        <v>1068</v>
      </c>
      <c r="AP210" s="22" t="str">
        <f>CONCATENATE(AM209," ",AN209," a través de ",AO209)</f>
        <v>La SUBDIRECCIÓN DE ASUNTOS ÉTNICOS revisa el proyecto de resolución a Titulación Colectiva o Ampliación de Titulos Colectivos a través de los requisitos que describen los procedimientos para que el documento sea aprobado y firmado por la Comisión Ley 70 cada vez que se requiera cumplir la necesidad de una comunidad negra</v>
      </c>
      <c r="AQ210" s="20" t="s">
        <v>55</v>
      </c>
      <c r="AR210" s="20" t="str">
        <f t="shared" si="164"/>
        <v>Impacto</v>
      </c>
      <c r="AS210" s="20" t="s">
        <v>56</v>
      </c>
      <c r="AT210" s="20" t="str">
        <f t="shared" si="165"/>
        <v>25%</v>
      </c>
      <c r="AU210" s="20" t="s">
        <v>1</v>
      </c>
      <c r="AV210" s="20" t="s">
        <v>2</v>
      </c>
      <c r="AW210" s="20" t="s">
        <v>3</v>
      </c>
      <c r="AX210" s="21">
        <f>+IF(AR210="Probabilidad",AX209-(AX209*AT210),AX209)</f>
        <v>0.16799999999999998</v>
      </c>
      <c r="AY210" s="20" t="str">
        <f t="shared" si="166"/>
        <v>Muy Baja</v>
      </c>
      <c r="AZ210" s="21">
        <f>+IF(AR210="Impacto",AZ209-(AZ209*AT210),AZ209)</f>
        <v>0.44999999999999996</v>
      </c>
      <c r="BA210" s="20" t="str">
        <f t="shared" si="167"/>
        <v>Moderado</v>
      </c>
      <c r="BB210" s="190"/>
      <c r="BC210" s="190"/>
      <c r="BD210" s="182"/>
      <c r="BE210" s="136" t="s">
        <v>1817</v>
      </c>
      <c r="BF210" s="136" t="s">
        <v>1817</v>
      </c>
      <c r="BG210" s="136" t="s">
        <v>1817</v>
      </c>
      <c r="BH210" s="166"/>
      <c r="BI210" s="166"/>
      <c r="BJ210" s="167"/>
      <c r="BK210" s="164"/>
      <c r="BL210" s="165"/>
      <c r="BM210" s="178"/>
      <c r="BN210" s="20" t="str">
        <f>CONCATENATE(J208," Acción preventiva"," 3")</f>
        <v>ACCTI 38 Acción preventiva 3</v>
      </c>
      <c r="BO210" s="22"/>
      <c r="BP210" s="22"/>
      <c r="BQ210" s="22"/>
      <c r="BR210" s="20"/>
      <c r="BS210" s="20"/>
      <c r="BT210" s="20"/>
      <c r="BU210" s="20"/>
      <c r="BV210" s="20"/>
      <c r="BW210" s="20"/>
      <c r="BX210" s="20"/>
      <c r="BY210" s="20"/>
      <c r="BZ210" s="20"/>
      <c r="CA210" s="20"/>
      <c r="CB210" s="20"/>
      <c r="CC210" s="20"/>
      <c r="CD210" s="20"/>
      <c r="CE210" s="180"/>
      <c r="CF210" s="37"/>
      <c r="CG210" s="37"/>
      <c r="CH210" s="37"/>
      <c r="CI210" s="37"/>
      <c r="CJ210" s="37"/>
      <c r="CK210" s="37"/>
      <c r="CL210" s="37"/>
      <c r="CM210" s="37"/>
      <c r="CN210" s="37"/>
      <c r="CO210" s="37"/>
      <c r="CP210" s="37"/>
      <c r="CQ210" s="37"/>
      <c r="CR210" s="37"/>
      <c r="CS210" s="38"/>
      <c r="CT210" s="23"/>
      <c r="CU210" s="24"/>
      <c r="CV210" s="241"/>
      <c r="CW210" s="25">
        <f>1-(CU210/CV208)</f>
        <v>1</v>
      </c>
      <c r="CX210" s="23" t="str" cm="1">
        <f t="array" ref="CX210">+_xlfn.IFS(CW210&lt;0.8,"Cambio",CW210&lt;0.9,"Revisión de control",CW210&gt;0.89,"Se mantiene")</f>
        <v>Se mantiene</v>
      </c>
      <c r="CY210" s="143"/>
      <c r="CZ210" s="143"/>
      <c r="DA210" s="143"/>
      <c r="DB210" s="143"/>
      <c r="DC210" s="25">
        <f t="shared" si="112"/>
        <v>1</v>
      </c>
    </row>
    <row r="211" spans="1:107" ht="60" customHeight="1" x14ac:dyDescent="0.35">
      <c r="A211" s="146" t="s">
        <v>549</v>
      </c>
      <c r="B211" s="224"/>
      <c r="C211" s="148" t="s">
        <v>149</v>
      </c>
      <c r="D211" s="207"/>
      <c r="E211" s="210"/>
      <c r="F211" s="207"/>
      <c r="G211" s="221"/>
      <c r="H211" s="184"/>
      <c r="I211" s="217"/>
      <c r="J211" s="191"/>
      <c r="K211" s="191"/>
      <c r="L211" s="211"/>
      <c r="M211" s="198"/>
      <c r="N211" s="201"/>
      <c r="O211" s="214"/>
      <c r="P211" s="217"/>
      <c r="Q211" s="214"/>
      <c r="R211" s="217"/>
      <c r="S211" s="217"/>
      <c r="T211" s="217"/>
      <c r="U211" s="184"/>
      <c r="V211" s="186"/>
      <c r="W211" s="186"/>
      <c r="X211" s="187"/>
      <c r="Y211" s="191"/>
      <c r="Z211" s="191"/>
      <c r="AA211" s="194"/>
      <c r="AB211" s="194"/>
      <c r="AC211" s="194"/>
      <c r="AD211" s="195"/>
      <c r="AE211" s="184"/>
      <c r="AF211" s="188"/>
      <c r="AG211" s="184"/>
      <c r="AH211" s="184"/>
      <c r="AI211" s="188"/>
      <c r="AJ211" s="184"/>
      <c r="AK211" s="185"/>
      <c r="AL211" s="20" t="str">
        <f>CONCATENATE(J208," Control"," 4")</f>
        <v>ACCTI 38 Control 4</v>
      </c>
      <c r="AM211" s="22"/>
      <c r="AN211" s="22"/>
      <c r="AO211" s="22"/>
      <c r="AP211" s="22" t="str">
        <f>CONCATENATE(AM211," ",AN211," a través de ",AO211)</f>
        <v xml:space="preserve">  a través de </v>
      </c>
      <c r="AQ211" s="20"/>
      <c r="AR211" s="20" t="str">
        <f t="shared" si="102"/>
        <v/>
      </c>
      <c r="AS211" s="20"/>
      <c r="AT211" s="20" t="str">
        <f t="shared" si="103"/>
        <v/>
      </c>
      <c r="AU211" s="20"/>
      <c r="AV211" s="20"/>
      <c r="AW211" s="20"/>
      <c r="AX211" s="21">
        <f>+IF(AR211="Probabilidad",AX210-(AX210*AT211),AX210)</f>
        <v>0.16799999999999998</v>
      </c>
      <c r="AY211" s="20" t="str">
        <f t="shared" si="166"/>
        <v>Muy Baja</v>
      </c>
      <c r="AZ211" s="21">
        <f>+IF(AR211="Impacto",AZ210-(AZ210*AT211),AZ210)</f>
        <v>0.44999999999999996</v>
      </c>
      <c r="BA211" s="20" t="str">
        <f t="shared" si="167"/>
        <v>Moderado</v>
      </c>
      <c r="BB211" s="191"/>
      <c r="BC211" s="191"/>
      <c r="BD211" s="183"/>
      <c r="BE211" s="20"/>
      <c r="BF211" s="20"/>
      <c r="BG211" s="20"/>
      <c r="BH211" s="166"/>
      <c r="BI211" s="166"/>
      <c r="BJ211" s="167"/>
      <c r="BK211" s="164"/>
      <c r="BL211" s="165"/>
      <c r="BM211" s="178"/>
      <c r="BN211" s="20" t="str">
        <f>CONCATENATE(J208," Acción preventiva"," 4")</f>
        <v>ACCTI 38 Acción preventiva 4</v>
      </c>
      <c r="BO211" s="22"/>
      <c r="BP211" s="22"/>
      <c r="BQ211" s="22"/>
      <c r="BR211" s="20"/>
      <c r="BS211" s="20"/>
      <c r="BT211" s="20"/>
      <c r="BU211" s="20"/>
      <c r="BV211" s="20"/>
      <c r="BW211" s="20"/>
      <c r="BX211" s="20"/>
      <c r="BY211" s="20"/>
      <c r="BZ211" s="20"/>
      <c r="CA211" s="20"/>
      <c r="CB211" s="20"/>
      <c r="CC211" s="20"/>
      <c r="CD211" s="20"/>
      <c r="CE211" s="180"/>
      <c r="CF211" s="37"/>
      <c r="CG211" s="37"/>
      <c r="CH211" s="37"/>
      <c r="CI211" s="37"/>
      <c r="CJ211" s="37"/>
      <c r="CK211" s="37"/>
      <c r="CL211" s="37"/>
      <c r="CM211" s="37"/>
      <c r="CN211" s="37"/>
      <c r="CO211" s="37"/>
      <c r="CP211" s="37"/>
      <c r="CQ211" s="37"/>
      <c r="CR211" s="37"/>
      <c r="CS211" s="38"/>
      <c r="CT211" s="23"/>
      <c r="CU211" s="24"/>
      <c r="CV211" s="242"/>
      <c r="CW211" s="25">
        <f>1-(CU211/CV208)</f>
        <v>1</v>
      </c>
      <c r="CX211" s="23" t="str" cm="1">
        <f t="array" ref="CX211">+_xlfn.IFS(CW211&lt;0.8,"Cambio",CW211&lt;0.9,"Revisión de control",CW211&gt;0.89,"Se mantiene")</f>
        <v>Se mantiene</v>
      </c>
      <c r="CY211" s="143"/>
      <c r="CZ211" s="143"/>
      <c r="DA211" s="143"/>
      <c r="DB211" s="143"/>
      <c r="DC211" s="25">
        <f t="shared" si="112"/>
        <v>1</v>
      </c>
    </row>
    <row r="212" spans="1:107" ht="60" customHeight="1" x14ac:dyDescent="0.35">
      <c r="A212" s="146" t="s">
        <v>549</v>
      </c>
      <c r="B212" s="222" t="s">
        <v>148</v>
      </c>
      <c r="C212" s="148" t="s">
        <v>149</v>
      </c>
      <c r="D212" s="205" t="str">
        <f>VLOOKUP(B212,Datos!$B$65:$F$80,3,FALSE)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12" s="208" t="str">
        <f>VLOOKUP(B212,Datos!$B$65:$F$80,5,FALSE)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12" s="205" t="str">
        <f>VLOOKUP(B212,Datos!$B$65:$F$80,4,FALSE)</f>
        <v>Inicia con el análisis de la ruta jurídica y termina con la decisión final del expediente</v>
      </c>
      <c r="G212" s="221" t="s">
        <v>1024</v>
      </c>
      <c r="H212" s="184" t="s">
        <v>1032</v>
      </c>
      <c r="I212" s="215">
        <f>IF(K212="",0,1)</f>
        <v>1</v>
      </c>
      <c r="J212" s="189" t="str">
        <f>CONCATENATE(C212," ",K212)</f>
        <v>ACCTI 39</v>
      </c>
      <c r="K212" s="189">
        <v>39</v>
      </c>
      <c r="L212" s="211">
        <v>46150</v>
      </c>
      <c r="M212" s="196">
        <f ca="1">+TODAY()-L212</f>
        <v>39</v>
      </c>
      <c r="N212" s="199" t="s">
        <v>1050</v>
      </c>
      <c r="O212" s="212" t="s">
        <v>19</v>
      </c>
      <c r="P212" s="215">
        <f>VLOOKUP(O212,Datos!$B$20:$D$25,3,FALSE)</f>
        <v>0.2</v>
      </c>
      <c r="Q212" s="212" t="s">
        <v>32</v>
      </c>
      <c r="R212" s="215">
        <f>VLOOKUP(Q212,Datos!$C$20:$D$25,2,FALSE)</f>
        <v>0.8</v>
      </c>
      <c r="S212" s="215">
        <f>+IF(P212="",R212,IF(R212="",P212,IF(P212&gt;R212,P212,R212)))</f>
        <v>0.8</v>
      </c>
      <c r="T212" s="215" t="str" cm="1">
        <f t="array" ref="T212">_xlfn.IFS(S212=P212,O212,S212=R212,Q212)</f>
        <v>El riesgo afecta la imagen de  la entidad con efecto publicitario sostenido a nivel de sector administrativo, nivel departamental o municipal</v>
      </c>
      <c r="U212" s="184" t="s">
        <v>4</v>
      </c>
      <c r="V212" s="186" t="s">
        <v>1034</v>
      </c>
      <c r="W212" s="186" t="s">
        <v>1051</v>
      </c>
      <c r="X212" s="187" t="str">
        <f>CONCATENATE("Posibilidad de"," ",U212," ",V212," debido ",W212)</f>
        <v>Posibilidad de pérdida reputacional  de la entidad ante las comunidades indígenas debido al incumplimiento de la ejecución del Plan de Acción Institucional aprobado para la Constitución de Resguardos indigenas</v>
      </c>
      <c r="Y212" s="189" t="s">
        <v>208</v>
      </c>
      <c r="Z212" s="189" t="s">
        <v>214</v>
      </c>
      <c r="AA212" s="192" t="s">
        <v>343</v>
      </c>
      <c r="AB212" s="192" t="s">
        <v>1036</v>
      </c>
      <c r="AC212" s="192" t="s">
        <v>1037</v>
      </c>
      <c r="AD212" s="195">
        <v>15</v>
      </c>
      <c r="AE212" s="184" t="str">
        <f>IF(AD212&lt;=0,"",IF(AD212&lt;=2,"Muy Baja",IF(AD212&lt;=24,"Baja",IF(AD212&lt;=500,"Media",IF(AD212&lt;=5000,"Alta","Muy Alta")))))</f>
        <v>Baja</v>
      </c>
      <c r="AF212" s="188">
        <f>IF(AE212="","",IF(AE212="Muy Baja",0.2,IF(AE212="Baja",0.4,IF(AE212="Media",0.6,IF(AE212="Alta",0.8,IF(AE212="Muy Alta",1,))))))</f>
        <v>0.4</v>
      </c>
      <c r="AG212" s="188" t="str">
        <f>+T212</f>
        <v>El riesgo afecta la imagen de  la entidad con efecto publicitario sostenido a nivel de sector administrativo, nivel departamental o municipal</v>
      </c>
      <c r="AH212" s="184" t="str" cm="1">
        <f t="array" ref="AH212">_xlfn.IFS(AG212=Datos!$C$6,"Leve",AG212=Datos!$D$6,"Leve",AG212=Datos!$C$7,"Menor",AG212=Datos!$D$7,"Menor",AG212=Datos!$C$8,"Moderado",AG212=Datos!$D$8,"Moderado",AG212=Datos!$C$9,"Mayor",AG212=Datos!$D$9,"Mayor",AG212=Datos!$C$10,"Catastrófico",AG212=Datos!$D$10,"Catastrófico")</f>
        <v>Mayor</v>
      </c>
      <c r="AI212" s="188">
        <f>IF(AH212="","",IF(AH212="Leve",0.2,IF(AH212="Menor",0.4,IF(AH212="Moderado",0.6,IF(AH212="Mayor",0.8,IF(AH212="Catastrófico",1,))))))</f>
        <v>0.8</v>
      </c>
      <c r="AJ212" s="184" t="str">
        <f>IF(OR(AND(AE212="Muy Baja",AH212="Leve"),AND(AE212="Muy Baja",AH212="Menor"),AND(AE212="Baja",AH212="Leve")),"Bajo",IF(OR(AND(AE212="Muy baja",AH212="Moderado"),AND(AE212="Baja",AH212="Menor"),AND(AE212="Baja",AH212="Moderado"),AND(AE212="Media",AH212="Leve"),AND(AE212="Media",AH212="Menor"),AND(AE212="Media",AH212="Moderado"),AND(AE212="Alta",AH212="Leve"),AND(AE212="Alta",AH212="Menor")),"Moderado",IF(OR(AND(AE212="Muy Baja",AH212="Mayor"),AND(AE212="Baja",AH212="Mayor"),AND(AE212="Media",AH212="Mayor"),AND(AE212="Alta",AH212="Moderado"),AND(AE212="Alta",AH212="Mayor"),AND(AE212="Muy Alta",AH212="Leve"),AND(AE212="Muy Alta",AH212="Menor"),AND(AE212="Muy Alta",AH212="Moderado"),AND(AE212="Muy Alta",AH212="Mayor")),"Alto",IF(OR(AND(AE212="Muy Baja",AH212="Catastrófico"),AND(AE212="Baja",AH212="Catastrófico"),AND(AE212="Media",AH212="Catastrófico"),AND(AE212="Alta",AH212="Catastrófico"),AND(AE212="Muy Alta",AH212="Catastrófico")),"Extremo",""))))</f>
        <v>Alto</v>
      </c>
      <c r="AK212" s="185" t="str" cm="1">
        <f t="array" ref="AK212">_xlfn.IFS(AJ212="Bajo","Aceptar",AJ212="Moderado","Reducir",AJ212="Alto","Reducir",AJ212="Extremo","Reducir")</f>
        <v>Reducir</v>
      </c>
      <c r="AL212" s="20" t="str">
        <f>CONCATENATE(J212," Control"," 1")</f>
        <v>ACCTI 39 Control 1</v>
      </c>
      <c r="AM212" s="22" t="s">
        <v>1047</v>
      </c>
      <c r="AN212" s="22" t="s">
        <v>1052</v>
      </c>
      <c r="AO212" s="22" t="s">
        <v>1053</v>
      </c>
      <c r="AP212" s="22" t="str">
        <f>CONCATENATE(AM212," ",AN212," a través de ",AO212)</f>
        <v>La DIRECCIÓN DE ASUNTOS ÉTNICOS verifica el cumplimiento de requisitos establecidos en la ley para dar apertura al expediente a través de registro de la información de solicitud en el archivo Base de Datos DAE cada vez que exista una solicitud presentada por el representante legal de la comunidad indigena a la ANT</v>
      </c>
      <c r="AQ212" s="20" t="s">
        <v>53</v>
      </c>
      <c r="AR212" s="20" t="str">
        <f>IF(OR(AQ212="Preventivo",AQ212="Detectivo"),"Probabilidad",IF(AQ212="Correctivo","Impacto",""))</f>
        <v>Probabilidad</v>
      </c>
      <c r="AS212" s="20" t="s">
        <v>56</v>
      </c>
      <c r="AT212" s="20" t="str">
        <f>IF(AND(AQ212="Preventivo",AS212="Automático"),"50%",IF(AND(AQ212="Preventivo",AS212="Manual"),"40%",IF(AND(AQ212="Detectivo",AS212="Automático"),"40%",IF(AND(AQ212="Detectivo",AS212="Manual"),"30%",IF(AND(AQ212="Correctivo",AS212="Automático"),"35%",IF(AND(AQ212="Correctivo",AS212="Manual"),"25%",""))))))</f>
        <v>40%</v>
      </c>
      <c r="AU212" s="20" t="s">
        <v>1</v>
      </c>
      <c r="AV212" s="20" t="s">
        <v>2</v>
      </c>
      <c r="AW212" s="20" t="s">
        <v>3</v>
      </c>
      <c r="AX212" s="21">
        <f>+IF(AR212="Probabilidad",AF212-(AF212*AT212),AF212)</f>
        <v>0.24</v>
      </c>
      <c r="AY212" s="20" t="str">
        <f t="shared" si="166"/>
        <v>Baja</v>
      </c>
      <c r="AZ212" s="21">
        <f>+IF(AR212="Impacto",AI212-(AI212*AT212),AI212)</f>
        <v>0.8</v>
      </c>
      <c r="BA212" s="20" t="str">
        <f t="shared" si="167"/>
        <v>Mayor</v>
      </c>
      <c r="BB212" s="189" t="str">
        <f>IF(OR(AND(AY215="Muy Baja",BA215="Leve"),AND(AY215="Muy Baja",BA215="Menor"),AND(AY215="Baja",BA215="Leve")),"Bajo",IF(OR(AND(AY215="Muy baja",BA215="Moderado"),AND(AY215="Baja",BA215="Menor"),AND(AY215="Baja",BA215="Moderado"),AND(AY215="Media",BA215="Leve"),AND(AY215="Media",BA215="Menor"),AND(AY215="Media",BA215="Moderado"),AND(AY215="Alta",BA215="Leve"),AND(AY215="Alta",BA215="Menor")),"Moderado",IF(OR(AND(AY215="Muy Baja",BA215="Mayor"),AND(AY215="Baja",BA215="Mayor"),AND(AY215="Media",BA215="Mayor"),AND(AY215="Alta",BA215="Moderado"),AND(AY215="Alta",BA215="Mayor"),AND(AY215="Muy Alta",BA215="Leve"),AND(AY215="Muy Alta",BA215="Menor"),AND(AY215="Muy Alta",BA215="Moderado"),AND(AY215="Muy Alta",BA215="Mayor")),"Alto",IF(OR(AND(AY215="Muy Baja",BA215="Catastrófico"),AND(AY215="Baja",BA215="Catastrófico"),AND(AY215="Media",BA215="Catastrófico"),AND(AY215="Alta",BA215="Catastrófico"),AND(AY215="Muy Alta",BA215="Catastrófico")),"Extremo",""))))</f>
        <v>Moderado</v>
      </c>
      <c r="BC212" s="189" t="str" cm="1">
        <f t="array" ref="BC212">_xlfn.IFS(BB212="Bajo","Aceptar",BB212="Moderado","Reducir",BB212="Alto","Reducir",BB212="Extremo","Reducir")</f>
        <v>Reducir</v>
      </c>
      <c r="BD212" s="181" t="str" cm="1">
        <f t="array" ref="BD212">_xlfn.IFS(BC212="Aceptar","No",BC212="Reducir","Si")</f>
        <v>Si</v>
      </c>
      <c r="BE212" s="136" t="s">
        <v>1817</v>
      </c>
      <c r="BF212" s="136" t="s">
        <v>1817</v>
      </c>
      <c r="BG212" s="136" t="s">
        <v>1817</v>
      </c>
      <c r="BH212" s="166">
        <v>0</v>
      </c>
      <c r="BI212" s="166"/>
      <c r="BJ212" s="167"/>
      <c r="BK212" s="164">
        <f t="shared" ref="BK212:BK213" si="175">+SUM(BH212:BJ212)</f>
        <v>0</v>
      </c>
      <c r="BL212" s="165">
        <f t="shared" ref="BL212:BL213" si="176">+BK212/3</f>
        <v>0</v>
      </c>
      <c r="BM212" s="178">
        <f t="shared" ref="BM212" si="177">+AVERAGE(BL212:BL215)</f>
        <v>0</v>
      </c>
      <c r="BN212" s="20" t="str">
        <f>CONCATENATE(J212," Acción preventiva"," 1")</f>
        <v>ACCTI 39 Acción preventiva 1</v>
      </c>
      <c r="BO212" s="22" t="s">
        <v>558</v>
      </c>
      <c r="BP212" s="22" t="s">
        <v>1058</v>
      </c>
      <c r="BQ212" s="22" t="s">
        <v>1059</v>
      </c>
      <c r="BR212" s="20">
        <f t="shared" si="171"/>
        <v>3</v>
      </c>
      <c r="BS212" s="20"/>
      <c r="BT212" s="20"/>
      <c r="BU212" s="20"/>
      <c r="BV212" s="20">
        <v>1</v>
      </c>
      <c r="BW212" s="20"/>
      <c r="BX212" s="20"/>
      <c r="BY212" s="20">
        <v>1</v>
      </c>
      <c r="BZ212" s="20"/>
      <c r="CA212" s="20"/>
      <c r="CB212" s="20">
        <v>1</v>
      </c>
      <c r="CC212" s="20"/>
      <c r="CD212" s="20"/>
      <c r="CE212" s="180">
        <f>+AVERAGE(CR212:CR215)/AVERAGE(BR212:BR215)</f>
        <v>0</v>
      </c>
      <c r="CF212" s="37">
        <f>VLOOKUP($BN212,'[1]Anexo 4 Seg Acciones Prev'!$C$7:$CY$306,90,FALSE)</f>
        <v>0</v>
      </c>
      <c r="CG212" s="37">
        <f>VLOOKUP($BN212,'[1]Anexo 4 Seg Acciones Prev'!$C$7:$CY$306,91,FALSE)</f>
        <v>0</v>
      </c>
      <c r="CH212" s="37">
        <f>VLOOKUP($BN212,'[1]Anexo 4 Seg Acciones Prev'!$C$7:$CY$306,92,FALSE)</f>
        <v>0</v>
      </c>
      <c r="CI212" s="37">
        <f>VLOOKUP($BN212,'[1]Anexo 4 Seg Acciones Prev'!$C$7:$CY$306,93,FALSE)</f>
        <v>0</v>
      </c>
      <c r="CJ212" s="37">
        <f>VLOOKUP($BN212,'[1]Anexo 4 Seg Acciones Prev'!$C$7:$CY$306,94,FALSE)</f>
        <v>0</v>
      </c>
      <c r="CK212" s="37">
        <f>VLOOKUP($BN212,'[1]Anexo 4 Seg Acciones Prev'!$C$7:$CY$306,95,FALSE)</f>
        <v>0</v>
      </c>
      <c r="CL212" s="37">
        <f>VLOOKUP($BN212,'[1]Anexo 4 Seg Acciones Prev'!$C$7:$CY$306,96,FALSE)</f>
        <v>0</v>
      </c>
      <c r="CM212" s="37">
        <f>VLOOKUP($BN212,'[1]Anexo 4 Seg Acciones Prev'!$C$7:$CY$306,97,FALSE)</f>
        <v>0</v>
      </c>
      <c r="CN212" s="37">
        <f>VLOOKUP($BN212,'[1]Anexo 4 Seg Acciones Prev'!$C$7:$CY$306,98,FALSE)</f>
        <v>0</v>
      </c>
      <c r="CO212" s="37">
        <f>VLOOKUP($BN212,'[1]Anexo 4 Seg Acciones Prev'!$C$7:$CY$306,99,FALSE)</f>
        <v>0</v>
      </c>
      <c r="CP212" s="37">
        <f>VLOOKUP($BN212,'[1]Anexo 4 Seg Acciones Prev'!$C$7:$CY$306,100,FALSE)</f>
        <v>0</v>
      </c>
      <c r="CQ212" s="37">
        <f>VLOOKUP($BN212,'[1]Anexo 4 Seg Acciones Prev'!$C$7:$CY$306,101,FALSE)</f>
        <v>0</v>
      </c>
      <c r="CR212" s="37">
        <f t="shared" si="163"/>
        <v>0</v>
      </c>
      <c r="CS212" s="38" t="s">
        <v>58</v>
      </c>
      <c r="CT212" s="23"/>
      <c r="CU212" s="24"/>
      <c r="CV212" s="240">
        <f>+AD212</f>
        <v>15</v>
      </c>
      <c r="CW212" s="25">
        <f>1-(CU212/CV212)</f>
        <v>1</v>
      </c>
      <c r="CX212" s="23" t="str" cm="1">
        <f t="array" ref="CX212">+_xlfn.IFS(CW212&lt;0.8,"Cambio",CW212&lt;0.9,"Revisión de control",CW212&gt;0.89,"Se mantiene")</f>
        <v>Se mantiene</v>
      </c>
      <c r="CY212" s="143"/>
      <c r="CZ212" s="143"/>
      <c r="DA212" s="143"/>
      <c r="DB212" s="143"/>
      <c r="DC212" s="25">
        <f>(_xlfn.IFS(CT212="",1,CT212="SI",0)+_xlfn.IFS(CY212="",1,CY212="SI",1,CY212="NO",0)+_xlfn.IFS(CZ212="",1,CZ212="SI",1,CZ212="NO",0)+_xlfn.IFS(DA212="",1,DA212="SI",1,DA212="NO",0)+_xlfn.IFS(DB212="",1,DB212="SI",1,DB212="NO",0))/5</f>
        <v>1</v>
      </c>
    </row>
    <row r="213" spans="1:107" ht="60" customHeight="1" x14ac:dyDescent="0.35">
      <c r="A213" s="146" t="s">
        <v>549</v>
      </c>
      <c r="B213" s="223"/>
      <c r="C213" s="148" t="s">
        <v>149</v>
      </c>
      <c r="D213" s="206"/>
      <c r="E213" s="209"/>
      <c r="F213" s="206"/>
      <c r="G213" s="221"/>
      <c r="H213" s="184"/>
      <c r="I213" s="216"/>
      <c r="J213" s="190"/>
      <c r="K213" s="190"/>
      <c r="L213" s="211"/>
      <c r="M213" s="197"/>
      <c r="N213" s="200"/>
      <c r="O213" s="213"/>
      <c r="P213" s="216"/>
      <c r="Q213" s="213"/>
      <c r="R213" s="216"/>
      <c r="S213" s="216"/>
      <c r="T213" s="216"/>
      <c r="U213" s="184"/>
      <c r="V213" s="186"/>
      <c r="W213" s="186"/>
      <c r="X213" s="187"/>
      <c r="Y213" s="190"/>
      <c r="Z213" s="190"/>
      <c r="AA213" s="193"/>
      <c r="AB213" s="193"/>
      <c r="AC213" s="193"/>
      <c r="AD213" s="195"/>
      <c r="AE213" s="184"/>
      <c r="AF213" s="188"/>
      <c r="AG213" s="184"/>
      <c r="AH213" s="184"/>
      <c r="AI213" s="188"/>
      <c r="AJ213" s="184"/>
      <c r="AK213" s="185"/>
      <c r="AL213" s="20" t="str">
        <f>CONCATENATE(J212," Control"," 2")</f>
        <v>ACCTI 39 Control 2</v>
      </c>
      <c r="AM213" s="22" t="s">
        <v>1038</v>
      </c>
      <c r="AN213" s="22" t="s">
        <v>1054</v>
      </c>
      <c r="AO213" s="22" t="s">
        <v>1055</v>
      </c>
      <c r="AP213" s="22" t="str">
        <f>CONCATENATE(AM214," ",AN214," a través de ",AO214)</f>
        <v>La SUBDIRECCIÓN DE ASUNTOS ÉTNICOS corrije el proyecto de acuerdo a Constitución o Ampliación a través de la forma ACCTI-F-072 AUTO CORRECCIÓN DE IRREGULARIDADES para  atender las observaciones del Consejo Directivo en su votación negativa</v>
      </c>
      <c r="AQ213" s="20" t="s">
        <v>54</v>
      </c>
      <c r="AR213" s="20" t="str">
        <f>IF(OR(AQ213="Preventivo",AQ213="Detectivo"),"Probabilidad",IF(AQ213="Correctivo","Impacto",""))</f>
        <v>Probabilidad</v>
      </c>
      <c r="AS213" s="20" t="s">
        <v>56</v>
      </c>
      <c r="AT213" s="20" t="str">
        <f>IF(AND(AQ213="Preventivo",AS213="Automático"),"50%",IF(AND(AQ213="Preventivo",AS213="Manual"),"40%",IF(AND(AQ213="Detectivo",AS213="Automático"),"40%",IF(AND(AQ213="Detectivo",AS213="Manual"),"30%",IF(AND(AQ213="Correctivo",AS213="Automático"),"35%",IF(AND(AQ213="Correctivo",AS213="Manual"),"25%",""))))))</f>
        <v>30%</v>
      </c>
      <c r="AU213" s="20" t="s">
        <v>1</v>
      </c>
      <c r="AV213" s="20" t="s">
        <v>2</v>
      </c>
      <c r="AW213" s="20" t="s">
        <v>3</v>
      </c>
      <c r="AX213" s="21">
        <f>+IF(AR213="Probabilidad",AX212-(AX212*AT213),AX212)</f>
        <v>0.16799999999999998</v>
      </c>
      <c r="AY213" s="20" t="str">
        <f t="shared" si="166"/>
        <v>Muy Baja</v>
      </c>
      <c r="AZ213" s="21">
        <f>+IF(AR213="Impacto",AZ212-(AZ212*AT213),AZ212)</f>
        <v>0.8</v>
      </c>
      <c r="BA213" s="20" t="str">
        <f t="shared" si="167"/>
        <v>Mayor</v>
      </c>
      <c r="BB213" s="190"/>
      <c r="BC213" s="190"/>
      <c r="BD213" s="182"/>
      <c r="BE213" s="136" t="s">
        <v>1817</v>
      </c>
      <c r="BF213" s="136" t="s">
        <v>1817</v>
      </c>
      <c r="BG213" s="136" t="s">
        <v>1817</v>
      </c>
      <c r="BH213" s="166">
        <v>0</v>
      </c>
      <c r="BI213" s="166"/>
      <c r="BJ213" s="167"/>
      <c r="BK213" s="164">
        <f t="shared" si="175"/>
        <v>0</v>
      </c>
      <c r="BL213" s="165">
        <f t="shared" si="176"/>
        <v>0</v>
      </c>
      <c r="BM213" s="178"/>
      <c r="BN213" s="20" t="str">
        <f>CONCATENATE(J212," Acción preventiva"," 2")</f>
        <v>ACCTI 39 Acción preventiva 2</v>
      </c>
      <c r="BO213" s="22" t="s">
        <v>555</v>
      </c>
      <c r="BP213" s="22" t="s">
        <v>573</v>
      </c>
      <c r="BQ213" s="22" t="s">
        <v>574</v>
      </c>
      <c r="BR213" s="20">
        <f t="shared" si="171"/>
        <v>1</v>
      </c>
      <c r="BS213" s="20"/>
      <c r="BT213" s="20"/>
      <c r="BU213" s="20"/>
      <c r="BV213" s="20"/>
      <c r="BW213" s="20"/>
      <c r="BX213" s="20"/>
      <c r="BY213" s="20">
        <v>1</v>
      </c>
      <c r="BZ213" s="20"/>
      <c r="CA213" s="20"/>
      <c r="CB213" s="20"/>
      <c r="CC213" s="20"/>
      <c r="CD213" s="20"/>
      <c r="CE213" s="180"/>
      <c r="CF213" s="37">
        <f>VLOOKUP($BN213,'[1]Anexo 4 Seg Acciones Prev'!$C$7:$CY$306,90,FALSE)</f>
        <v>0</v>
      </c>
      <c r="CG213" s="37">
        <f>VLOOKUP($BN213,'[1]Anexo 4 Seg Acciones Prev'!$C$7:$CY$306,91,FALSE)</f>
        <v>0</v>
      </c>
      <c r="CH213" s="37">
        <f>VLOOKUP($BN213,'[1]Anexo 4 Seg Acciones Prev'!$C$7:$CY$306,92,FALSE)</f>
        <v>0</v>
      </c>
      <c r="CI213" s="37">
        <f>VLOOKUP($BN213,'[1]Anexo 4 Seg Acciones Prev'!$C$7:$CY$306,93,FALSE)</f>
        <v>0</v>
      </c>
      <c r="CJ213" s="37">
        <f>VLOOKUP($BN213,'[1]Anexo 4 Seg Acciones Prev'!$C$7:$CY$306,94,FALSE)</f>
        <v>0</v>
      </c>
      <c r="CK213" s="37">
        <f>VLOOKUP($BN213,'[1]Anexo 4 Seg Acciones Prev'!$C$7:$CY$306,95,FALSE)</f>
        <v>0</v>
      </c>
      <c r="CL213" s="37">
        <f>VLOOKUP($BN213,'[1]Anexo 4 Seg Acciones Prev'!$C$7:$CY$306,96,FALSE)</f>
        <v>0</v>
      </c>
      <c r="CM213" s="37">
        <f>VLOOKUP($BN213,'[1]Anexo 4 Seg Acciones Prev'!$C$7:$CY$306,97,FALSE)</f>
        <v>0</v>
      </c>
      <c r="CN213" s="37">
        <f>VLOOKUP($BN213,'[1]Anexo 4 Seg Acciones Prev'!$C$7:$CY$306,98,FALSE)</f>
        <v>0</v>
      </c>
      <c r="CO213" s="37">
        <f>VLOOKUP($BN213,'[1]Anexo 4 Seg Acciones Prev'!$C$7:$CY$306,99,FALSE)</f>
        <v>0</v>
      </c>
      <c r="CP213" s="37">
        <f>VLOOKUP($BN213,'[1]Anexo 4 Seg Acciones Prev'!$C$7:$CY$306,100,FALSE)</f>
        <v>0</v>
      </c>
      <c r="CQ213" s="37">
        <f>VLOOKUP($BN213,'[1]Anexo 4 Seg Acciones Prev'!$C$7:$CY$306,101,FALSE)</f>
        <v>0</v>
      </c>
      <c r="CR213" s="37">
        <f t="shared" si="163"/>
        <v>0</v>
      </c>
      <c r="CS213" s="38" t="s">
        <v>58</v>
      </c>
      <c r="CT213" s="23"/>
      <c r="CU213" s="24"/>
      <c r="CV213" s="241"/>
      <c r="CW213" s="25">
        <f>1-(CU213/CV212)</f>
        <v>1</v>
      </c>
      <c r="CX213" s="23" t="str" cm="1">
        <f t="array" ref="CX213">+_xlfn.IFS(CW213&lt;0.8,"Cambio",CW213&lt;0.9,"Revisión de control",CW213&gt;0.89,"Se mantiene")</f>
        <v>Se mantiene</v>
      </c>
      <c r="CY213" s="143"/>
      <c r="CZ213" s="143"/>
      <c r="DA213" s="143"/>
      <c r="DB213" s="143"/>
      <c r="DC213" s="25">
        <f>(_xlfn.IFS(CT213="",1,CT213="SI",0)+_xlfn.IFS(CY213="",1,CY213="SI",1,CY213="NO",0)+_xlfn.IFS(CZ213="",1,CZ213="SI",1,CZ213="NO",0)+_xlfn.IFS(DA213="",1,DA213="SI",1,DA213="NO",0)+_xlfn.IFS(DB213="",1,DB213="SI",1,DB213="NO",0))/5</f>
        <v>1</v>
      </c>
    </row>
    <row r="214" spans="1:107" ht="60" customHeight="1" x14ac:dyDescent="0.35">
      <c r="A214" s="146" t="s">
        <v>549</v>
      </c>
      <c r="B214" s="223"/>
      <c r="C214" s="148" t="s">
        <v>149</v>
      </c>
      <c r="D214" s="206"/>
      <c r="E214" s="209"/>
      <c r="F214" s="206"/>
      <c r="G214" s="221"/>
      <c r="H214" s="184"/>
      <c r="I214" s="216"/>
      <c r="J214" s="190"/>
      <c r="K214" s="190"/>
      <c r="L214" s="211"/>
      <c r="M214" s="197"/>
      <c r="N214" s="200"/>
      <c r="O214" s="213"/>
      <c r="P214" s="216"/>
      <c r="Q214" s="213"/>
      <c r="R214" s="216"/>
      <c r="S214" s="216"/>
      <c r="T214" s="216"/>
      <c r="U214" s="184"/>
      <c r="V214" s="186"/>
      <c r="W214" s="186"/>
      <c r="X214" s="187"/>
      <c r="Y214" s="190"/>
      <c r="Z214" s="190"/>
      <c r="AA214" s="193"/>
      <c r="AB214" s="193"/>
      <c r="AC214" s="193"/>
      <c r="AD214" s="195"/>
      <c r="AE214" s="184"/>
      <c r="AF214" s="188"/>
      <c r="AG214" s="184"/>
      <c r="AH214" s="184"/>
      <c r="AI214" s="188"/>
      <c r="AJ214" s="184"/>
      <c r="AK214" s="185"/>
      <c r="AL214" s="20" t="str">
        <f>CONCATENATE(J212," Control"," 3")</f>
        <v>ACCTI 39 Control 3</v>
      </c>
      <c r="AM214" s="22" t="s">
        <v>1038</v>
      </c>
      <c r="AN214" s="22" t="s">
        <v>1056</v>
      </c>
      <c r="AO214" s="22" t="s">
        <v>1057</v>
      </c>
      <c r="AP214" s="22" t="str">
        <f>CONCATENATE(AM213," ",AN213," a través de ",AO213)</f>
        <v>La SUBDIRECCIÓN DE ASUNTOS ÉTNICOS revisa el proyecto de acuerdo a Constitución o Ampliación a través de los requisitos que describen los procedimientos para que el documento sea aprobado y firmado por el Consejo Directivo de la ANT cada vez que se requiera cumplir la necesidad de una comunidad indigena</v>
      </c>
      <c r="AQ214" s="20" t="s">
        <v>55</v>
      </c>
      <c r="AR214" s="20" t="str">
        <f>IF(OR(AQ214="Preventivo",AQ214="Detectivo"),"Probabilidad",IF(AQ214="Correctivo","Impacto",""))</f>
        <v>Impacto</v>
      </c>
      <c r="AS214" s="20" t="s">
        <v>56</v>
      </c>
      <c r="AT214" s="20" t="str">
        <f>IF(AND(AQ214="Preventivo",AS214="Automático"),"50%",IF(AND(AQ214="Preventivo",AS214="Manual"),"40%",IF(AND(AQ214="Detectivo",AS214="Automático"),"40%",IF(AND(AQ214="Detectivo",AS214="Manual"),"30%",IF(AND(AQ214="Correctivo",AS214="Automático"),"35%",IF(AND(AQ214="Correctivo",AS214="Manual"),"25%",""))))))</f>
        <v>25%</v>
      </c>
      <c r="AU214" s="20" t="s">
        <v>1</v>
      </c>
      <c r="AV214" s="20" t="s">
        <v>2</v>
      </c>
      <c r="AW214" s="20" t="s">
        <v>3</v>
      </c>
      <c r="AX214" s="21">
        <f>+IF(AR214="Probabilidad",AX213-(AX213*AT214),AX213)</f>
        <v>0.16799999999999998</v>
      </c>
      <c r="AY214" s="20" t="str">
        <f t="shared" si="166"/>
        <v>Muy Baja</v>
      </c>
      <c r="AZ214" s="21">
        <f>+IF(AR214="Impacto",AZ213-(AZ213*AT214),AZ213)</f>
        <v>0.60000000000000009</v>
      </c>
      <c r="BA214" s="20" t="str">
        <f t="shared" si="167"/>
        <v>Moderado</v>
      </c>
      <c r="BB214" s="190"/>
      <c r="BC214" s="190"/>
      <c r="BD214" s="182"/>
      <c r="BE214" s="136" t="s">
        <v>1817</v>
      </c>
      <c r="BF214" s="136" t="s">
        <v>1817</v>
      </c>
      <c r="BG214" s="136" t="s">
        <v>1817</v>
      </c>
      <c r="BH214" s="166"/>
      <c r="BI214" s="166"/>
      <c r="BJ214" s="167"/>
      <c r="BK214" s="164"/>
      <c r="BL214" s="165"/>
      <c r="BM214" s="178"/>
      <c r="BN214" s="20" t="str">
        <f>CONCATENATE(J212," Acción preventiva"," 3")</f>
        <v>ACCTI 39 Acción preventiva 3</v>
      </c>
      <c r="BO214" s="22"/>
      <c r="BP214" s="22"/>
      <c r="BQ214" s="22"/>
      <c r="BR214" s="20"/>
      <c r="BS214" s="20"/>
      <c r="BT214" s="20"/>
      <c r="BU214" s="20"/>
      <c r="BV214" s="20"/>
      <c r="BW214" s="20"/>
      <c r="BX214" s="20"/>
      <c r="BY214" s="20"/>
      <c r="BZ214" s="20"/>
      <c r="CA214" s="20"/>
      <c r="CB214" s="20"/>
      <c r="CC214" s="20"/>
      <c r="CD214" s="20"/>
      <c r="CE214" s="180"/>
      <c r="CF214" s="37"/>
      <c r="CG214" s="37"/>
      <c r="CH214" s="37"/>
      <c r="CI214" s="37"/>
      <c r="CJ214" s="37"/>
      <c r="CK214" s="37"/>
      <c r="CL214" s="37"/>
      <c r="CM214" s="37"/>
      <c r="CN214" s="37"/>
      <c r="CO214" s="37"/>
      <c r="CP214" s="37"/>
      <c r="CQ214" s="37"/>
      <c r="CR214" s="37"/>
      <c r="CS214" s="38"/>
      <c r="CT214" s="23"/>
      <c r="CU214" s="24"/>
      <c r="CV214" s="241"/>
      <c r="CW214" s="25">
        <f>1-(CU214/CV212)</f>
        <v>1</v>
      </c>
      <c r="CX214" s="23" t="str" cm="1">
        <f t="array" ref="CX214">+_xlfn.IFS(CW214&lt;0.8,"Cambio",CW214&lt;0.9,"Revisión de control",CW214&gt;0.89,"Se mantiene")</f>
        <v>Se mantiene</v>
      </c>
      <c r="CY214" s="143"/>
      <c r="CZ214" s="143"/>
      <c r="DA214" s="143"/>
      <c r="DB214" s="143"/>
      <c r="DC214" s="25">
        <f>(_xlfn.IFS(CT214="",1,CT214="SI",0)+_xlfn.IFS(CY214="",1,CY214="SI",1,CY214="NO",0)+_xlfn.IFS(CZ214="",1,CZ214="SI",1,CZ214="NO",0)+_xlfn.IFS(DA214="",1,DA214="SI",1,DA214="NO",0)+_xlfn.IFS(DB214="",1,DB214="SI",1,DB214="NO",0))/5</f>
        <v>1</v>
      </c>
    </row>
    <row r="215" spans="1:107" ht="60" customHeight="1" x14ac:dyDescent="0.35">
      <c r="A215" s="146" t="s">
        <v>549</v>
      </c>
      <c r="B215" s="224"/>
      <c r="C215" s="148" t="s">
        <v>149</v>
      </c>
      <c r="D215" s="207"/>
      <c r="E215" s="210"/>
      <c r="F215" s="207"/>
      <c r="G215" s="221"/>
      <c r="H215" s="184"/>
      <c r="I215" s="217"/>
      <c r="J215" s="191"/>
      <c r="K215" s="191"/>
      <c r="L215" s="211"/>
      <c r="M215" s="198"/>
      <c r="N215" s="201"/>
      <c r="O215" s="214"/>
      <c r="P215" s="217"/>
      <c r="Q215" s="214"/>
      <c r="R215" s="217"/>
      <c r="S215" s="217"/>
      <c r="T215" s="217"/>
      <c r="U215" s="184"/>
      <c r="V215" s="186"/>
      <c r="W215" s="186"/>
      <c r="X215" s="187"/>
      <c r="Y215" s="191"/>
      <c r="Z215" s="191"/>
      <c r="AA215" s="194"/>
      <c r="AB215" s="194"/>
      <c r="AC215" s="194"/>
      <c r="AD215" s="195"/>
      <c r="AE215" s="184"/>
      <c r="AF215" s="188"/>
      <c r="AG215" s="184"/>
      <c r="AH215" s="184"/>
      <c r="AI215" s="188"/>
      <c r="AJ215" s="184"/>
      <c r="AK215" s="185"/>
      <c r="AL215" s="20" t="str">
        <f>CONCATENATE(J212," Control"," 4")</f>
        <v>ACCTI 39 Control 4</v>
      </c>
      <c r="AM215" s="22"/>
      <c r="AN215" s="22"/>
      <c r="AO215" s="22"/>
      <c r="AP215" s="22" t="str">
        <f t="shared" ref="AP215:AP231" si="178">CONCATENATE(AM215," ",AN215," a través de ",AO215)</f>
        <v xml:space="preserve">  a través de </v>
      </c>
      <c r="AQ215" s="20"/>
      <c r="AR215" s="20" t="str">
        <f>IF(OR(AQ215="Preventivo",AQ215="Detectivo"),"Probabilidad",IF(AQ215="Correctivo","Impacto",""))</f>
        <v/>
      </c>
      <c r="AS215" s="20"/>
      <c r="AT215" s="20" t="str">
        <f>IF(AND(AQ215="Preventivo",AS215="Automático"),"50%",IF(AND(AQ215="Preventivo",AS215="Manual"),"40%",IF(AND(AQ215="Detectivo",AS215="Automático"),"40%",IF(AND(AQ215="Detectivo",AS215="Manual"),"30%",IF(AND(AQ215="Correctivo",AS215="Automático"),"35%",IF(AND(AQ215="Correctivo",AS215="Manual"),"25%",""))))))</f>
        <v/>
      </c>
      <c r="AU215" s="20"/>
      <c r="AV215" s="20"/>
      <c r="AW215" s="20"/>
      <c r="AX215" s="21">
        <f>+IF(AR215="Probabilidad",AX214-(AX214*AT215),AX214)</f>
        <v>0.16799999999999998</v>
      </c>
      <c r="AY215" s="20" t="str">
        <f t="shared" si="166"/>
        <v>Muy Baja</v>
      </c>
      <c r="AZ215" s="21">
        <f>+IF(AR215="Impacto",AZ214-(AZ214*AT215),AZ214)</f>
        <v>0.60000000000000009</v>
      </c>
      <c r="BA215" s="20" t="str">
        <f t="shared" si="167"/>
        <v>Moderado</v>
      </c>
      <c r="BB215" s="191"/>
      <c r="BC215" s="191"/>
      <c r="BD215" s="183"/>
      <c r="BE215" s="20"/>
      <c r="BF215" s="20"/>
      <c r="BG215" s="20"/>
      <c r="BH215" s="166"/>
      <c r="BI215" s="166"/>
      <c r="BJ215" s="167"/>
      <c r="BK215" s="164"/>
      <c r="BL215" s="165"/>
      <c r="BM215" s="178"/>
      <c r="BN215" s="20" t="str">
        <f>CONCATENATE(J212," Acción preventiva"," 4")</f>
        <v>ACCTI 39 Acción preventiva 4</v>
      </c>
      <c r="BO215" s="22"/>
      <c r="BP215" s="22"/>
      <c r="BQ215" s="22"/>
      <c r="BR215" s="20"/>
      <c r="BS215" s="20"/>
      <c r="BT215" s="20"/>
      <c r="BU215" s="20"/>
      <c r="BV215" s="20"/>
      <c r="BW215" s="20"/>
      <c r="BX215" s="20"/>
      <c r="BY215" s="20"/>
      <c r="BZ215" s="20"/>
      <c r="CA215" s="20"/>
      <c r="CB215" s="20"/>
      <c r="CC215" s="20"/>
      <c r="CD215" s="20"/>
      <c r="CE215" s="180"/>
      <c r="CF215" s="37"/>
      <c r="CG215" s="37"/>
      <c r="CH215" s="37"/>
      <c r="CI215" s="37"/>
      <c r="CJ215" s="37"/>
      <c r="CK215" s="37"/>
      <c r="CL215" s="37"/>
      <c r="CM215" s="37"/>
      <c r="CN215" s="37"/>
      <c r="CO215" s="37"/>
      <c r="CP215" s="37"/>
      <c r="CQ215" s="37"/>
      <c r="CR215" s="37"/>
      <c r="CS215" s="38"/>
      <c r="CT215" s="23"/>
      <c r="CU215" s="24"/>
      <c r="CV215" s="242"/>
      <c r="CW215" s="25">
        <f>1-(CU215/CV212)</f>
        <v>1</v>
      </c>
      <c r="CX215" s="23" t="str" cm="1">
        <f t="array" ref="CX215">+_xlfn.IFS(CW215&lt;0.8,"Cambio",CW215&lt;0.9,"Revisión de control",CW215&gt;0.89,"Se mantiene")</f>
        <v>Se mantiene</v>
      </c>
      <c r="CY215" s="143"/>
      <c r="CZ215" s="143"/>
      <c r="DA215" s="143"/>
      <c r="DB215" s="143"/>
      <c r="DC215" s="25">
        <f>(_xlfn.IFS(CT215="",1,CT215="SI",0)+_xlfn.IFS(CY215="",1,CY215="SI",1,CY215="NO",0)+_xlfn.IFS(CZ215="",1,CZ215="SI",1,CZ215="NO",0)+_xlfn.IFS(DA215="",1,DA215="SI",1,DA215="NO",0)+_xlfn.IFS(DB215="",1,DB215="SI",1,DB215="NO",0))/5</f>
        <v>1</v>
      </c>
    </row>
    <row r="216" spans="1:107" ht="60" hidden="1" customHeight="1" x14ac:dyDescent="0.35">
      <c r="A216" s="146"/>
      <c r="B216" s="218" t="s">
        <v>148</v>
      </c>
      <c r="C216" s="148" t="s">
        <v>149</v>
      </c>
      <c r="D216" s="205" t="str">
        <f>VLOOKUP(B216,Datos!$B$65:$F$80,3,FALSE)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16" s="208" t="str">
        <f>VLOOKUP(B216,Datos!$B$65:$F$80,5,FALSE)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16" s="205" t="str">
        <f>VLOOKUP(B216,Datos!$B$65:$F$80,4,FALSE)</f>
        <v>Inicia con el análisis de la ruta jurídica y termina con la decisión final del expediente</v>
      </c>
      <c r="G216" s="221" t="s">
        <v>575</v>
      </c>
      <c r="H216" s="184"/>
      <c r="I216" s="215">
        <f>IF(K216="",0,1)</f>
        <v>0</v>
      </c>
      <c r="J216" s="189" t="str">
        <f>CONCATENATE(C216," ",K216)</f>
        <v xml:space="preserve">ACCTI </v>
      </c>
      <c r="K216" s="189"/>
      <c r="L216" s="211"/>
      <c r="M216" s="196">
        <f ca="1">+TODAY()-L216</f>
        <v>46189</v>
      </c>
      <c r="N216" s="199"/>
      <c r="O216" s="212"/>
      <c r="P216" s="215" t="e">
        <f>VLOOKUP(O216,Datos!$B$20:$D$25,3,FALSE)</f>
        <v>#N/A</v>
      </c>
      <c r="Q216" s="212"/>
      <c r="R216" s="215" t="e">
        <f>VLOOKUP(Q216,Datos!$C$20:$D$25,2,FALSE)</f>
        <v>#N/A</v>
      </c>
      <c r="S216" s="215" t="e">
        <f>+IF(P216="",R216,IF(R216="",P216,IF(P216&gt;R216,P216,R216)))</f>
        <v>#N/A</v>
      </c>
      <c r="T216" s="215" t="e" cm="1">
        <f t="array" ref="T216">_xlfn.IFS(S216=P216,O216,S216=R216,Q216)</f>
        <v>#N/A</v>
      </c>
      <c r="U216" s="184"/>
      <c r="V216" s="186"/>
      <c r="W216" s="186"/>
      <c r="X216" s="187" t="str">
        <f>CONCATENATE("Posibilidad de"," ",U216," ",V216," debido ",W216)</f>
        <v xml:space="preserve">Posibilidad de   debido </v>
      </c>
      <c r="Y216" s="189"/>
      <c r="Z216" s="189"/>
      <c r="AA216" s="192"/>
      <c r="AB216" s="192"/>
      <c r="AC216" s="192"/>
      <c r="AD216" s="195"/>
      <c r="AE216" s="184" t="str">
        <f>IF(AD216&lt;=0,"",IF(AD216&lt;=2,"Muy Baja",IF(AD216&lt;=24,"Baja",IF(AD216&lt;=500,"Media",IF(AD216&lt;=5000,"Alta","Muy Alta")))))</f>
        <v/>
      </c>
      <c r="AF216" s="188" t="str">
        <f>IF(AE216="","",IF(AE216="Muy Baja",0.2,IF(AE216="Baja",0.4,IF(AE216="Media",0.6,IF(AE216="Alta",0.8,IF(AE216="Muy Alta",1,))))))</f>
        <v/>
      </c>
      <c r="AG216" s="188" t="e">
        <f>+T216</f>
        <v>#N/A</v>
      </c>
      <c r="AH216" s="184" t="e" cm="1">
        <f t="array" ref="AH216">_xlfn.IFS(AG216=Datos!$C$6,"Leve",AG216=Datos!$D$6,"Leve",AG216=Datos!$C$7,"Menor",AG216=Datos!$D$7,"Menor",AG216=Datos!$C$8,"Moderado",AG216=Datos!$D$8,"Moderado",AG216=Datos!$C$9,"Mayor",AG216=Datos!$D$9,"Mayor",AG216=Datos!$C$10,"Catastrófico",AG216=Datos!$D$10,"Catastrófico")</f>
        <v>#N/A</v>
      </c>
      <c r="AI216" s="188" t="e">
        <f>IF(AH216="","",IF(AH216="Leve",0.2,IF(AH216="Menor",0.4,IF(AH216="Moderado",0.6,IF(AH216="Mayor",0.8,IF(AH216="Catastrófico",1,))))))</f>
        <v>#N/A</v>
      </c>
      <c r="AJ216" s="184" t="e">
        <f>IF(OR(AND(AE216="Muy Baja",AH216="Leve"),AND(AE216="Muy Baja",AH216="Menor"),AND(AE216="Baja",AH216="Leve")),"Bajo",IF(OR(AND(AE216="Muy baja",AH216="Moderado"),AND(AE216="Baja",AH216="Menor"),AND(AE216="Baja",AH216="Moderado"),AND(AE216="Media",AH216="Leve"),AND(AE216="Media",AH216="Menor"),AND(AE216="Media",AH216="Moderado"),AND(AE216="Alta",AH216="Leve"),AND(AE216="Alta",AH216="Menor")),"Moderado",IF(OR(AND(AE216="Muy Baja",AH216="Mayor"),AND(AE216="Baja",AH216="Mayor"),AND(AE216="Media",AH216="Mayor"),AND(AE216="Alta",AH216="Moderado"),AND(AE216="Alta",AH216="Mayor"),AND(AE216="Muy Alta",AH216="Leve"),AND(AE216="Muy Alta",AH216="Menor"),AND(AE216="Muy Alta",AH216="Moderado"),AND(AE216="Muy Alta",AH216="Mayor")),"Alto",IF(OR(AND(AE216="Muy Baja",AH216="Catastrófico"),AND(AE216="Baja",AH216="Catastrófico"),AND(AE216="Media",AH216="Catastrófico"),AND(AE216="Alta",AH216="Catastrófico"),AND(AE216="Muy Alta",AH216="Catastrófico")),"Extremo",""))))</f>
        <v>#N/A</v>
      </c>
      <c r="AK216" s="185" t="e" cm="1">
        <f t="array" ref="AK216">_xlfn.IFS(AJ216="Bajo","Aceptar",AJ216="Moderado","Reducir",AJ216="Alto","Reducir",AJ216="Extremo","Reducir")</f>
        <v>#N/A</v>
      </c>
      <c r="AL216" s="20" t="str">
        <f>CONCATENATE(J216," Control"," 1")</f>
        <v>ACCTI  Control 1</v>
      </c>
      <c r="AM216" s="22"/>
      <c r="AN216" s="22"/>
      <c r="AO216" s="22"/>
      <c r="AP216" s="22" t="str">
        <f t="shared" si="178"/>
        <v xml:space="preserve">  a través de </v>
      </c>
      <c r="AQ216" s="20"/>
      <c r="AR216" s="20" t="str">
        <f t="shared" si="102"/>
        <v/>
      </c>
      <c r="AS216" s="20"/>
      <c r="AT216" s="20" t="str">
        <f t="shared" si="103"/>
        <v/>
      </c>
      <c r="AU216" s="20"/>
      <c r="AV216" s="20"/>
      <c r="AW216" s="20"/>
      <c r="AX216" s="21" t="str">
        <f>+IF(AR216="Probabilidad",AF216-(AF216*AT216),AF216)</f>
        <v/>
      </c>
      <c r="AY216" s="20" t="str">
        <f t="shared" si="166"/>
        <v/>
      </c>
      <c r="AZ216" s="21" t="e">
        <f>+IF(AR216="Impacto",AI216-(AI216*AT216),AI216)</f>
        <v>#N/A</v>
      </c>
      <c r="BA216" s="20" t="str">
        <f t="shared" si="167"/>
        <v/>
      </c>
      <c r="BB216" s="189" t="str">
        <f>IF(OR(AND(AY219="Muy Baja",BA219="Leve"),AND(AY219="Muy Baja",BA219="Menor"),AND(AY219="Baja",BA219="Leve")),"Bajo",IF(OR(AND(AY219="Muy baja",BA219="Moderado"),AND(AY219="Baja",BA219="Menor"),AND(AY219="Baja",BA219="Moderado"),AND(AY219="Media",BA219="Leve"),AND(AY219="Media",BA219="Menor"),AND(AY219="Media",BA219="Moderado"),AND(AY219="Alta",BA219="Leve"),AND(AY219="Alta",BA219="Menor")),"Moderado",IF(OR(AND(AY219="Muy Baja",BA219="Mayor"),AND(AY219="Baja",BA219="Mayor"),AND(AY219="Media",BA219="Mayor"),AND(AY219="Alta",BA219="Moderado"),AND(AY219="Alta",BA219="Mayor"),AND(AY219="Muy Alta",BA219="Leve"),AND(AY219="Muy Alta",BA219="Menor"),AND(AY219="Muy Alta",BA219="Moderado"),AND(AY219="Muy Alta",BA219="Mayor")),"Alto",IF(OR(AND(AY219="Muy Baja",BA219="Catastrófico"),AND(AY219="Baja",BA219="Catastrófico"),AND(AY219="Media",BA219="Catastrófico"),AND(AY219="Alta",BA219="Catastrófico"),AND(AY219="Muy Alta",BA219="Catastrófico")),"Extremo",""))))</f>
        <v/>
      </c>
      <c r="BC216" s="189" t="e" cm="1">
        <f t="array" ref="BC216">_xlfn.IFS(BB216="Bajo","Aceptar",BB216="Moderado","Reducir",BB216="Alto","Reducir",BB216="Extremo","Reducir")</f>
        <v>#N/A</v>
      </c>
      <c r="BD216" s="181" t="e" cm="1">
        <f t="array" ref="BD216">_xlfn.IFS(BC216="Aceptar","No",BC216="Reducir","Si")</f>
        <v>#N/A</v>
      </c>
      <c r="BE216" s="161"/>
      <c r="BF216" s="161"/>
      <c r="BG216" s="161"/>
      <c r="BH216" s="161"/>
      <c r="BI216" s="161"/>
      <c r="BJ216" s="161"/>
      <c r="BK216" s="161"/>
      <c r="BL216" s="161"/>
      <c r="BM216" s="178"/>
      <c r="BN216" s="20" t="str">
        <f>CONCATENATE(J216," Acción preventiva"," 1")</f>
        <v>ACCTI  Acción preventiva 1</v>
      </c>
      <c r="BO216" s="22"/>
      <c r="BP216" s="22"/>
      <c r="BQ216" s="22"/>
      <c r="BR216" s="20"/>
      <c r="BS216" s="20"/>
      <c r="BT216" s="20"/>
      <c r="BU216" s="20"/>
      <c r="BV216" s="20"/>
      <c r="BW216" s="20"/>
      <c r="BX216" s="20"/>
      <c r="BY216" s="20"/>
      <c r="BZ216" s="20"/>
      <c r="CA216" s="20"/>
      <c r="CB216" s="20"/>
      <c r="CC216" s="20"/>
      <c r="CD216" s="20"/>
      <c r="CE216" s="180"/>
      <c r="CF216" s="37"/>
      <c r="CG216" s="37"/>
      <c r="CH216" s="37"/>
      <c r="CI216" s="37"/>
      <c r="CJ216" s="37"/>
      <c r="CK216" s="37"/>
      <c r="CL216" s="37"/>
      <c r="CM216" s="37"/>
      <c r="CN216" s="37"/>
      <c r="CO216" s="37"/>
      <c r="CP216" s="37"/>
      <c r="CQ216" s="37"/>
      <c r="CR216" s="37">
        <f t="shared" si="163"/>
        <v>0</v>
      </c>
      <c r="CS216" s="38"/>
      <c r="CT216" s="23"/>
      <c r="CU216" s="24"/>
      <c r="CV216" s="240">
        <f>+AD216</f>
        <v>0</v>
      </c>
      <c r="CW216" s="25" t="e">
        <f>1-(CU216/CV216)</f>
        <v>#DIV/0!</v>
      </c>
      <c r="CX216" s="23" t="e" cm="1">
        <f t="array" ref="CX216">+_xlfn.IFS(CW216&lt;0.8,"Cambio",CW216&lt;0.9,"Revisión de control",CW216&gt;0.89,"Se mantiene")</f>
        <v>#DIV/0!</v>
      </c>
      <c r="CY216" s="143"/>
      <c r="CZ216" s="143"/>
      <c r="DA216" s="143"/>
      <c r="DB216" s="143"/>
      <c r="DC216" s="25"/>
    </row>
    <row r="217" spans="1:107" ht="60" hidden="1" customHeight="1" x14ac:dyDescent="0.35">
      <c r="A217" s="146"/>
      <c r="B217" s="219"/>
      <c r="C217" s="148" t="s">
        <v>149</v>
      </c>
      <c r="D217" s="206"/>
      <c r="E217" s="209"/>
      <c r="F217" s="206"/>
      <c r="G217" s="221"/>
      <c r="H217" s="184"/>
      <c r="I217" s="216"/>
      <c r="J217" s="190"/>
      <c r="K217" s="190"/>
      <c r="L217" s="211"/>
      <c r="M217" s="197"/>
      <c r="N217" s="200"/>
      <c r="O217" s="213"/>
      <c r="P217" s="216"/>
      <c r="Q217" s="213"/>
      <c r="R217" s="216"/>
      <c r="S217" s="216"/>
      <c r="T217" s="216"/>
      <c r="U217" s="184"/>
      <c r="V217" s="186"/>
      <c r="W217" s="186"/>
      <c r="X217" s="187"/>
      <c r="Y217" s="190"/>
      <c r="Z217" s="190"/>
      <c r="AA217" s="193"/>
      <c r="AB217" s="193"/>
      <c r="AC217" s="193"/>
      <c r="AD217" s="195"/>
      <c r="AE217" s="184"/>
      <c r="AF217" s="188"/>
      <c r="AG217" s="184"/>
      <c r="AH217" s="184"/>
      <c r="AI217" s="188"/>
      <c r="AJ217" s="184"/>
      <c r="AK217" s="185"/>
      <c r="AL217" s="20" t="str">
        <f>CONCATENATE(J216," Control"," 2")</f>
        <v>ACCTI  Control 2</v>
      </c>
      <c r="AM217" s="22"/>
      <c r="AN217" s="22"/>
      <c r="AO217" s="22"/>
      <c r="AP217" s="22" t="str">
        <f t="shared" si="178"/>
        <v xml:space="preserve">  a través de </v>
      </c>
      <c r="AQ217" s="20"/>
      <c r="AR217" s="20" t="str">
        <f t="shared" si="102"/>
        <v/>
      </c>
      <c r="AS217" s="20"/>
      <c r="AT217" s="20" t="str">
        <f t="shared" si="103"/>
        <v/>
      </c>
      <c r="AU217" s="20"/>
      <c r="AV217" s="20"/>
      <c r="AW217" s="20"/>
      <c r="AX217" s="21" t="str">
        <f>+IF(AR217="Probabilidad",AX216-(AX216*AT217),AX216)</f>
        <v/>
      </c>
      <c r="AY217" s="20" t="str">
        <f t="shared" si="166"/>
        <v/>
      </c>
      <c r="AZ217" s="21" t="e">
        <f>+IF(AR217="Impacto",AZ216-(AZ216*AT217),AZ216)</f>
        <v>#N/A</v>
      </c>
      <c r="BA217" s="20" t="str">
        <f t="shared" si="167"/>
        <v/>
      </c>
      <c r="BB217" s="190"/>
      <c r="BC217" s="190"/>
      <c r="BD217" s="182"/>
      <c r="BE217" s="162"/>
      <c r="BF217" s="162"/>
      <c r="BG217" s="162"/>
      <c r="BH217" s="162"/>
      <c r="BI217" s="162"/>
      <c r="BJ217" s="162"/>
      <c r="BK217" s="162"/>
      <c r="BL217" s="162"/>
      <c r="BM217" s="178"/>
      <c r="BN217" s="20" t="str">
        <f>CONCATENATE(J216," Acción preventiva"," 2")</f>
        <v>ACCTI  Acción preventiva 2</v>
      </c>
      <c r="BO217" s="22"/>
      <c r="BP217" s="22"/>
      <c r="BQ217" s="22"/>
      <c r="BR217" s="20"/>
      <c r="BS217" s="20"/>
      <c r="BT217" s="20"/>
      <c r="BU217" s="20"/>
      <c r="BV217" s="20"/>
      <c r="BW217" s="20"/>
      <c r="BX217" s="20"/>
      <c r="BY217" s="20"/>
      <c r="BZ217" s="20"/>
      <c r="CA217" s="20"/>
      <c r="CB217" s="20"/>
      <c r="CC217" s="20"/>
      <c r="CD217" s="20"/>
      <c r="CE217" s="180"/>
      <c r="CF217" s="37"/>
      <c r="CG217" s="37"/>
      <c r="CH217" s="37"/>
      <c r="CI217" s="37"/>
      <c r="CJ217" s="37"/>
      <c r="CK217" s="37"/>
      <c r="CL217" s="37"/>
      <c r="CM217" s="37"/>
      <c r="CN217" s="37"/>
      <c r="CO217" s="37"/>
      <c r="CP217" s="37"/>
      <c r="CQ217" s="37"/>
      <c r="CR217" s="37">
        <f t="shared" si="163"/>
        <v>0</v>
      </c>
      <c r="CS217" s="38"/>
      <c r="CT217" s="23"/>
      <c r="CU217" s="24"/>
      <c r="CV217" s="241"/>
      <c r="CW217" s="25" t="e">
        <f>1-(CU217/CV216)</f>
        <v>#DIV/0!</v>
      </c>
      <c r="CX217" s="23" t="e" cm="1">
        <f t="array" ref="CX217">+_xlfn.IFS(CW217&lt;0.8,"Cambio",CW217&lt;0.9,"Revisión de control",CW217&gt;0.89,"Se mantiene")</f>
        <v>#DIV/0!</v>
      </c>
      <c r="CY217" s="143"/>
      <c r="CZ217" s="143"/>
      <c r="DA217" s="143"/>
      <c r="DB217" s="143"/>
      <c r="DC217" s="25"/>
    </row>
    <row r="218" spans="1:107" ht="60" hidden="1" customHeight="1" x14ac:dyDescent="0.35">
      <c r="A218" s="146"/>
      <c r="B218" s="219"/>
      <c r="C218" s="148" t="s">
        <v>149</v>
      </c>
      <c r="D218" s="206"/>
      <c r="E218" s="209"/>
      <c r="F218" s="206"/>
      <c r="G218" s="221"/>
      <c r="H218" s="184"/>
      <c r="I218" s="216"/>
      <c r="J218" s="190"/>
      <c r="K218" s="190"/>
      <c r="L218" s="211"/>
      <c r="M218" s="197"/>
      <c r="N218" s="200"/>
      <c r="O218" s="213"/>
      <c r="P218" s="216"/>
      <c r="Q218" s="213"/>
      <c r="R218" s="216"/>
      <c r="S218" s="216"/>
      <c r="T218" s="216"/>
      <c r="U218" s="184"/>
      <c r="V218" s="186"/>
      <c r="W218" s="186"/>
      <c r="X218" s="187"/>
      <c r="Y218" s="190"/>
      <c r="Z218" s="190"/>
      <c r="AA218" s="193"/>
      <c r="AB218" s="193"/>
      <c r="AC218" s="193"/>
      <c r="AD218" s="195"/>
      <c r="AE218" s="184"/>
      <c r="AF218" s="188"/>
      <c r="AG218" s="184"/>
      <c r="AH218" s="184"/>
      <c r="AI218" s="188"/>
      <c r="AJ218" s="184"/>
      <c r="AK218" s="185"/>
      <c r="AL218" s="20" t="str">
        <f>CONCATENATE(J216," Control"," 3")</f>
        <v>ACCTI  Control 3</v>
      </c>
      <c r="AM218" s="22"/>
      <c r="AN218" s="22"/>
      <c r="AO218" s="22"/>
      <c r="AP218" s="22" t="str">
        <f t="shared" si="178"/>
        <v xml:space="preserve">  a través de </v>
      </c>
      <c r="AQ218" s="20"/>
      <c r="AR218" s="20" t="str">
        <f t="shared" si="102"/>
        <v/>
      </c>
      <c r="AS218" s="20"/>
      <c r="AT218" s="20" t="str">
        <f t="shared" si="103"/>
        <v/>
      </c>
      <c r="AU218" s="20"/>
      <c r="AV218" s="20"/>
      <c r="AW218" s="20"/>
      <c r="AX218" s="21" t="str">
        <f>+IF(AR218="Probabilidad",AX217-(AX217*AT218),AX217)</f>
        <v/>
      </c>
      <c r="AY218" s="20" t="str">
        <f t="shared" si="166"/>
        <v/>
      </c>
      <c r="AZ218" s="21" t="e">
        <f>+IF(AR218="Impacto",AZ217-(AZ217*AT218),AZ217)</f>
        <v>#N/A</v>
      </c>
      <c r="BA218" s="20" t="str">
        <f t="shared" si="167"/>
        <v/>
      </c>
      <c r="BB218" s="190"/>
      <c r="BC218" s="190"/>
      <c r="BD218" s="182"/>
      <c r="BE218" s="162"/>
      <c r="BF218" s="162"/>
      <c r="BG218" s="162"/>
      <c r="BH218" s="162"/>
      <c r="BI218" s="162"/>
      <c r="BJ218" s="162"/>
      <c r="BK218" s="162"/>
      <c r="BL218" s="162"/>
      <c r="BM218" s="178"/>
      <c r="BN218" s="20" t="str">
        <f>CONCATENATE(J216," Acción preventiva"," 3")</f>
        <v>ACCTI  Acción preventiva 3</v>
      </c>
      <c r="BO218" s="22"/>
      <c r="BP218" s="22"/>
      <c r="BQ218" s="22"/>
      <c r="BR218" s="20"/>
      <c r="BS218" s="20"/>
      <c r="BT218" s="20"/>
      <c r="BU218" s="20"/>
      <c r="BV218" s="20"/>
      <c r="BW218" s="20"/>
      <c r="BX218" s="20"/>
      <c r="BY218" s="20"/>
      <c r="BZ218" s="20"/>
      <c r="CA218" s="20"/>
      <c r="CB218" s="20"/>
      <c r="CC218" s="20"/>
      <c r="CD218" s="20"/>
      <c r="CE218" s="180"/>
      <c r="CF218" s="37"/>
      <c r="CG218" s="37"/>
      <c r="CH218" s="37"/>
      <c r="CI218" s="37"/>
      <c r="CJ218" s="37"/>
      <c r="CK218" s="37"/>
      <c r="CL218" s="37"/>
      <c r="CM218" s="37"/>
      <c r="CN218" s="37"/>
      <c r="CO218" s="37"/>
      <c r="CP218" s="37"/>
      <c r="CQ218" s="37"/>
      <c r="CR218" s="37">
        <f t="shared" si="163"/>
        <v>0</v>
      </c>
      <c r="CS218" s="38"/>
      <c r="CT218" s="23"/>
      <c r="CU218" s="24"/>
      <c r="CV218" s="241"/>
      <c r="CW218" s="25" t="e">
        <f>1-(CU218/CV216)</f>
        <v>#DIV/0!</v>
      </c>
      <c r="CX218" s="23" t="e" cm="1">
        <f t="array" ref="CX218">+_xlfn.IFS(CW218&lt;0.8,"Cambio",CW218&lt;0.9,"Revisión de control",CW218&gt;0.89,"Se mantiene")</f>
        <v>#DIV/0!</v>
      </c>
      <c r="CY218" s="143"/>
      <c r="CZ218" s="143"/>
      <c r="DA218" s="143"/>
      <c r="DB218" s="143"/>
      <c r="DC218" s="25"/>
    </row>
    <row r="219" spans="1:107" ht="60" hidden="1" customHeight="1" x14ac:dyDescent="0.35">
      <c r="A219" s="146"/>
      <c r="B219" s="220"/>
      <c r="C219" s="148" t="s">
        <v>149</v>
      </c>
      <c r="D219" s="207"/>
      <c r="E219" s="210"/>
      <c r="F219" s="207"/>
      <c r="G219" s="221"/>
      <c r="H219" s="184"/>
      <c r="I219" s="217"/>
      <c r="J219" s="191"/>
      <c r="K219" s="191"/>
      <c r="L219" s="211"/>
      <c r="M219" s="198"/>
      <c r="N219" s="201"/>
      <c r="O219" s="214"/>
      <c r="P219" s="217"/>
      <c r="Q219" s="214"/>
      <c r="R219" s="217"/>
      <c r="S219" s="217"/>
      <c r="T219" s="217"/>
      <c r="U219" s="184"/>
      <c r="V219" s="186"/>
      <c r="W219" s="186"/>
      <c r="X219" s="187"/>
      <c r="Y219" s="191"/>
      <c r="Z219" s="191"/>
      <c r="AA219" s="194"/>
      <c r="AB219" s="194"/>
      <c r="AC219" s="194"/>
      <c r="AD219" s="195"/>
      <c r="AE219" s="184"/>
      <c r="AF219" s="188"/>
      <c r="AG219" s="184"/>
      <c r="AH219" s="184"/>
      <c r="AI219" s="188"/>
      <c r="AJ219" s="184"/>
      <c r="AK219" s="185"/>
      <c r="AL219" s="20" t="str">
        <f>CONCATENATE(J216," Control"," 4")</f>
        <v>ACCTI  Control 4</v>
      </c>
      <c r="AM219" s="22"/>
      <c r="AN219" s="22"/>
      <c r="AO219" s="22"/>
      <c r="AP219" s="22" t="str">
        <f t="shared" si="178"/>
        <v xml:space="preserve">  a través de </v>
      </c>
      <c r="AQ219" s="20"/>
      <c r="AR219" s="20" t="str">
        <f t="shared" si="102"/>
        <v/>
      </c>
      <c r="AS219" s="20"/>
      <c r="AT219" s="20" t="str">
        <f t="shared" si="103"/>
        <v/>
      </c>
      <c r="AU219" s="20"/>
      <c r="AV219" s="20"/>
      <c r="AW219" s="20"/>
      <c r="AX219" s="21" t="str">
        <f>+IF(AR219="Probabilidad",AX218-(AX218*AT219),AX218)</f>
        <v/>
      </c>
      <c r="AY219" s="20" t="str">
        <f t="shared" si="166"/>
        <v/>
      </c>
      <c r="AZ219" s="21" t="e">
        <f>+IF(AR219="Impacto",AZ218-(AZ218*AT219),AZ218)</f>
        <v>#N/A</v>
      </c>
      <c r="BA219" s="20" t="str">
        <f t="shared" si="167"/>
        <v/>
      </c>
      <c r="BB219" s="191"/>
      <c r="BC219" s="191"/>
      <c r="BD219" s="183"/>
      <c r="BE219" s="163"/>
      <c r="BF219" s="163"/>
      <c r="BG219" s="163"/>
      <c r="BH219" s="163"/>
      <c r="BI219" s="163"/>
      <c r="BJ219" s="163"/>
      <c r="BK219" s="163"/>
      <c r="BL219" s="163"/>
      <c r="BM219" s="178"/>
      <c r="BN219" s="20" t="str">
        <f>CONCATENATE(J216," Acción preventiva"," 4")</f>
        <v>ACCTI  Acción preventiva 4</v>
      </c>
      <c r="BO219" s="22"/>
      <c r="BP219" s="22"/>
      <c r="BQ219" s="22"/>
      <c r="BR219" s="20"/>
      <c r="BS219" s="20"/>
      <c r="BT219" s="20"/>
      <c r="BU219" s="20"/>
      <c r="BV219" s="20"/>
      <c r="BW219" s="20"/>
      <c r="BX219" s="20"/>
      <c r="BY219" s="20"/>
      <c r="BZ219" s="20"/>
      <c r="CA219" s="20"/>
      <c r="CB219" s="20"/>
      <c r="CC219" s="20"/>
      <c r="CD219" s="20"/>
      <c r="CE219" s="180"/>
      <c r="CF219" s="37"/>
      <c r="CG219" s="37"/>
      <c r="CH219" s="37"/>
      <c r="CI219" s="37"/>
      <c r="CJ219" s="37"/>
      <c r="CK219" s="37"/>
      <c r="CL219" s="37"/>
      <c r="CM219" s="37"/>
      <c r="CN219" s="37"/>
      <c r="CO219" s="37"/>
      <c r="CP219" s="37"/>
      <c r="CQ219" s="37"/>
      <c r="CR219" s="37">
        <f t="shared" si="163"/>
        <v>0</v>
      </c>
      <c r="CS219" s="38"/>
      <c r="CT219" s="23"/>
      <c r="CU219" s="24"/>
      <c r="CV219" s="242"/>
      <c r="CW219" s="25" t="e">
        <f>1-(CU219/CV216)</f>
        <v>#DIV/0!</v>
      </c>
      <c r="CX219" s="23" t="e" cm="1">
        <f t="array" ref="CX219">+_xlfn.IFS(CW219&lt;0.8,"Cambio",CW219&lt;0.9,"Revisión de control",CW219&gt;0.89,"Se mantiene")</f>
        <v>#DIV/0!</v>
      </c>
      <c r="CY219" s="143"/>
      <c r="CZ219" s="143"/>
      <c r="DA219" s="143"/>
      <c r="DB219" s="143"/>
      <c r="DC219" s="25"/>
    </row>
    <row r="220" spans="1:107" ht="60" customHeight="1" x14ac:dyDescent="0.35">
      <c r="A220" s="146" t="s">
        <v>591</v>
      </c>
      <c r="B220" s="222" t="s">
        <v>148</v>
      </c>
      <c r="C220" s="148" t="s">
        <v>149</v>
      </c>
      <c r="D220" s="205" t="str">
        <f>VLOOKUP(B220,Datos!$B$65:$F$80,3,FALSE)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20" s="208" t="str">
        <f>VLOOKUP(B220,Datos!$B$65:$F$80,5,FALSE)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20" s="205" t="str">
        <f>VLOOKUP(B220,Datos!$B$65:$F$80,4,FALSE)</f>
        <v>Inicia con el análisis de la ruta jurídica y termina con la decisión final del expediente</v>
      </c>
      <c r="G220" s="228" t="s">
        <v>1361</v>
      </c>
      <c r="H220" s="184" t="s">
        <v>1310</v>
      </c>
      <c r="I220" s="215">
        <f>IF(K220="",0,1)</f>
        <v>1</v>
      </c>
      <c r="J220" s="189" t="str">
        <f>CONCATENATE(C220," ",K220)</f>
        <v>ACCTI 40</v>
      </c>
      <c r="K220" s="189">
        <v>40</v>
      </c>
      <c r="L220" s="211">
        <v>46150</v>
      </c>
      <c r="M220" s="196">
        <f ca="1">+TODAY()-L220</f>
        <v>39</v>
      </c>
      <c r="N220" s="199" t="s">
        <v>1362</v>
      </c>
      <c r="O220" s="212" t="s">
        <v>19</v>
      </c>
      <c r="P220" s="215">
        <f>VLOOKUP(O220,Datos!$B$20:$D$25,3,FALSE)</f>
        <v>0.2</v>
      </c>
      <c r="Q220" s="212" t="s">
        <v>28</v>
      </c>
      <c r="R220" s="215">
        <f>VLOOKUP(Q220,Datos!$C$20:$D$25,2,FALSE)</f>
        <v>0.6</v>
      </c>
      <c r="S220" s="215">
        <f>+IF(P220="",R220,IF(R220="",P220,IF(P220&gt;R220,P220,R220)))</f>
        <v>0.6</v>
      </c>
      <c r="T220" s="215" t="str" cm="1">
        <f t="array" ref="T220">_xlfn.IFS(S220=P220,O220,S220=R220,Q220)</f>
        <v>El riesgo afecta la imagen de la entidad con algunos usuarios de relevancia frente al logro de los objetivos</v>
      </c>
      <c r="U220" s="184" t="s">
        <v>4</v>
      </c>
      <c r="V220" s="186" t="s">
        <v>1363</v>
      </c>
      <c r="W220" s="186" t="s">
        <v>1364</v>
      </c>
      <c r="X220" s="187" t="str">
        <f>CONCATENATE("Posibilidad de"," ",U220," ",V220," debido ",W220)</f>
        <v>Posibilidad de pérdida reputacional interna al diagnosticar como viable a una persona u organización, para el desarrollo del proyecto productivo,  debido al cambio del estado diagnosticado por causas sobrevinientes de origen ambiental, orden público y cambios financieros del beneficiario, entre otros</v>
      </c>
      <c r="Y220" s="189" t="s">
        <v>208</v>
      </c>
      <c r="Z220" s="189" t="s">
        <v>214</v>
      </c>
      <c r="AA220" s="192" t="s">
        <v>257</v>
      </c>
      <c r="AB220" s="192" t="s">
        <v>1036</v>
      </c>
      <c r="AC220" s="192" t="s">
        <v>1303</v>
      </c>
      <c r="AD220" s="195">
        <v>350</v>
      </c>
      <c r="AE220" s="184" t="str">
        <f>IF(AD220&lt;=0,"",IF(AD220&lt;=2,"Muy Baja",IF(AD220&lt;=24,"Baja",IF(AD220&lt;=500,"Media",IF(AD220&lt;=5000,"Alta","Muy Alta")))))</f>
        <v>Media</v>
      </c>
      <c r="AF220" s="188">
        <f>IF(AE220="","",IF(AE220="Muy Baja",0.2,IF(AE220="Baja",0.4,IF(AE220="Media",0.6,IF(AE220="Alta",0.8,IF(AE220="Muy Alta",1,))))))</f>
        <v>0.6</v>
      </c>
      <c r="AG220" s="188" t="str">
        <f>+T220</f>
        <v>El riesgo afecta la imagen de la entidad con algunos usuarios de relevancia frente al logro de los objetivos</v>
      </c>
      <c r="AH220" s="184" t="str" cm="1">
        <f t="array" ref="AH220">_xlfn.IFS(AG220=Datos!$C$6,"Leve",AG220=Datos!$D$6,"Leve",AG220=Datos!$C$7,"Menor",AG220=Datos!$D$7,"Menor",AG220=Datos!$C$8,"Moderado",AG220=Datos!$D$8,"Moderado",AG220=Datos!$C$9,"Mayor",AG220=Datos!$D$9,"Mayor",AG220=Datos!$C$10,"Catastrófico",AG220=Datos!$D$10,"Catastrófico")</f>
        <v>Moderado</v>
      </c>
      <c r="AI220" s="188">
        <f>IF(AH220="","",IF(AH220="Leve",0.2,IF(AH220="Menor",0.4,IF(AH220="Moderado",0.6,IF(AH220="Mayor",0.8,IF(AH220="Catastrófico",1,))))))</f>
        <v>0.6</v>
      </c>
      <c r="AJ220" s="184" t="str">
        <f>IF(OR(AND(AE220="Muy Baja",AH220="Leve"),AND(AE220="Muy Baja",AH220="Menor"),AND(AE220="Baja",AH220="Leve")),"Bajo",IF(OR(AND(AE220="Muy baja",AH220="Moderado"),AND(AE220="Baja",AH220="Menor"),AND(AE220="Baja",AH220="Moderado"),AND(AE220="Media",AH220="Leve"),AND(AE220="Media",AH220="Menor"),AND(AE220="Media",AH220="Moderado"),AND(AE220="Alta",AH220="Leve"),AND(AE220="Alta",AH220="Menor")),"Moderado",IF(OR(AND(AE220="Muy Baja",AH220="Mayor"),AND(AE220="Baja",AH220="Mayor"),AND(AE220="Media",AH220="Mayor"),AND(AE220="Alta",AH220="Moderado"),AND(AE220="Alta",AH220="Mayor"),AND(AE220="Muy Alta",AH220="Leve"),AND(AE220="Muy Alta",AH220="Menor"),AND(AE220="Muy Alta",AH220="Moderado"),AND(AE220="Muy Alta",AH220="Mayor")),"Alto",IF(OR(AND(AE220="Muy Baja",AH220="Catastrófico"),AND(AE220="Baja",AH220="Catastrófico"),AND(AE220="Media",AH220="Catastrófico"),AND(AE220="Alta",AH220="Catastrófico"),AND(AE220="Muy Alta",AH220="Catastrófico")),"Extremo",""))))</f>
        <v>Moderado</v>
      </c>
      <c r="AK220" s="185" t="str" cm="1">
        <f t="array" ref="AK220">_xlfn.IFS(AJ220="Bajo","Aceptar",AJ220="Moderado","Reducir",AJ220="Alto","Reducir",AJ220="Extremo","Reducir")</f>
        <v>Reducir</v>
      </c>
      <c r="AL220" s="20" t="str">
        <f>CONCATENATE(J220," Control"," 1")</f>
        <v>ACCTI 40 Control 1</v>
      </c>
      <c r="AM220" s="22" t="s">
        <v>1304</v>
      </c>
      <c r="AN220" s="22" t="s">
        <v>1365</v>
      </c>
      <c r="AO220" s="22" t="s">
        <v>1366</v>
      </c>
      <c r="AP220" s="22" t="str">
        <f t="shared" si="178"/>
        <v>La DIRECCIÓN DE ACCESO A TIERRAS verifica el cumplimiento de los requisitos técnicos, jurídicos y/o financieros a través de la revisión de la forma ACCTI-F-159 Diagnóstico de Iniciativas, previo a la formulación del proyecto productivo, dejando constancia en el campo de revisión</v>
      </c>
      <c r="AQ220" s="20" t="s">
        <v>53</v>
      </c>
      <c r="AR220" s="20" t="str">
        <f>IF(OR(AQ220="Preventivo",AQ220="Detectivo"),"Probabilidad",IF(AQ220="Correctivo","Impacto",""))</f>
        <v>Probabilidad</v>
      </c>
      <c r="AS220" s="20" t="s">
        <v>56</v>
      </c>
      <c r="AT220" s="20" t="str">
        <f>IF(AND(AQ220="Preventivo",AS220="Automático"),"50%",IF(AND(AQ220="Preventivo",AS220="Manual"),"40%",IF(AND(AQ220="Detectivo",AS220="Automático"),"40%",IF(AND(AQ220="Detectivo",AS220="Manual"),"30%",IF(AND(AQ220="Correctivo",AS220="Automático"),"35%",IF(AND(AQ220="Correctivo",AS220="Manual"),"25%",""))))))</f>
        <v>40%</v>
      </c>
      <c r="AU220" s="20" t="s">
        <v>1</v>
      </c>
      <c r="AV220" s="20" t="s">
        <v>2</v>
      </c>
      <c r="AW220" s="20" t="s">
        <v>3</v>
      </c>
      <c r="AX220" s="21">
        <f>+IF(AR220="Probabilidad",AF220-(AF220*AT220),AF220)</f>
        <v>0.36</v>
      </c>
      <c r="AY220" s="20" t="str">
        <f t="shared" si="166"/>
        <v>Baja</v>
      </c>
      <c r="AZ220" s="21">
        <f>+IF(AR220="Impacto",AI220-(AI220*AT220),AI220)</f>
        <v>0.6</v>
      </c>
      <c r="BA220" s="20" t="str">
        <f t="shared" si="167"/>
        <v>Moderado</v>
      </c>
      <c r="BB220" s="189" t="str">
        <f>IF(OR(AND(AY223="Muy Baja",BA223="Leve"),AND(AY223="Muy Baja",BA223="Menor"),AND(AY223="Baja",BA223="Leve")),"Bajo",IF(OR(AND(AY223="Muy baja",BA223="Moderado"),AND(AY223="Baja",BA223="Menor"),AND(AY223="Baja",BA223="Moderado"),AND(AY223="Media",BA223="Leve"),AND(AY223="Media",BA223="Menor"),AND(AY223="Media",BA223="Moderado"),AND(AY223="Alta",BA223="Leve"),AND(AY223="Alta",BA223="Menor")),"Moderado",IF(OR(AND(AY223="Muy Baja",BA223="Mayor"),AND(AY223="Baja",BA223="Mayor"),AND(AY223="Media",BA223="Mayor"),AND(AY223="Alta",BA223="Moderado"),AND(AY223="Alta",BA223="Mayor"),AND(AY223="Muy Alta",BA223="Leve"),AND(AY223="Muy Alta",BA223="Menor"),AND(AY223="Muy Alta",BA223="Moderado"),AND(AY223="Muy Alta",BA223="Mayor")),"Alto",IF(OR(AND(AY223="Muy Baja",BA223="Catastrófico"),AND(AY223="Baja",BA223="Catastrófico"),AND(AY223="Media",BA223="Catastrófico"),AND(AY223="Alta",BA223="Catastrófico"),AND(AY223="Muy Alta",BA223="Catastrófico")),"Extremo",""))))</f>
        <v>Moderado</v>
      </c>
      <c r="BC220" s="189" t="str" cm="1">
        <f t="array" ref="BC220">_xlfn.IFS(BB220="Bajo","Aceptar",BB220="Moderado","Reducir",BB220="Alto","Reducir",BB220="Extremo","Reducir")</f>
        <v>Reducir</v>
      </c>
      <c r="BD220" s="181" t="str" cm="1">
        <f t="array" ref="BD220">_xlfn.IFS(BC220="Aceptar","No",BC220="Reducir","Si")</f>
        <v>Si</v>
      </c>
      <c r="BE220" s="136" t="s">
        <v>1817</v>
      </c>
      <c r="BF220" s="136" t="s">
        <v>1817</v>
      </c>
      <c r="BG220" s="136" t="s">
        <v>1817</v>
      </c>
      <c r="BH220" s="166">
        <v>0</v>
      </c>
      <c r="BI220" s="166"/>
      <c r="BJ220" s="167"/>
      <c r="BK220" s="164">
        <f t="shared" ref="BK220:BK221" si="179">+SUM(BH220:BJ220)</f>
        <v>0</v>
      </c>
      <c r="BL220" s="165">
        <f t="shared" ref="BL220:BL221" si="180">+BK220/3</f>
        <v>0</v>
      </c>
      <c r="BM220" s="178">
        <f t="shared" ref="BM220" si="181">+AVERAGE(BL220:BL223)</f>
        <v>0</v>
      </c>
      <c r="BN220" s="20" t="str">
        <f>CONCATENATE(J220," Acción preventiva"," 1")</f>
        <v>ACCTI 40 Acción preventiva 1</v>
      </c>
      <c r="BO220" s="22" t="s">
        <v>592</v>
      </c>
      <c r="BP220" s="22" t="s">
        <v>1371</v>
      </c>
      <c r="BQ220" s="22" t="s">
        <v>1372</v>
      </c>
      <c r="BR220" s="20">
        <f t="shared" si="171"/>
        <v>2</v>
      </c>
      <c r="BS220" s="20"/>
      <c r="BT220" s="20">
        <v>1</v>
      </c>
      <c r="BU220" s="20"/>
      <c r="BV220" s="20"/>
      <c r="BW220" s="20"/>
      <c r="BX220" s="20">
        <v>1</v>
      </c>
      <c r="BY220" s="20"/>
      <c r="BZ220" s="20"/>
      <c r="CA220" s="20"/>
      <c r="CB220" s="20"/>
      <c r="CC220" s="20"/>
      <c r="CD220" s="20"/>
      <c r="CE220" s="180">
        <f>+AVERAGE(CR220:CR223)/AVERAGE(BR220:BR223)</f>
        <v>0</v>
      </c>
      <c r="CF220" s="37">
        <f>VLOOKUP($BN220,'[1]Anexo 4 Seg Acciones Prev'!$C$7:$CY$306,90,FALSE)</f>
        <v>0</v>
      </c>
      <c r="CG220" s="37">
        <f>VLOOKUP($BN220,'[1]Anexo 4 Seg Acciones Prev'!$C$7:$CY$306,91,FALSE)</f>
        <v>0</v>
      </c>
      <c r="CH220" s="37">
        <f>VLOOKUP($BN220,'[1]Anexo 4 Seg Acciones Prev'!$C$7:$CY$306,92,FALSE)</f>
        <v>0</v>
      </c>
      <c r="CI220" s="37">
        <f>VLOOKUP($BN220,'[1]Anexo 4 Seg Acciones Prev'!$C$7:$CY$306,93,FALSE)</f>
        <v>0</v>
      </c>
      <c r="CJ220" s="37">
        <f>VLOOKUP($BN220,'[1]Anexo 4 Seg Acciones Prev'!$C$7:$CY$306,94,FALSE)</f>
        <v>0</v>
      </c>
      <c r="CK220" s="37">
        <f>VLOOKUP($BN220,'[1]Anexo 4 Seg Acciones Prev'!$C$7:$CY$306,95,FALSE)</f>
        <v>0</v>
      </c>
      <c r="CL220" s="37">
        <f>VLOOKUP($BN220,'[1]Anexo 4 Seg Acciones Prev'!$C$7:$CY$306,96,FALSE)</f>
        <v>0</v>
      </c>
      <c r="CM220" s="37">
        <f>VLOOKUP($BN220,'[1]Anexo 4 Seg Acciones Prev'!$C$7:$CY$306,97,FALSE)</f>
        <v>0</v>
      </c>
      <c r="CN220" s="37">
        <f>VLOOKUP($BN220,'[1]Anexo 4 Seg Acciones Prev'!$C$7:$CY$306,98,FALSE)</f>
        <v>0</v>
      </c>
      <c r="CO220" s="37">
        <f>VLOOKUP($BN220,'[1]Anexo 4 Seg Acciones Prev'!$C$7:$CY$306,99,FALSE)</f>
        <v>0</v>
      </c>
      <c r="CP220" s="37">
        <f>VLOOKUP($BN220,'[1]Anexo 4 Seg Acciones Prev'!$C$7:$CY$306,100,FALSE)</f>
        <v>0</v>
      </c>
      <c r="CQ220" s="37">
        <f>VLOOKUP($BN220,'[1]Anexo 4 Seg Acciones Prev'!$C$7:$CY$306,101,FALSE)</f>
        <v>0</v>
      </c>
      <c r="CR220" s="37">
        <f t="shared" si="163"/>
        <v>0</v>
      </c>
      <c r="CS220" s="38" t="s">
        <v>58</v>
      </c>
      <c r="CT220" s="23"/>
      <c r="CU220" s="24"/>
      <c r="CV220" s="240">
        <f>+AD220</f>
        <v>350</v>
      </c>
      <c r="CW220" s="25">
        <f>1-(CU220/CV220)</f>
        <v>1</v>
      </c>
      <c r="CX220" s="23" t="str" cm="1">
        <f t="array" ref="CX220">+_xlfn.IFS(CW220&lt;0.8,"Cambio",CW220&lt;0.9,"Revisión de control",CW220&gt;0.89,"Se mantiene")</f>
        <v>Se mantiene</v>
      </c>
      <c r="CY220" s="143"/>
      <c r="CZ220" s="143"/>
      <c r="DA220" s="143"/>
      <c r="DB220" s="143"/>
      <c r="DC220" s="25">
        <f t="shared" ref="DC220:DC223" si="182">(_xlfn.IFS(CT220="",1,CT220="SI",0)+_xlfn.IFS(CY220="",1,CY220="SI",1,CY220="NO",0)+_xlfn.IFS(CZ220="",1,CZ220="SI",1,CZ220="NO",0)+_xlfn.IFS(DA220="",1,DA220="SI",1,DA220="NO",0)+_xlfn.IFS(DB220="",1,DB220="SI",1,DB220="NO",0))/5</f>
        <v>1</v>
      </c>
    </row>
    <row r="221" spans="1:107" ht="60" customHeight="1" x14ac:dyDescent="0.35">
      <c r="A221" s="146" t="s">
        <v>591</v>
      </c>
      <c r="B221" s="223"/>
      <c r="C221" s="148" t="s">
        <v>149</v>
      </c>
      <c r="D221" s="206"/>
      <c r="E221" s="209"/>
      <c r="F221" s="206"/>
      <c r="G221" s="228"/>
      <c r="H221" s="184"/>
      <c r="I221" s="216"/>
      <c r="J221" s="190"/>
      <c r="K221" s="190"/>
      <c r="L221" s="211"/>
      <c r="M221" s="197"/>
      <c r="N221" s="200"/>
      <c r="O221" s="213"/>
      <c r="P221" s="216"/>
      <c r="Q221" s="213"/>
      <c r="R221" s="216"/>
      <c r="S221" s="216"/>
      <c r="T221" s="216"/>
      <c r="U221" s="184"/>
      <c r="V221" s="186"/>
      <c r="W221" s="186"/>
      <c r="X221" s="187"/>
      <c r="Y221" s="190"/>
      <c r="Z221" s="190"/>
      <c r="AA221" s="193"/>
      <c r="AB221" s="193"/>
      <c r="AC221" s="193"/>
      <c r="AD221" s="195"/>
      <c r="AE221" s="184"/>
      <c r="AF221" s="188"/>
      <c r="AG221" s="184"/>
      <c r="AH221" s="184"/>
      <c r="AI221" s="188"/>
      <c r="AJ221" s="184"/>
      <c r="AK221" s="185"/>
      <c r="AL221" s="20" t="str">
        <f>CONCATENATE(J220," Control"," 2")</f>
        <v>ACCTI 40 Control 2</v>
      </c>
      <c r="AM221" s="22" t="s">
        <v>1304</v>
      </c>
      <c r="AN221" s="22" t="s">
        <v>1367</v>
      </c>
      <c r="AO221" s="22" t="s">
        <v>1368</v>
      </c>
      <c r="AP221" s="22" t="str">
        <f>CONCATENATE(AM222," ",AN222," a través de ",AO222)</f>
        <v>La DIRECCIÓN DE ACCESO A TIERRAS evidencia el incumplimiento o cambios no previstos en los requisitos tecnicos, jurídicos y/o ambientales en la fase de ejecución a través de seguimiento en el Comité Técnico de Ejecución de Proyectos - CTEP, dejando constancia en acta</v>
      </c>
      <c r="AQ221" s="20" t="s">
        <v>54</v>
      </c>
      <c r="AR221" s="20" t="str">
        <f>IF(OR(AQ221="Preventivo",AQ221="Detectivo"),"Probabilidad",IF(AQ221="Correctivo","Impacto",""))</f>
        <v>Probabilidad</v>
      </c>
      <c r="AS221" s="20" t="s">
        <v>56</v>
      </c>
      <c r="AT221" s="20" t="str">
        <f>IF(AND(AQ221="Preventivo",AS221="Automático"),"50%",IF(AND(AQ221="Preventivo",AS221="Manual"),"40%",IF(AND(AQ221="Detectivo",AS221="Automático"),"40%",IF(AND(AQ221="Detectivo",AS221="Manual"),"30%",IF(AND(AQ221="Correctivo",AS221="Automático"),"35%",IF(AND(AQ221="Correctivo",AS221="Manual"),"25%",""))))))</f>
        <v>30%</v>
      </c>
      <c r="AU221" s="20" t="s">
        <v>1</v>
      </c>
      <c r="AV221" s="20" t="s">
        <v>2</v>
      </c>
      <c r="AW221" s="20" t="s">
        <v>3</v>
      </c>
      <c r="AX221" s="21">
        <f>+IF(AR221="Probabilidad",AX220-(AX220*AT221),AX220)</f>
        <v>0.252</v>
      </c>
      <c r="AY221" s="20" t="str">
        <f t="shared" si="166"/>
        <v>Baja</v>
      </c>
      <c r="AZ221" s="21">
        <f>+IF(AR221="Impacto",AZ220-(AZ220*AT221),AZ220)</f>
        <v>0.6</v>
      </c>
      <c r="BA221" s="20" t="str">
        <f t="shared" si="167"/>
        <v>Moderado</v>
      </c>
      <c r="BB221" s="190"/>
      <c r="BC221" s="190"/>
      <c r="BD221" s="182"/>
      <c r="BE221" s="136" t="s">
        <v>1817</v>
      </c>
      <c r="BF221" s="136" t="s">
        <v>1817</v>
      </c>
      <c r="BG221" s="136" t="s">
        <v>1817</v>
      </c>
      <c r="BH221" s="166">
        <v>0</v>
      </c>
      <c r="BI221" s="166"/>
      <c r="BJ221" s="167"/>
      <c r="BK221" s="164">
        <f t="shared" si="179"/>
        <v>0</v>
      </c>
      <c r="BL221" s="165">
        <f t="shared" si="180"/>
        <v>0</v>
      </c>
      <c r="BM221" s="178"/>
      <c r="BN221" s="20" t="str">
        <f>CONCATENATE(J220," Acción preventiva"," 2")</f>
        <v>ACCTI 40 Acción preventiva 2</v>
      </c>
      <c r="BO221" s="22"/>
      <c r="BP221" s="22"/>
      <c r="BQ221" s="22"/>
      <c r="BR221" s="20"/>
      <c r="BS221" s="20"/>
      <c r="BT221" s="20"/>
      <c r="BU221" s="20"/>
      <c r="BV221" s="20"/>
      <c r="BW221" s="20"/>
      <c r="BX221" s="20"/>
      <c r="BY221" s="20"/>
      <c r="BZ221" s="20"/>
      <c r="CA221" s="20"/>
      <c r="CB221" s="20"/>
      <c r="CC221" s="20"/>
      <c r="CD221" s="20"/>
      <c r="CE221" s="180"/>
      <c r="CF221" s="37"/>
      <c r="CG221" s="37"/>
      <c r="CH221" s="37"/>
      <c r="CI221" s="37"/>
      <c r="CJ221" s="37"/>
      <c r="CK221" s="37"/>
      <c r="CL221" s="37"/>
      <c r="CM221" s="37"/>
      <c r="CN221" s="37"/>
      <c r="CO221" s="37"/>
      <c r="CP221" s="37"/>
      <c r="CQ221" s="37"/>
      <c r="CR221" s="37"/>
      <c r="CS221" s="38"/>
      <c r="CT221" s="23"/>
      <c r="CU221" s="24"/>
      <c r="CV221" s="241"/>
      <c r="CW221" s="25">
        <f>1-(CU221/CV220)</f>
        <v>1</v>
      </c>
      <c r="CX221" s="23" t="str" cm="1">
        <f t="array" ref="CX221">+_xlfn.IFS(CW221&lt;0.8,"Cambio",CW221&lt;0.9,"Revisión de control",CW221&gt;0.89,"Se mantiene")</f>
        <v>Se mantiene</v>
      </c>
      <c r="CY221" s="143"/>
      <c r="CZ221" s="143"/>
      <c r="DA221" s="143"/>
      <c r="DB221" s="143"/>
      <c r="DC221" s="25">
        <f t="shared" si="182"/>
        <v>1</v>
      </c>
    </row>
    <row r="222" spans="1:107" ht="60" customHeight="1" x14ac:dyDescent="0.35">
      <c r="A222" s="146" t="s">
        <v>591</v>
      </c>
      <c r="B222" s="223"/>
      <c r="C222" s="148" t="s">
        <v>149</v>
      </c>
      <c r="D222" s="206"/>
      <c r="E222" s="209"/>
      <c r="F222" s="206"/>
      <c r="G222" s="228"/>
      <c r="H222" s="184"/>
      <c r="I222" s="216"/>
      <c r="J222" s="190"/>
      <c r="K222" s="190"/>
      <c r="L222" s="211"/>
      <c r="M222" s="197"/>
      <c r="N222" s="200"/>
      <c r="O222" s="213"/>
      <c r="P222" s="216"/>
      <c r="Q222" s="213"/>
      <c r="R222" s="216"/>
      <c r="S222" s="216"/>
      <c r="T222" s="216"/>
      <c r="U222" s="184"/>
      <c r="V222" s="186"/>
      <c r="W222" s="186"/>
      <c r="X222" s="187"/>
      <c r="Y222" s="190"/>
      <c r="Z222" s="190"/>
      <c r="AA222" s="193"/>
      <c r="AB222" s="193"/>
      <c r="AC222" s="193"/>
      <c r="AD222" s="195"/>
      <c r="AE222" s="184"/>
      <c r="AF222" s="188"/>
      <c r="AG222" s="184"/>
      <c r="AH222" s="184"/>
      <c r="AI222" s="188"/>
      <c r="AJ222" s="184"/>
      <c r="AK222" s="185"/>
      <c r="AL222" s="20" t="str">
        <f>CONCATENATE(J220," Control"," 3")</f>
        <v>ACCTI 40 Control 3</v>
      </c>
      <c r="AM222" s="22" t="s">
        <v>1304</v>
      </c>
      <c r="AN222" s="22" t="s">
        <v>1369</v>
      </c>
      <c r="AO222" s="22" t="s">
        <v>1370</v>
      </c>
      <c r="AP222" s="22" t="str">
        <f>CONCATENATE(AM221," ",AN221," a través de ",AO221)</f>
        <v>La DIRECCIÓN DE ACCESO A TIERRAS valida el cumplimiento de los requisitos técnicos, jurídicos y/o financieros a través de diligenciamiento de la forma ACCTI-F-160 Documento Técnico de Estructuración de Proyectos Integrales Sostenibles, previo a la cofinanciación del proyecto productivo, dejando constancia en el campo de revisión</v>
      </c>
      <c r="AQ222" s="20" t="s">
        <v>55</v>
      </c>
      <c r="AR222" s="20" t="str">
        <f>IF(OR(AQ222="Preventivo",AQ222="Detectivo"),"Probabilidad",IF(AQ222="Correctivo","Impacto",""))</f>
        <v>Impacto</v>
      </c>
      <c r="AS222" s="20" t="s">
        <v>56</v>
      </c>
      <c r="AT222" s="20" t="str">
        <f>IF(AND(AQ222="Preventivo",AS222="Automático"),"50%",IF(AND(AQ222="Preventivo",AS222="Manual"),"40%",IF(AND(AQ222="Detectivo",AS222="Automático"),"40%",IF(AND(AQ222="Detectivo",AS222="Manual"),"30%",IF(AND(AQ222="Correctivo",AS222="Automático"),"35%",IF(AND(AQ222="Correctivo",AS222="Manual"),"25%",""))))))</f>
        <v>25%</v>
      </c>
      <c r="AU222" s="20" t="s">
        <v>1</v>
      </c>
      <c r="AV222" s="20" t="s">
        <v>2</v>
      </c>
      <c r="AW222" s="20" t="s">
        <v>3</v>
      </c>
      <c r="AX222" s="21">
        <f>+IF(AR222="Probabilidad",AX221-(AX221*AT222),AX221)</f>
        <v>0.252</v>
      </c>
      <c r="AY222" s="20" t="str">
        <f t="shared" si="166"/>
        <v>Baja</v>
      </c>
      <c r="AZ222" s="21">
        <f>+IF(AR222="Impacto",AZ221-(AZ221*AT222),AZ221)</f>
        <v>0.44999999999999996</v>
      </c>
      <c r="BA222" s="20" t="str">
        <f t="shared" si="167"/>
        <v>Moderado</v>
      </c>
      <c r="BB222" s="190"/>
      <c r="BC222" s="190"/>
      <c r="BD222" s="182"/>
      <c r="BE222" s="136" t="s">
        <v>1817</v>
      </c>
      <c r="BF222" s="136" t="s">
        <v>1817</v>
      </c>
      <c r="BG222" s="136" t="s">
        <v>1817</v>
      </c>
      <c r="BH222" s="166"/>
      <c r="BI222" s="166"/>
      <c r="BJ222" s="167"/>
      <c r="BK222" s="164"/>
      <c r="BL222" s="165"/>
      <c r="BM222" s="178"/>
      <c r="BN222" s="20" t="str">
        <f>CONCATENATE(J220," Acción preventiva"," 3")</f>
        <v>ACCTI 40 Acción preventiva 3</v>
      </c>
      <c r="BO222" s="22"/>
      <c r="BP222" s="22"/>
      <c r="BQ222" s="22"/>
      <c r="BR222" s="20"/>
      <c r="BS222" s="20"/>
      <c r="BT222" s="20"/>
      <c r="BU222" s="20"/>
      <c r="BV222" s="20"/>
      <c r="BW222" s="20"/>
      <c r="BX222" s="20"/>
      <c r="BY222" s="20"/>
      <c r="BZ222" s="20"/>
      <c r="CA222" s="20"/>
      <c r="CB222" s="20"/>
      <c r="CC222" s="20"/>
      <c r="CD222" s="20"/>
      <c r="CE222" s="180"/>
      <c r="CF222" s="37"/>
      <c r="CG222" s="37"/>
      <c r="CH222" s="37"/>
      <c r="CI222" s="37"/>
      <c r="CJ222" s="37"/>
      <c r="CK222" s="37"/>
      <c r="CL222" s="37"/>
      <c r="CM222" s="37"/>
      <c r="CN222" s="37"/>
      <c r="CO222" s="37"/>
      <c r="CP222" s="37"/>
      <c r="CQ222" s="37"/>
      <c r="CR222" s="37"/>
      <c r="CS222" s="38"/>
      <c r="CT222" s="23"/>
      <c r="CU222" s="24"/>
      <c r="CV222" s="241"/>
      <c r="CW222" s="25">
        <f>1-(CU222/CV220)</f>
        <v>1</v>
      </c>
      <c r="CX222" s="23" t="str" cm="1">
        <f t="array" ref="CX222">+_xlfn.IFS(CW222&lt;0.8,"Cambio",CW222&lt;0.9,"Revisión de control",CW222&gt;0.89,"Se mantiene")</f>
        <v>Se mantiene</v>
      </c>
      <c r="CY222" s="143"/>
      <c r="CZ222" s="143"/>
      <c r="DA222" s="143"/>
      <c r="DB222" s="143"/>
      <c r="DC222" s="25">
        <f t="shared" si="182"/>
        <v>1</v>
      </c>
    </row>
    <row r="223" spans="1:107" ht="60" customHeight="1" x14ac:dyDescent="0.35">
      <c r="A223" s="146" t="s">
        <v>591</v>
      </c>
      <c r="B223" s="224"/>
      <c r="C223" s="148" t="s">
        <v>149</v>
      </c>
      <c r="D223" s="207"/>
      <c r="E223" s="210"/>
      <c r="F223" s="207"/>
      <c r="G223" s="228"/>
      <c r="H223" s="184"/>
      <c r="I223" s="217"/>
      <c r="J223" s="191"/>
      <c r="K223" s="191"/>
      <c r="L223" s="211"/>
      <c r="M223" s="198"/>
      <c r="N223" s="201"/>
      <c r="O223" s="214"/>
      <c r="P223" s="217"/>
      <c r="Q223" s="214"/>
      <c r="R223" s="217"/>
      <c r="S223" s="217"/>
      <c r="T223" s="217"/>
      <c r="U223" s="184"/>
      <c r="V223" s="186"/>
      <c r="W223" s="186"/>
      <c r="X223" s="187"/>
      <c r="Y223" s="191"/>
      <c r="Z223" s="191"/>
      <c r="AA223" s="194"/>
      <c r="AB223" s="194"/>
      <c r="AC223" s="194"/>
      <c r="AD223" s="195"/>
      <c r="AE223" s="184"/>
      <c r="AF223" s="188"/>
      <c r="AG223" s="184"/>
      <c r="AH223" s="184"/>
      <c r="AI223" s="188"/>
      <c r="AJ223" s="184"/>
      <c r="AK223" s="185"/>
      <c r="AL223" s="20" t="str">
        <f>CONCATENATE(J220," Control"," 4")</f>
        <v>ACCTI 40 Control 4</v>
      </c>
      <c r="AM223" s="22"/>
      <c r="AN223" s="22"/>
      <c r="AO223" s="22"/>
      <c r="AP223" s="22" t="str">
        <f>CONCATENATE(AM223," ",AN223," a través de ",AO223)</f>
        <v xml:space="preserve">  a través de </v>
      </c>
      <c r="AQ223" s="20"/>
      <c r="AR223" s="20" t="str">
        <f>IF(OR(AQ223="Preventivo",AQ223="Detectivo"),"Probabilidad",IF(AQ223="Correctivo","Impacto",""))</f>
        <v/>
      </c>
      <c r="AS223" s="20"/>
      <c r="AT223" s="20" t="str">
        <f>IF(AND(AQ223="Preventivo",AS223="Automático"),"50%",IF(AND(AQ223="Preventivo",AS223="Manual"),"40%",IF(AND(AQ223="Detectivo",AS223="Automático"),"40%",IF(AND(AQ223="Detectivo",AS223="Manual"),"30%",IF(AND(AQ223="Correctivo",AS223="Automático"),"35%",IF(AND(AQ223="Correctivo",AS223="Manual"),"25%",""))))))</f>
        <v/>
      </c>
      <c r="AU223" s="20"/>
      <c r="AV223" s="20"/>
      <c r="AW223" s="20"/>
      <c r="AX223" s="21">
        <f>+IF(AR223="Probabilidad",AX222-(AX222*AT223),AX222)</f>
        <v>0.252</v>
      </c>
      <c r="AY223" s="20" t="str">
        <f t="shared" si="166"/>
        <v>Baja</v>
      </c>
      <c r="AZ223" s="21">
        <f>+IF(AR223="Impacto",AZ222-(AZ222*AT223),AZ222)</f>
        <v>0.44999999999999996</v>
      </c>
      <c r="BA223" s="20" t="str">
        <f t="shared" si="167"/>
        <v>Moderado</v>
      </c>
      <c r="BB223" s="191"/>
      <c r="BC223" s="191"/>
      <c r="BD223" s="183"/>
      <c r="BE223" s="20"/>
      <c r="BF223" s="20"/>
      <c r="BG223" s="20"/>
      <c r="BH223" s="166"/>
      <c r="BI223" s="166"/>
      <c r="BJ223" s="167"/>
      <c r="BK223" s="164"/>
      <c r="BL223" s="165"/>
      <c r="BM223" s="178"/>
      <c r="BN223" s="20" t="str">
        <f>CONCATENATE(J220," Acción preventiva"," 4")</f>
        <v>ACCTI 40 Acción preventiva 4</v>
      </c>
      <c r="BO223" s="22"/>
      <c r="BP223" s="22"/>
      <c r="BQ223" s="22"/>
      <c r="BR223" s="20"/>
      <c r="BS223" s="20"/>
      <c r="BT223" s="20"/>
      <c r="BU223" s="20"/>
      <c r="BV223" s="20"/>
      <c r="BW223" s="20"/>
      <c r="BX223" s="20"/>
      <c r="BY223" s="20"/>
      <c r="BZ223" s="20"/>
      <c r="CA223" s="20"/>
      <c r="CB223" s="20"/>
      <c r="CC223" s="20"/>
      <c r="CD223" s="20"/>
      <c r="CE223" s="180"/>
      <c r="CF223" s="37"/>
      <c r="CG223" s="37"/>
      <c r="CH223" s="37"/>
      <c r="CI223" s="37"/>
      <c r="CJ223" s="37"/>
      <c r="CK223" s="37"/>
      <c r="CL223" s="37"/>
      <c r="CM223" s="37"/>
      <c r="CN223" s="37"/>
      <c r="CO223" s="37"/>
      <c r="CP223" s="37"/>
      <c r="CQ223" s="37"/>
      <c r="CR223" s="37"/>
      <c r="CS223" s="38"/>
      <c r="CT223" s="23"/>
      <c r="CU223" s="24"/>
      <c r="CV223" s="242"/>
      <c r="CW223" s="25">
        <f>1-(CU223/CV220)</f>
        <v>1</v>
      </c>
      <c r="CX223" s="23" t="str" cm="1">
        <f t="array" ref="CX223">+_xlfn.IFS(CW223&lt;0.8,"Cambio",CW223&lt;0.9,"Revisión de control",CW223&gt;0.89,"Se mantiene")</f>
        <v>Se mantiene</v>
      </c>
      <c r="CY223" s="143"/>
      <c r="CZ223" s="143"/>
      <c r="DA223" s="143"/>
      <c r="DB223" s="143"/>
      <c r="DC223" s="25">
        <f t="shared" si="182"/>
        <v>1</v>
      </c>
    </row>
    <row r="224" spans="1:107" ht="60" hidden="1" customHeight="1" x14ac:dyDescent="0.35">
      <c r="A224" s="146"/>
      <c r="B224" s="218" t="s">
        <v>150</v>
      </c>
      <c r="C224" s="148" t="s">
        <v>151</v>
      </c>
      <c r="D224" s="205" t="str">
        <f>VLOOKUP(B224,Datos!$B$65:$F$80,3,FALSE)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4" s="208" t="str">
        <f>VLOOKUP(B224,Datos!$B$65:$F$80,5,FALSE)</f>
        <v>La posibilidad de incumplir con las diferentes acciones necesarias para la administración de los bienes fiscales patrimoniales de la Agencia y las tierras baldías de la Nación</v>
      </c>
      <c r="F224" s="205" t="str">
        <f>VLOOKUP(B224,Datos!$B$65:$F$80,4,FALSE)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4" s="221" t="s">
        <v>650</v>
      </c>
      <c r="H224" s="184"/>
      <c r="I224" s="215">
        <f>IF(K224="",0,1)</f>
        <v>0</v>
      </c>
      <c r="J224" s="189" t="str">
        <f>CONCATENATE(C224," ",K224)</f>
        <v xml:space="preserve">ADMTI </v>
      </c>
      <c r="K224" s="189"/>
      <c r="L224" s="211"/>
      <c r="M224" s="196">
        <f ca="1">+TODAY()-L224</f>
        <v>46189</v>
      </c>
      <c r="N224" s="199"/>
      <c r="O224" s="212"/>
      <c r="P224" s="215" t="e">
        <f>VLOOKUP(O224,Datos!$B$20:$D$25,3,FALSE)</f>
        <v>#N/A</v>
      </c>
      <c r="Q224" s="212"/>
      <c r="R224" s="215" t="e">
        <f>VLOOKUP(Q224,Datos!$C$20:$D$25,2,FALSE)</f>
        <v>#N/A</v>
      </c>
      <c r="S224" s="215" t="e">
        <f>+IF(P224="",R224,IF(R224="",P224,IF(P224&gt;R224,P224,R224)))</f>
        <v>#N/A</v>
      </c>
      <c r="T224" s="215" t="e" cm="1">
        <f t="array" ref="T224">_xlfn.IFS(S224=P224,O224,S224=R224,Q224)</f>
        <v>#N/A</v>
      </c>
      <c r="U224" s="184"/>
      <c r="V224" s="186"/>
      <c r="W224" s="186"/>
      <c r="X224" s="187" t="str">
        <f>CONCATENATE("Posibilidad de"," ",U224," ",V224," debido ",W224)</f>
        <v xml:space="preserve">Posibilidad de   debido </v>
      </c>
      <c r="Y224" s="189"/>
      <c r="Z224" s="189"/>
      <c r="AA224" s="192"/>
      <c r="AB224" s="192"/>
      <c r="AC224" s="192"/>
      <c r="AD224" s="195"/>
      <c r="AE224" s="184" t="str">
        <f>IF(AD224&lt;=0,"",IF(AD224&lt;=2,"Muy Baja",IF(AD224&lt;=24,"Baja",IF(AD224&lt;=500,"Media",IF(AD224&lt;=5000,"Alta","Muy Alta")))))</f>
        <v/>
      </c>
      <c r="AF224" s="188" t="str">
        <f>IF(AE224="","",IF(AE224="Muy Baja",0.2,IF(AE224="Baja",0.4,IF(AE224="Media",0.6,IF(AE224="Alta",0.8,IF(AE224="Muy Alta",1,))))))</f>
        <v/>
      </c>
      <c r="AG224" s="188" t="e">
        <f>+T224</f>
        <v>#N/A</v>
      </c>
      <c r="AH224" s="184" t="e" cm="1">
        <f t="array" ref="AH224">_xlfn.IFS(AG224=Datos!$C$6,"Leve",AG224=Datos!$D$6,"Leve",AG224=Datos!$C$7,"Menor",AG224=Datos!$D$7,"Menor",AG224=Datos!$C$8,"Moderado",AG224=Datos!$D$8,"Moderado",AG224=Datos!$C$9,"Mayor",AG224=Datos!$D$9,"Mayor",AG224=Datos!$C$10,"Catastrófico",AG224=Datos!$D$10,"Catastrófico")</f>
        <v>#N/A</v>
      </c>
      <c r="AI224" s="188" t="e">
        <f>IF(AH224="","",IF(AH224="Leve",0.2,IF(AH224="Menor",0.4,IF(AH224="Moderado",0.6,IF(AH224="Mayor",0.8,IF(AH224="Catastrófico",1,))))))</f>
        <v>#N/A</v>
      </c>
      <c r="AJ224" s="184" t="e">
        <f>IF(OR(AND(AE224="Muy Baja",AH224="Leve"),AND(AE224="Muy Baja",AH224="Menor"),AND(AE224="Baja",AH224="Leve")),"Bajo",IF(OR(AND(AE224="Muy baja",AH224="Moderado"),AND(AE224="Baja",AH224="Menor"),AND(AE224="Baja",AH224="Moderado"),AND(AE224="Media",AH224="Leve"),AND(AE224="Media",AH224="Menor"),AND(AE224="Media",AH224="Moderado"),AND(AE224="Alta",AH224="Leve"),AND(AE224="Alta",AH224="Menor")),"Moderado",IF(OR(AND(AE224="Muy Baja",AH224="Mayor"),AND(AE224="Baja",AH224="Mayor"),AND(AE224="Media",AH224="Mayor"),AND(AE224="Alta",AH224="Moderado"),AND(AE224="Alta",AH224="Mayor"),AND(AE224="Muy Alta",AH224="Leve"),AND(AE224="Muy Alta",AH224="Menor"),AND(AE224="Muy Alta",AH224="Moderado"),AND(AE224="Muy Alta",AH224="Mayor")),"Alto",IF(OR(AND(AE224="Muy Baja",AH224="Catastrófico"),AND(AE224="Baja",AH224="Catastrófico"),AND(AE224="Media",AH224="Catastrófico"),AND(AE224="Alta",AH224="Catastrófico"),AND(AE224="Muy Alta",AH224="Catastrófico")),"Extremo",""))))</f>
        <v>#N/A</v>
      </c>
      <c r="AK224" s="185" t="e" cm="1">
        <f t="array" ref="AK224">_xlfn.IFS(AJ224="Bajo","Aceptar",AJ224="Moderado","Reducir",AJ224="Alto","Reducir",AJ224="Extremo","Reducir")</f>
        <v>#N/A</v>
      </c>
      <c r="AL224" s="20" t="str">
        <f>CONCATENATE(J224," Control"," 1")</f>
        <v>ADMTI  Control 1</v>
      </c>
      <c r="AM224" s="22"/>
      <c r="AN224" s="22"/>
      <c r="AO224" s="22"/>
      <c r="AP224" s="22" t="str">
        <f t="shared" si="178"/>
        <v xml:space="preserve">  a través de </v>
      </c>
      <c r="AQ224" s="20"/>
      <c r="AR224" s="20" t="str">
        <f t="shared" ref="AR224:AR239" si="183">IF(OR(AQ224="Preventivo",AQ224="Detectivo"),"Probabilidad",IF(AQ224="Correctivo","Impacto",""))</f>
        <v/>
      </c>
      <c r="AS224" s="20"/>
      <c r="AT224" s="20" t="str">
        <f t="shared" ref="AT224:AT239" si="184">IF(AND(AQ224="Preventivo",AS224="Automático"),"50%",IF(AND(AQ224="Preventivo",AS224="Manual"),"40%",IF(AND(AQ224="Detectivo",AS224="Automático"),"40%",IF(AND(AQ224="Detectivo",AS224="Manual"),"30%",IF(AND(AQ224="Correctivo",AS224="Automático"),"35%",IF(AND(AQ224="Correctivo",AS224="Manual"),"25%",""))))))</f>
        <v/>
      </c>
      <c r="AU224" s="20"/>
      <c r="AV224" s="20"/>
      <c r="AW224" s="20"/>
      <c r="AX224" s="21" t="str">
        <f>+IF(AR224="Probabilidad",AF224-(AF224*AT224),AF224)</f>
        <v/>
      </c>
      <c r="AY224" s="20" t="str">
        <f t="shared" si="166"/>
        <v/>
      </c>
      <c r="AZ224" s="21" t="e">
        <f>+IF(AR224="Impacto",AI224-(AI224*AT224),AI224)</f>
        <v>#N/A</v>
      </c>
      <c r="BA224" s="20" t="str">
        <f t="shared" si="167"/>
        <v/>
      </c>
      <c r="BB224" s="189" t="str">
        <f>IF(OR(AND(AY227="Muy Baja",BA227="Leve"),AND(AY227="Muy Baja",BA227="Menor"),AND(AY227="Baja",BA227="Leve")),"Bajo",IF(OR(AND(AY227="Muy baja",BA227="Moderado"),AND(AY227="Baja",BA227="Menor"),AND(AY227="Baja",BA227="Moderado"),AND(AY227="Media",BA227="Leve"),AND(AY227="Media",BA227="Menor"),AND(AY227="Media",BA227="Moderado"),AND(AY227="Alta",BA227="Leve"),AND(AY227="Alta",BA227="Menor")),"Moderado",IF(OR(AND(AY227="Muy Baja",BA227="Mayor"),AND(AY227="Baja",BA227="Mayor"),AND(AY227="Media",BA227="Mayor"),AND(AY227="Alta",BA227="Moderado"),AND(AY227="Alta",BA227="Mayor"),AND(AY227="Muy Alta",BA227="Leve"),AND(AY227="Muy Alta",BA227="Menor"),AND(AY227="Muy Alta",BA227="Moderado"),AND(AY227="Muy Alta",BA227="Mayor")),"Alto",IF(OR(AND(AY227="Muy Baja",BA227="Catastrófico"),AND(AY227="Baja",BA227="Catastrófico"),AND(AY227="Media",BA227="Catastrófico"),AND(AY227="Alta",BA227="Catastrófico"),AND(AY227="Muy Alta",BA227="Catastrófico")),"Extremo",""))))</f>
        <v/>
      </c>
      <c r="BC224" s="189" t="e" cm="1">
        <f t="array" ref="BC224">_xlfn.IFS(BB224="Bajo","Aceptar",BB224="Moderado","Reducir",BB224="Alto","Reducir",BB224="Extremo","Reducir")</f>
        <v>#N/A</v>
      </c>
      <c r="BD224" s="181" t="e" cm="1">
        <f t="array" ref="BD224">_xlfn.IFS(BC224="Aceptar","No",BC224="Reducir","Si")</f>
        <v>#N/A</v>
      </c>
      <c r="BE224" s="161"/>
      <c r="BF224" s="161"/>
      <c r="BG224" s="161"/>
      <c r="BH224" s="161"/>
      <c r="BI224" s="161"/>
      <c r="BJ224" s="161"/>
      <c r="BK224" s="161"/>
      <c r="BL224" s="161"/>
      <c r="BM224" s="178"/>
      <c r="BN224" s="20" t="str">
        <f>CONCATENATE(J224," Acción preventiva"," 1")</f>
        <v>ADMTI  Acción preventiva 1</v>
      </c>
      <c r="BO224" s="22"/>
      <c r="BP224" s="22"/>
      <c r="BQ224" s="22"/>
      <c r="BR224" s="20"/>
      <c r="BS224" s="20"/>
      <c r="BT224" s="20"/>
      <c r="BU224" s="20"/>
      <c r="BV224" s="20"/>
      <c r="BW224" s="20"/>
      <c r="BX224" s="20"/>
      <c r="BY224" s="20"/>
      <c r="BZ224" s="20"/>
      <c r="CA224" s="20"/>
      <c r="CB224" s="20"/>
      <c r="CC224" s="20"/>
      <c r="CD224" s="20"/>
      <c r="CE224" s="180"/>
      <c r="CF224" s="37"/>
      <c r="CG224" s="37"/>
      <c r="CH224" s="37"/>
      <c r="CI224" s="37"/>
      <c r="CJ224" s="37"/>
      <c r="CK224" s="37"/>
      <c r="CL224" s="37"/>
      <c r="CM224" s="37"/>
      <c r="CN224" s="37"/>
      <c r="CO224" s="37"/>
      <c r="CP224" s="37"/>
      <c r="CQ224" s="37"/>
      <c r="CR224" s="37">
        <f t="shared" si="163"/>
        <v>0</v>
      </c>
      <c r="CS224" s="38"/>
      <c r="CT224" s="23"/>
      <c r="CU224" s="24"/>
      <c r="CV224" s="240">
        <f>+AD224</f>
        <v>0</v>
      </c>
      <c r="CW224" s="25" t="e">
        <f>1-(CU224/CV224)</f>
        <v>#DIV/0!</v>
      </c>
      <c r="CX224" s="23" t="e" cm="1">
        <f t="array" ref="CX224">+_xlfn.IFS(CW224&lt;0.8,"Cambio",CW224&lt;0.9,"Revisión de control",CW224&gt;0.89,"Se mantiene")</f>
        <v>#DIV/0!</v>
      </c>
      <c r="CY224" s="143"/>
      <c r="CZ224" s="143"/>
      <c r="DA224" s="143"/>
      <c r="DB224" s="143"/>
      <c r="DC224" s="25"/>
    </row>
    <row r="225" spans="1:107" ht="60" hidden="1" customHeight="1" x14ac:dyDescent="0.35">
      <c r="A225" s="146"/>
      <c r="B225" s="219"/>
      <c r="C225" s="148" t="s">
        <v>151</v>
      </c>
      <c r="D225" s="206"/>
      <c r="E225" s="209"/>
      <c r="F225" s="206"/>
      <c r="G225" s="221"/>
      <c r="H225" s="184"/>
      <c r="I225" s="216"/>
      <c r="J225" s="190"/>
      <c r="K225" s="190"/>
      <c r="L225" s="211"/>
      <c r="M225" s="197"/>
      <c r="N225" s="200"/>
      <c r="O225" s="213"/>
      <c r="P225" s="216"/>
      <c r="Q225" s="213"/>
      <c r="R225" s="216"/>
      <c r="S225" s="216"/>
      <c r="T225" s="216"/>
      <c r="U225" s="184"/>
      <c r="V225" s="186"/>
      <c r="W225" s="186"/>
      <c r="X225" s="187"/>
      <c r="Y225" s="190"/>
      <c r="Z225" s="190"/>
      <c r="AA225" s="193"/>
      <c r="AB225" s="193"/>
      <c r="AC225" s="193"/>
      <c r="AD225" s="195"/>
      <c r="AE225" s="184"/>
      <c r="AF225" s="188"/>
      <c r="AG225" s="184"/>
      <c r="AH225" s="184"/>
      <c r="AI225" s="188"/>
      <c r="AJ225" s="184"/>
      <c r="AK225" s="185"/>
      <c r="AL225" s="20" t="str">
        <f>CONCATENATE(J224," Control"," 2")</f>
        <v>ADMTI  Control 2</v>
      </c>
      <c r="AM225" s="22"/>
      <c r="AN225" s="22"/>
      <c r="AO225" s="22"/>
      <c r="AP225" s="22" t="str">
        <f t="shared" si="178"/>
        <v xml:space="preserve">  a través de </v>
      </c>
      <c r="AQ225" s="20"/>
      <c r="AR225" s="20" t="str">
        <f t="shared" si="183"/>
        <v/>
      </c>
      <c r="AS225" s="20"/>
      <c r="AT225" s="20" t="str">
        <f t="shared" si="184"/>
        <v/>
      </c>
      <c r="AU225" s="20"/>
      <c r="AV225" s="20"/>
      <c r="AW225" s="20"/>
      <c r="AX225" s="21" t="str">
        <f>+IF(AR225="Probabilidad",AX224-(AX224*AT225),AX224)</f>
        <v/>
      </c>
      <c r="AY225" s="20" t="str">
        <f t="shared" si="166"/>
        <v/>
      </c>
      <c r="AZ225" s="21" t="e">
        <f>+IF(AR225="Impacto",AZ224-(AZ224*AT225),AZ224)</f>
        <v>#N/A</v>
      </c>
      <c r="BA225" s="20" t="str">
        <f t="shared" si="167"/>
        <v/>
      </c>
      <c r="BB225" s="190"/>
      <c r="BC225" s="190"/>
      <c r="BD225" s="182"/>
      <c r="BE225" s="162"/>
      <c r="BF225" s="162"/>
      <c r="BG225" s="162"/>
      <c r="BH225" s="162"/>
      <c r="BI225" s="162"/>
      <c r="BJ225" s="162"/>
      <c r="BK225" s="162"/>
      <c r="BL225" s="162"/>
      <c r="BM225" s="178"/>
      <c r="BN225" s="20" t="str">
        <f>CONCATENATE(J224," Acción preventiva"," 2")</f>
        <v>ADMTI  Acción preventiva 2</v>
      </c>
      <c r="BO225" s="22"/>
      <c r="BP225" s="22"/>
      <c r="BQ225" s="22"/>
      <c r="BR225" s="20"/>
      <c r="BS225" s="20"/>
      <c r="BT225" s="20"/>
      <c r="BU225" s="20"/>
      <c r="BV225" s="20"/>
      <c r="BW225" s="20"/>
      <c r="BX225" s="20"/>
      <c r="BY225" s="20"/>
      <c r="BZ225" s="20"/>
      <c r="CA225" s="20"/>
      <c r="CB225" s="20"/>
      <c r="CC225" s="20"/>
      <c r="CD225" s="20"/>
      <c r="CE225" s="180"/>
      <c r="CF225" s="37"/>
      <c r="CG225" s="37"/>
      <c r="CH225" s="37"/>
      <c r="CI225" s="37"/>
      <c r="CJ225" s="37"/>
      <c r="CK225" s="37"/>
      <c r="CL225" s="37"/>
      <c r="CM225" s="37"/>
      <c r="CN225" s="37"/>
      <c r="CO225" s="37"/>
      <c r="CP225" s="37"/>
      <c r="CQ225" s="37"/>
      <c r="CR225" s="37">
        <f t="shared" si="163"/>
        <v>0</v>
      </c>
      <c r="CS225" s="38"/>
      <c r="CT225" s="23"/>
      <c r="CU225" s="24"/>
      <c r="CV225" s="241"/>
      <c r="CW225" s="25" t="e">
        <f>1-(CU225/CV224)</f>
        <v>#DIV/0!</v>
      </c>
      <c r="CX225" s="23" t="e" cm="1">
        <f t="array" ref="CX225">+_xlfn.IFS(CW225&lt;0.8,"Cambio",CW225&lt;0.9,"Revisión de control",CW225&gt;0.89,"Se mantiene")</f>
        <v>#DIV/0!</v>
      </c>
      <c r="CY225" s="143"/>
      <c r="CZ225" s="143"/>
      <c r="DA225" s="143"/>
      <c r="DB225" s="143"/>
      <c r="DC225" s="25"/>
    </row>
    <row r="226" spans="1:107" ht="60" hidden="1" customHeight="1" x14ac:dyDescent="0.35">
      <c r="A226" s="146"/>
      <c r="B226" s="219"/>
      <c r="C226" s="148" t="s">
        <v>151</v>
      </c>
      <c r="D226" s="206"/>
      <c r="E226" s="209"/>
      <c r="F226" s="206"/>
      <c r="G226" s="221"/>
      <c r="H226" s="184"/>
      <c r="I226" s="216"/>
      <c r="J226" s="190"/>
      <c r="K226" s="190"/>
      <c r="L226" s="211"/>
      <c r="M226" s="197"/>
      <c r="N226" s="200"/>
      <c r="O226" s="213"/>
      <c r="P226" s="216"/>
      <c r="Q226" s="213"/>
      <c r="R226" s="216"/>
      <c r="S226" s="216"/>
      <c r="T226" s="216"/>
      <c r="U226" s="184"/>
      <c r="V226" s="186"/>
      <c r="W226" s="186"/>
      <c r="X226" s="187"/>
      <c r="Y226" s="190"/>
      <c r="Z226" s="190"/>
      <c r="AA226" s="193"/>
      <c r="AB226" s="193"/>
      <c r="AC226" s="193"/>
      <c r="AD226" s="195"/>
      <c r="AE226" s="184"/>
      <c r="AF226" s="188"/>
      <c r="AG226" s="184"/>
      <c r="AH226" s="184"/>
      <c r="AI226" s="188"/>
      <c r="AJ226" s="184"/>
      <c r="AK226" s="185"/>
      <c r="AL226" s="20" t="str">
        <f>CONCATENATE(J224," Control"," 3")</f>
        <v>ADMTI  Control 3</v>
      </c>
      <c r="AM226" s="22"/>
      <c r="AN226" s="22"/>
      <c r="AO226" s="22"/>
      <c r="AP226" s="22" t="str">
        <f t="shared" si="178"/>
        <v xml:space="preserve">  a través de </v>
      </c>
      <c r="AQ226" s="20"/>
      <c r="AR226" s="20" t="str">
        <f t="shared" si="183"/>
        <v/>
      </c>
      <c r="AS226" s="20"/>
      <c r="AT226" s="20" t="str">
        <f t="shared" si="184"/>
        <v/>
      </c>
      <c r="AU226" s="20"/>
      <c r="AV226" s="20"/>
      <c r="AW226" s="20"/>
      <c r="AX226" s="21" t="str">
        <f>+IF(AR226="Probabilidad",AX225-(AX225*AT226),AX225)</f>
        <v/>
      </c>
      <c r="AY226" s="20" t="str">
        <f t="shared" si="166"/>
        <v/>
      </c>
      <c r="AZ226" s="21" t="e">
        <f>+IF(AR226="Impacto",AZ225-(AZ225*AT226),AZ225)</f>
        <v>#N/A</v>
      </c>
      <c r="BA226" s="20" t="str">
        <f t="shared" si="167"/>
        <v/>
      </c>
      <c r="BB226" s="190"/>
      <c r="BC226" s="190"/>
      <c r="BD226" s="182"/>
      <c r="BE226" s="162"/>
      <c r="BF226" s="162"/>
      <c r="BG226" s="162"/>
      <c r="BH226" s="162"/>
      <c r="BI226" s="162"/>
      <c r="BJ226" s="162"/>
      <c r="BK226" s="162"/>
      <c r="BL226" s="162"/>
      <c r="BM226" s="178"/>
      <c r="BN226" s="20" t="str">
        <f>CONCATENATE(J224," Acción preventiva"," 3")</f>
        <v>ADMTI  Acción preventiva 3</v>
      </c>
      <c r="BO226" s="22"/>
      <c r="BP226" s="22"/>
      <c r="BQ226" s="22"/>
      <c r="BR226" s="20"/>
      <c r="BS226" s="20"/>
      <c r="BT226" s="20"/>
      <c r="BU226" s="20"/>
      <c r="BV226" s="20"/>
      <c r="BW226" s="20"/>
      <c r="BX226" s="20"/>
      <c r="BY226" s="20"/>
      <c r="BZ226" s="20"/>
      <c r="CA226" s="20"/>
      <c r="CB226" s="20"/>
      <c r="CC226" s="20"/>
      <c r="CD226" s="20"/>
      <c r="CE226" s="180"/>
      <c r="CF226" s="37"/>
      <c r="CG226" s="37"/>
      <c r="CH226" s="37"/>
      <c r="CI226" s="37"/>
      <c r="CJ226" s="37"/>
      <c r="CK226" s="37"/>
      <c r="CL226" s="37"/>
      <c r="CM226" s="37"/>
      <c r="CN226" s="37"/>
      <c r="CO226" s="37"/>
      <c r="CP226" s="37"/>
      <c r="CQ226" s="37"/>
      <c r="CR226" s="37">
        <f t="shared" si="163"/>
        <v>0</v>
      </c>
      <c r="CS226" s="38"/>
      <c r="CT226" s="23"/>
      <c r="CU226" s="24"/>
      <c r="CV226" s="241"/>
      <c r="CW226" s="25" t="e">
        <f>1-(CU226/CV224)</f>
        <v>#DIV/0!</v>
      </c>
      <c r="CX226" s="23" t="e" cm="1">
        <f t="array" ref="CX226">+_xlfn.IFS(CW226&lt;0.8,"Cambio",CW226&lt;0.9,"Revisión de control",CW226&gt;0.89,"Se mantiene")</f>
        <v>#DIV/0!</v>
      </c>
      <c r="CY226" s="143"/>
      <c r="CZ226" s="143"/>
      <c r="DA226" s="143"/>
      <c r="DB226" s="143"/>
      <c r="DC226" s="25"/>
    </row>
    <row r="227" spans="1:107" ht="60" hidden="1" customHeight="1" x14ac:dyDescent="0.35">
      <c r="A227" s="146"/>
      <c r="B227" s="220"/>
      <c r="C227" s="148" t="s">
        <v>151</v>
      </c>
      <c r="D227" s="207"/>
      <c r="E227" s="210"/>
      <c r="F227" s="207"/>
      <c r="G227" s="221"/>
      <c r="H227" s="184"/>
      <c r="I227" s="217"/>
      <c r="J227" s="191"/>
      <c r="K227" s="191"/>
      <c r="L227" s="211"/>
      <c r="M227" s="198"/>
      <c r="N227" s="201"/>
      <c r="O227" s="214"/>
      <c r="P227" s="217"/>
      <c r="Q227" s="214"/>
      <c r="R227" s="217"/>
      <c r="S227" s="217"/>
      <c r="T227" s="217"/>
      <c r="U227" s="184"/>
      <c r="V227" s="186"/>
      <c r="W227" s="186"/>
      <c r="X227" s="187"/>
      <c r="Y227" s="191"/>
      <c r="Z227" s="191"/>
      <c r="AA227" s="194"/>
      <c r="AB227" s="194"/>
      <c r="AC227" s="194"/>
      <c r="AD227" s="195"/>
      <c r="AE227" s="184"/>
      <c r="AF227" s="188"/>
      <c r="AG227" s="184"/>
      <c r="AH227" s="184"/>
      <c r="AI227" s="188"/>
      <c r="AJ227" s="184"/>
      <c r="AK227" s="185"/>
      <c r="AL227" s="20" t="str">
        <f>CONCATENATE(J224," Control"," 4")</f>
        <v>ADMTI  Control 4</v>
      </c>
      <c r="AM227" s="22"/>
      <c r="AN227" s="22"/>
      <c r="AO227" s="22"/>
      <c r="AP227" s="22" t="str">
        <f t="shared" si="178"/>
        <v xml:space="preserve">  a través de </v>
      </c>
      <c r="AQ227" s="20"/>
      <c r="AR227" s="20" t="str">
        <f t="shared" si="183"/>
        <v/>
      </c>
      <c r="AS227" s="20"/>
      <c r="AT227" s="20" t="str">
        <f t="shared" si="184"/>
        <v/>
      </c>
      <c r="AU227" s="20"/>
      <c r="AV227" s="20"/>
      <c r="AW227" s="20"/>
      <c r="AX227" s="21" t="str">
        <f>+IF(AR227="Probabilidad",AX226-(AX226*AT227),AX226)</f>
        <v/>
      </c>
      <c r="AY227" s="20" t="str">
        <f t="shared" si="166"/>
        <v/>
      </c>
      <c r="AZ227" s="21" t="e">
        <f>+IF(AR227="Impacto",AZ226-(AZ226*AT227),AZ226)</f>
        <v>#N/A</v>
      </c>
      <c r="BA227" s="20" t="str">
        <f t="shared" si="167"/>
        <v/>
      </c>
      <c r="BB227" s="191"/>
      <c r="BC227" s="191"/>
      <c r="BD227" s="183"/>
      <c r="BE227" s="163"/>
      <c r="BF227" s="163"/>
      <c r="BG227" s="163"/>
      <c r="BH227" s="163"/>
      <c r="BI227" s="163"/>
      <c r="BJ227" s="163"/>
      <c r="BK227" s="163"/>
      <c r="BL227" s="163"/>
      <c r="BM227" s="178"/>
      <c r="BN227" s="20" t="str">
        <f>CONCATENATE(J224," Acción preventiva"," 4")</f>
        <v>ADMTI  Acción preventiva 4</v>
      </c>
      <c r="BO227" s="22"/>
      <c r="BP227" s="22"/>
      <c r="BQ227" s="22"/>
      <c r="BR227" s="20"/>
      <c r="BS227" s="20"/>
      <c r="BT227" s="20"/>
      <c r="BU227" s="20"/>
      <c r="BV227" s="20"/>
      <c r="BW227" s="20"/>
      <c r="BX227" s="20"/>
      <c r="BY227" s="20"/>
      <c r="BZ227" s="20"/>
      <c r="CA227" s="20"/>
      <c r="CB227" s="20"/>
      <c r="CC227" s="20"/>
      <c r="CD227" s="20"/>
      <c r="CE227" s="180"/>
      <c r="CF227" s="37"/>
      <c r="CG227" s="37"/>
      <c r="CH227" s="37"/>
      <c r="CI227" s="37"/>
      <c r="CJ227" s="37"/>
      <c r="CK227" s="37"/>
      <c r="CL227" s="37"/>
      <c r="CM227" s="37"/>
      <c r="CN227" s="37"/>
      <c r="CO227" s="37"/>
      <c r="CP227" s="37"/>
      <c r="CQ227" s="37"/>
      <c r="CR227" s="37">
        <f t="shared" si="163"/>
        <v>0</v>
      </c>
      <c r="CS227" s="38"/>
      <c r="CT227" s="23"/>
      <c r="CU227" s="24"/>
      <c r="CV227" s="242"/>
      <c r="CW227" s="25" t="e">
        <f>1-(CU227/CV224)</f>
        <v>#DIV/0!</v>
      </c>
      <c r="CX227" s="23" t="e" cm="1">
        <f t="array" ref="CX227">+_xlfn.IFS(CW227&lt;0.8,"Cambio",CW227&lt;0.9,"Revisión de control",CW227&gt;0.89,"Se mantiene")</f>
        <v>#DIV/0!</v>
      </c>
      <c r="CY227" s="143"/>
      <c r="CZ227" s="143"/>
      <c r="DA227" s="143"/>
      <c r="DB227" s="143"/>
      <c r="DC227" s="25"/>
    </row>
    <row r="228" spans="1:107" ht="60" hidden="1" customHeight="1" x14ac:dyDescent="0.35">
      <c r="A228" s="146"/>
      <c r="B228" s="218" t="s">
        <v>150</v>
      </c>
      <c r="C228" s="148" t="s">
        <v>151</v>
      </c>
      <c r="D228" s="205" t="str">
        <f>VLOOKUP(B228,Datos!$B$65:$F$80,3,FALSE)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8" s="208" t="str">
        <f>VLOOKUP(B228,Datos!$B$65:$F$80,5,FALSE)</f>
        <v>La posibilidad de incumplir con las diferentes acciones necesarias para la administración de los bienes fiscales patrimoniales de la Agencia y las tierras baldías de la Nación</v>
      </c>
      <c r="F228" s="205" t="str">
        <f>VLOOKUP(B228,Datos!$B$65:$F$80,4,FALSE)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8" s="221" t="s">
        <v>613</v>
      </c>
      <c r="H228" s="184"/>
      <c r="I228" s="215">
        <f>IF(K228="",0,1)</f>
        <v>0</v>
      </c>
      <c r="J228" s="189" t="str">
        <f>CONCATENATE(C228," ",K228)</f>
        <v xml:space="preserve">ADMTI </v>
      </c>
      <c r="K228" s="189"/>
      <c r="L228" s="211"/>
      <c r="M228" s="196">
        <f ca="1">+TODAY()-L228</f>
        <v>46189</v>
      </c>
      <c r="N228" s="199"/>
      <c r="O228" s="212"/>
      <c r="P228" s="215" t="e">
        <f>VLOOKUP(O228,Datos!$B$20:$D$25,3,FALSE)</f>
        <v>#N/A</v>
      </c>
      <c r="Q228" s="212"/>
      <c r="R228" s="215" t="e">
        <f>VLOOKUP(Q228,Datos!$C$20:$D$25,2,FALSE)</f>
        <v>#N/A</v>
      </c>
      <c r="S228" s="215" t="e">
        <f>+IF(P228="",R228,IF(R228="",P228,IF(P228&gt;R228,P228,R228)))</f>
        <v>#N/A</v>
      </c>
      <c r="T228" s="215" t="e" cm="1">
        <f t="array" ref="T228">_xlfn.IFS(S228=P228,O228,S228=R228,Q228)</f>
        <v>#N/A</v>
      </c>
      <c r="U228" s="184"/>
      <c r="V228" s="186"/>
      <c r="W228" s="186"/>
      <c r="X228" s="187" t="str">
        <f>CONCATENATE("Posibilidad de"," ",U228," ",V228," debido ",W228)</f>
        <v xml:space="preserve">Posibilidad de   debido </v>
      </c>
      <c r="Y228" s="189"/>
      <c r="Z228" s="189"/>
      <c r="AA228" s="192"/>
      <c r="AB228" s="192"/>
      <c r="AC228" s="192"/>
      <c r="AD228" s="195"/>
      <c r="AE228" s="184" t="str">
        <f>IF(AD228&lt;=0,"",IF(AD228&lt;=2,"Muy Baja",IF(AD228&lt;=24,"Baja",IF(AD228&lt;=500,"Media",IF(AD228&lt;=5000,"Alta","Muy Alta")))))</f>
        <v/>
      </c>
      <c r="AF228" s="188" t="str">
        <f>IF(AE228="","",IF(AE228="Muy Baja",0.2,IF(AE228="Baja",0.4,IF(AE228="Media",0.6,IF(AE228="Alta",0.8,IF(AE228="Muy Alta",1,))))))</f>
        <v/>
      </c>
      <c r="AG228" s="188" t="e">
        <f>+T228</f>
        <v>#N/A</v>
      </c>
      <c r="AH228" s="184" t="e" cm="1">
        <f t="array" ref="AH228">_xlfn.IFS(AG228=Datos!$C$6,"Leve",AG228=Datos!$D$6,"Leve",AG228=Datos!$C$7,"Menor",AG228=Datos!$D$7,"Menor",AG228=Datos!$C$8,"Moderado",AG228=Datos!$D$8,"Moderado",AG228=Datos!$C$9,"Mayor",AG228=Datos!$D$9,"Mayor",AG228=Datos!$C$10,"Catastrófico",AG228=Datos!$D$10,"Catastrófico")</f>
        <v>#N/A</v>
      </c>
      <c r="AI228" s="188" t="e">
        <f>IF(AH228="","",IF(AH228="Leve",0.2,IF(AH228="Menor",0.4,IF(AH228="Moderado",0.6,IF(AH228="Mayor",0.8,IF(AH228="Catastrófico",1,))))))</f>
        <v>#N/A</v>
      </c>
      <c r="AJ228" s="184" t="e">
        <f>IF(OR(AND(AE228="Muy Baja",AH228="Leve"),AND(AE228="Muy Baja",AH228="Menor"),AND(AE228="Baja",AH228="Leve")),"Bajo",IF(OR(AND(AE228="Muy baja",AH228="Moderado"),AND(AE228="Baja",AH228="Menor"),AND(AE228="Baja",AH228="Moderado"),AND(AE228="Media",AH228="Leve"),AND(AE228="Media",AH228="Menor"),AND(AE228="Media",AH228="Moderado"),AND(AE228="Alta",AH228="Leve"),AND(AE228="Alta",AH228="Menor")),"Moderado",IF(OR(AND(AE228="Muy Baja",AH228="Mayor"),AND(AE228="Baja",AH228="Mayor"),AND(AE228="Media",AH228="Mayor"),AND(AE228="Alta",AH228="Moderado"),AND(AE228="Alta",AH228="Mayor"),AND(AE228="Muy Alta",AH228="Leve"),AND(AE228="Muy Alta",AH228="Menor"),AND(AE228="Muy Alta",AH228="Moderado"),AND(AE228="Muy Alta",AH228="Mayor")),"Alto",IF(OR(AND(AE228="Muy Baja",AH228="Catastrófico"),AND(AE228="Baja",AH228="Catastrófico"),AND(AE228="Media",AH228="Catastrófico"),AND(AE228="Alta",AH228="Catastrófico"),AND(AE228="Muy Alta",AH228="Catastrófico")),"Extremo",""))))</f>
        <v>#N/A</v>
      </c>
      <c r="AK228" s="185" t="e" cm="1">
        <f t="array" ref="AK228">_xlfn.IFS(AJ228="Bajo","Aceptar",AJ228="Moderado","Reducir",AJ228="Alto","Reducir",AJ228="Extremo","Reducir")</f>
        <v>#N/A</v>
      </c>
      <c r="AL228" s="20" t="str">
        <f>CONCATENATE(J228," Control"," 1")</f>
        <v>ADMTI  Control 1</v>
      </c>
      <c r="AM228" s="22"/>
      <c r="AN228" s="22"/>
      <c r="AO228" s="22"/>
      <c r="AP228" s="22" t="str">
        <f t="shared" si="178"/>
        <v xml:space="preserve">  a través de </v>
      </c>
      <c r="AQ228" s="20"/>
      <c r="AR228" s="20" t="str">
        <f t="shared" si="183"/>
        <v/>
      </c>
      <c r="AS228" s="20"/>
      <c r="AT228" s="20" t="str">
        <f t="shared" si="184"/>
        <v/>
      </c>
      <c r="AU228" s="20"/>
      <c r="AV228" s="20"/>
      <c r="AW228" s="20"/>
      <c r="AX228" s="21" t="str">
        <f>+IF(AR228="Probabilidad",AF228-(AF228*AT228),AF228)</f>
        <v/>
      </c>
      <c r="AY228" s="20" t="str">
        <f t="shared" si="166"/>
        <v/>
      </c>
      <c r="AZ228" s="21" t="e">
        <f>+IF(AR228="Impacto",AI228-(AI228*AT228),AI228)</f>
        <v>#N/A</v>
      </c>
      <c r="BA228" s="20" t="str">
        <f t="shared" si="167"/>
        <v/>
      </c>
      <c r="BB228" s="189" t="str">
        <f>IF(OR(AND(AY231="Muy Baja",BA231="Leve"),AND(AY231="Muy Baja",BA231="Menor"),AND(AY231="Baja",BA231="Leve")),"Bajo",IF(OR(AND(AY231="Muy baja",BA231="Moderado"),AND(AY231="Baja",BA231="Menor"),AND(AY231="Baja",BA231="Moderado"),AND(AY231="Media",BA231="Leve"),AND(AY231="Media",BA231="Menor"),AND(AY231="Media",BA231="Moderado"),AND(AY231="Alta",BA231="Leve"),AND(AY231="Alta",BA231="Menor")),"Moderado",IF(OR(AND(AY231="Muy Baja",BA231="Mayor"),AND(AY231="Baja",BA231="Mayor"),AND(AY231="Media",BA231="Mayor"),AND(AY231="Alta",BA231="Moderado"),AND(AY231="Alta",BA231="Mayor"),AND(AY231="Muy Alta",BA231="Leve"),AND(AY231="Muy Alta",BA231="Menor"),AND(AY231="Muy Alta",BA231="Moderado"),AND(AY231="Muy Alta",BA231="Mayor")),"Alto",IF(OR(AND(AY231="Muy Baja",BA231="Catastrófico"),AND(AY231="Baja",BA231="Catastrófico"),AND(AY231="Media",BA231="Catastrófico"),AND(AY231="Alta",BA231="Catastrófico"),AND(AY231="Muy Alta",BA231="Catastrófico")),"Extremo",""))))</f>
        <v/>
      </c>
      <c r="BC228" s="189" t="e" cm="1">
        <f t="array" ref="BC228">_xlfn.IFS(BB228="Bajo","Aceptar",BB228="Moderado","Reducir",BB228="Alto","Reducir",BB228="Extremo","Reducir")</f>
        <v>#N/A</v>
      </c>
      <c r="BD228" s="181" t="e" cm="1">
        <f t="array" ref="BD228">_xlfn.IFS(BC228="Aceptar","No",BC228="Reducir","Si")</f>
        <v>#N/A</v>
      </c>
      <c r="BE228" s="161"/>
      <c r="BF228" s="161"/>
      <c r="BG228" s="161"/>
      <c r="BH228" s="161"/>
      <c r="BI228" s="161"/>
      <c r="BJ228" s="161"/>
      <c r="BK228" s="161"/>
      <c r="BL228" s="161"/>
      <c r="BM228" s="178"/>
      <c r="BN228" s="20" t="str">
        <f>CONCATENATE(J228," Acción preventiva"," 1")</f>
        <v>ADMTI  Acción preventiva 1</v>
      </c>
      <c r="BO228" s="22"/>
      <c r="BP228" s="22"/>
      <c r="BQ228" s="22"/>
      <c r="BR228" s="20"/>
      <c r="BS228" s="20"/>
      <c r="BT228" s="20"/>
      <c r="BU228" s="20"/>
      <c r="BV228" s="20"/>
      <c r="BW228" s="20"/>
      <c r="BX228" s="20"/>
      <c r="BY228" s="20"/>
      <c r="BZ228" s="20"/>
      <c r="CA228" s="20"/>
      <c r="CB228" s="20"/>
      <c r="CC228" s="20"/>
      <c r="CD228" s="20"/>
      <c r="CE228" s="180"/>
      <c r="CF228" s="37"/>
      <c r="CG228" s="37"/>
      <c r="CH228" s="37"/>
      <c r="CI228" s="37"/>
      <c r="CJ228" s="37"/>
      <c r="CK228" s="37"/>
      <c r="CL228" s="37"/>
      <c r="CM228" s="37"/>
      <c r="CN228" s="37"/>
      <c r="CO228" s="37"/>
      <c r="CP228" s="37"/>
      <c r="CQ228" s="37"/>
      <c r="CR228" s="37">
        <f t="shared" si="163"/>
        <v>0</v>
      </c>
      <c r="CS228" s="38"/>
      <c r="CT228" s="23"/>
      <c r="CU228" s="24"/>
      <c r="CV228" s="240">
        <f>+AD228</f>
        <v>0</v>
      </c>
      <c r="CW228" s="25" t="e">
        <f>1-(CU228/CV228)</f>
        <v>#DIV/0!</v>
      </c>
      <c r="CX228" s="23" t="e" cm="1">
        <f t="array" ref="CX228">+_xlfn.IFS(CW228&lt;0.8,"Cambio",CW228&lt;0.9,"Revisión de control",CW228&gt;0.89,"Se mantiene")</f>
        <v>#DIV/0!</v>
      </c>
      <c r="CY228" s="143"/>
      <c r="CZ228" s="143"/>
      <c r="DA228" s="143"/>
      <c r="DB228" s="143"/>
      <c r="DC228" s="25"/>
    </row>
    <row r="229" spans="1:107" ht="60" hidden="1" customHeight="1" x14ac:dyDescent="0.35">
      <c r="A229" s="146"/>
      <c r="B229" s="219"/>
      <c r="C229" s="148" t="s">
        <v>151</v>
      </c>
      <c r="D229" s="206"/>
      <c r="E229" s="209"/>
      <c r="F229" s="206"/>
      <c r="G229" s="221"/>
      <c r="H229" s="184"/>
      <c r="I229" s="216"/>
      <c r="J229" s="190"/>
      <c r="K229" s="190"/>
      <c r="L229" s="211"/>
      <c r="M229" s="197"/>
      <c r="N229" s="200"/>
      <c r="O229" s="213"/>
      <c r="P229" s="216"/>
      <c r="Q229" s="213"/>
      <c r="R229" s="216"/>
      <c r="S229" s="216"/>
      <c r="T229" s="216"/>
      <c r="U229" s="184"/>
      <c r="V229" s="186"/>
      <c r="W229" s="186"/>
      <c r="X229" s="187"/>
      <c r="Y229" s="190"/>
      <c r="Z229" s="190"/>
      <c r="AA229" s="193"/>
      <c r="AB229" s="193"/>
      <c r="AC229" s="193"/>
      <c r="AD229" s="195"/>
      <c r="AE229" s="184"/>
      <c r="AF229" s="188"/>
      <c r="AG229" s="184"/>
      <c r="AH229" s="184"/>
      <c r="AI229" s="188"/>
      <c r="AJ229" s="184"/>
      <c r="AK229" s="185"/>
      <c r="AL229" s="20" t="str">
        <f>CONCATENATE(J228," Control"," 2")</f>
        <v>ADMTI  Control 2</v>
      </c>
      <c r="AM229" s="22"/>
      <c r="AN229" s="22"/>
      <c r="AO229" s="22"/>
      <c r="AP229" s="22" t="str">
        <f t="shared" si="178"/>
        <v xml:space="preserve">  a través de </v>
      </c>
      <c r="AQ229" s="20"/>
      <c r="AR229" s="20" t="str">
        <f t="shared" si="183"/>
        <v/>
      </c>
      <c r="AS229" s="20"/>
      <c r="AT229" s="20" t="str">
        <f t="shared" si="184"/>
        <v/>
      </c>
      <c r="AU229" s="20"/>
      <c r="AV229" s="20"/>
      <c r="AW229" s="20"/>
      <c r="AX229" s="21" t="str">
        <f>+IF(AR229="Probabilidad",AX228-(AX228*AT229),AX228)</f>
        <v/>
      </c>
      <c r="AY229" s="20" t="str">
        <f t="shared" si="166"/>
        <v/>
      </c>
      <c r="AZ229" s="21" t="e">
        <f>+IF(AR229="Impacto",AZ228-(AZ228*AT229),AZ228)</f>
        <v>#N/A</v>
      </c>
      <c r="BA229" s="20" t="str">
        <f t="shared" si="167"/>
        <v/>
      </c>
      <c r="BB229" s="190"/>
      <c r="BC229" s="190"/>
      <c r="BD229" s="182"/>
      <c r="BE229" s="162"/>
      <c r="BF229" s="162"/>
      <c r="BG229" s="162"/>
      <c r="BH229" s="162"/>
      <c r="BI229" s="162"/>
      <c r="BJ229" s="162"/>
      <c r="BK229" s="162"/>
      <c r="BL229" s="162"/>
      <c r="BM229" s="178"/>
      <c r="BN229" s="20" t="str">
        <f>CONCATENATE(J228," Acción preventiva"," 2")</f>
        <v>ADMTI  Acción preventiva 2</v>
      </c>
      <c r="BO229" s="22"/>
      <c r="BP229" s="22"/>
      <c r="BQ229" s="22"/>
      <c r="BR229" s="20"/>
      <c r="BS229" s="20"/>
      <c r="BT229" s="20"/>
      <c r="BU229" s="20"/>
      <c r="BV229" s="20"/>
      <c r="BW229" s="20"/>
      <c r="BX229" s="20"/>
      <c r="BY229" s="20"/>
      <c r="BZ229" s="20"/>
      <c r="CA229" s="20"/>
      <c r="CB229" s="20"/>
      <c r="CC229" s="20"/>
      <c r="CD229" s="20"/>
      <c r="CE229" s="180"/>
      <c r="CF229" s="37"/>
      <c r="CG229" s="37"/>
      <c r="CH229" s="37"/>
      <c r="CI229" s="37"/>
      <c r="CJ229" s="37"/>
      <c r="CK229" s="37"/>
      <c r="CL229" s="37"/>
      <c r="CM229" s="37"/>
      <c r="CN229" s="37"/>
      <c r="CO229" s="37"/>
      <c r="CP229" s="37"/>
      <c r="CQ229" s="37"/>
      <c r="CR229" s="37">
        <f t="shared" si="163"/>
        <v>0</v>
      </c>
      <c r="CS229" s="38"/>
      <c r="CT229" s="23"/>
      <c r="CU229" s="24"/>
      <c r="CV229" s="241"/>
      <c r="CW229" s="25" t="e">
        <f>1-(CU229/CV228)</f>
        <v>#DIV/0!</v>
      </c>
      <c r="CX229" s="23" t="e" cm="1">
        <f t="array" ref="CX229">+_xlfn.IFS(CW229&lt;0.8,"Cambio",CW229&lt;0.9,"Revisión de control",CW229&gt;0.89,"Se mantiene")</f>
        <v>#DIV/0!</v>
      </c>
      <c r="CY229" s="143"/>
      <c r="CZ229" s="143"/>
      <c r="DA229" s="143"/>
      <c r="DB229" s="143"/>
      <c r="DC229" s="25"/>
    </row>
    <row r="230" spans="1:107" ht="60" hidden="1" customHeight="1" x14ac:dyDescent="0.35">
      <c r="A230" s="146"/>
      <c r="B230" s="219"/>
      <c r="C230" s="148" t="s">
        <v>151</v>
      </c>
      <c r="D230" s="206"/>
      <c r="E230" s="209"/>
      <c r="F230" s="206"/>
      <c r="G230" s="221"/>
      <c r="H230" s="184"/>
      <c r="I230" s="216"/>
      <c r="J230" s="190"/>
      <c r="K230" s="190"/>
      <c r="L230" s="211"/>
      <c r="M230" s="197"/>
      <c r="N230" s="200"/>
      <c r="O230" s="213"/>
      <c r="P230" s="216"/>
      <c r="Q230" s="213"/>
      <c r="R230" s="216"/>
      <c r="S230" s="216"/>
      <c r="T230" s="216"/>
      <c r="U230" s="184"/>
      <c r="V230" s="186"/>
      <c r="W230" s="186"/>
      <c r="X230" s="187"/>
      <c r="Y230" s="190"/>
      <c r="Z230" s="190"/>
      <c r="AA230" s="193"/>
      <c r="AB230" s="193"/>
      <c r="AC230" s="193"/>
      <c r="AD230" s="195"/>
      <c r="AE230" s="184"/>
      <c r="AF230" s="188"/>
      <c r="AG230" s="184"/>
      <c r="AH230" s="184"/>
      <c r="AI230" s="188"/>
      <c r="AJ230" s="184"/>
      <c r="AK230" s="185"/>
      <c r="AL230" s="20" t="str">
        <f>CONCATENATE(J228," Control"," 3")</f>
        <v>ADMTI  Control 3</v>
      </c>
      <c r="AM230" s="22"/>
      <c r="AN230" s="22"/>
      <c r="AO230" s="22"/>
      <c r="AP230" s="22" t="str">
        <f t="shared" si="178"/>
        <v xml:space="preserve">  a través de </v>
      </c>
      <c r="AQ230" s="20"/>
      <c r="AR230" s="20" t="str">
        <f t="shared" si="183"/>
        <v/>
      </c>
      <c r="AS230" s="20"/>
      <c r="AT230" s="20" t="str">
        <f t="shared" si="184"/>
        <v/>
      </c>
      <c r="AU230" s="20"/>
      <c r="AV230" s="20"/>
      <c r="AW230" s="20"/>
      <c r="AX230" s="21" t="str">
        <f>+IF(AR230="Probabilidad",AX229-(AX229*AT230),AX229)</f>
        <v/>
      </c>
      <c r="AY230" s="20" t="str">
        <f t="shared" si="166"/>
        <v/>
      </c>
      <c r="AZ230" s="21" t="e">
        <f>+IF(AR230="Impacto",AZ229-(AZ229*AT230),AZ229)</f>
        <v>#N/A</v>
      </c>
      <c r="BA230" s="20" t="str">
        <f t="shared" si="167"/>
        <v/>
      </c>
      <c r="BB230" s="190"/>
      <c r="BC230" s="190"/>
      <c r="BD230" s="182"/>
      <c r="BE230" s="162"/>
      <c r="BF230" s="162"/>
      <c r="BG230" s="162"/>
      <c r="BH230" s="162"/>
      <c r="BI230" s="162"/>
      <c r="BJ230" s="162"/>
      <c r="BK230" s="162"/>
      <c r="BL230" s="162"/>
      <c r="BM230" s="178"/>
      <c r="BN230" s="20" t="str">
        <f>CONCATENATE(J228," Acción preventiva"," 3")</f>
        <v>ADMTI  Acción preventiva 3</v>
      </c>
      <c r="BO230" s="22"/>
      <c r="BP230" s="22"/>
      <c r="BQ230" s="22"/>
      <c r="BR230" s="20"/>
      <c r="BS230" s="20"/>
      <c r="BT230" s="20"/>
      <c r="BU230" s="20"/>
      <c r="BV230" s="20"/>
      <c r="BW230" s="20"/>
      <c r="BX230" s="20"/>
      <c r="BY230" s="20"/>
      <c r="BZ230" s="20"/>
      <c r="CA230" s="20"/>
      <c r="CB230" s="20"/>
      <c r="CC230" s="20"/>
      <c r="CD230" s="20"/>
      <c r="CE230" s="180"/>
      <c r="CF230" s="37"/>
      <c r="CG230" s="37"/>
      <c r="CH230" s="37"/>
      <c r="CI230" s="37"/>
      <c r="CJ230" s="37"/>
      <c r="CK230" s="37"/>
      <c r="CL230" s="37"/>
      <c r="CM230" s="37"/>
      <c r="CN230" s="37"/>
      <c r="CO230" s="37"/>
      <c r="CP230" s="37"/>
      <c r="CQ230" s="37"/>
      <c r="CR230" s="37">
        <f t="shared" si="163"/>
        <v>0</v>
      </c>
      <c r="CS230" s="38"/>
      <c r="CT230" s="23"/>
      <c r="CU230" s="24"/>
      <c r="CV230" s="241"/>
      <c r="CW230" s="25" t="e">
        <f>1-(CU230/CV228)</f>
        <v>#DIV/0!</v>
      </c>
      <c r="CX230" s="23" t="e" cm="1">
        <f t="array" ref="CX230">+_xlfn.IFS(CW230&lt;0.8,"Cambio",CW230&lt;0.9,"Revisión de control",CW230&gt;0.89,"Se mantiene")</f>
        <v>#DIV/0!</v>
      </c>
      <c r="CY230" s="143"/>
      <c r="CZ230" s="143"/>
      <c r="DA230" s="143"/>
      <c r="DB230" s="143"/>
      <c r="DC230" s="25"/>
    </row>
    <row r="231" spans="1:107" ht="60" hidden="1" customHeight="1" x14ac:dyDescent="0.35">
      <c r="A231" s="146"/>
      <c r="B231" s="220"/>
      <c r="C231" s="148" t="s">
        <v>151</v>
      </c>
      <c r="D231" s="207"/>
      <c r="E231" s="210"/>
      <c r="F231" s="207"/>
      <c r="G231" s="221"/>
      <c r="H231" s="184"/>
      <c r="I231" s="217"/>
      <c r="J231" s="191"/>
      <c r="K231" s="191"/>
      <c r="L231" s="211"/>
      <c r="M231" s="198"/>
      <c r="N231" s="201"/>
      <c r="O231" s="214"/>
      <c r="P231" s="217"/>
      <c r="Q231" s="214"/>
      <c r="R231" s="217"/>
      <c r="S231" s="217"/>
      <c r="T231" s="217"/>
      <c r="U231" s="184"/>
      <c r="V231" s="186"/>
      <c r="W231" s="186"/>
      <c r="X231" s="187"/>
      <c r="Y231" s="191"/>
      <c r="Z231" s="191"/>
      <c r="AA231" s="194"/>
      <c r="AB231" s="194"/>
      <c r="AC231" s="194"/>
      <c r="AD231" s="195"/>
      <c r="AE231" s="184"/>
      <c r="AF231" s="188"/>
      <c r="AG231" s="184"/>
      <c r="AH231" s="184"/>
      <c r="AI231" s="188"/>
      <c r="AJ231" s="184"/>
      <c r="AK231" s="185"/>
      <c r="AL231" s="20" t="str">
        <f>CONCATENATE(J228," Control"," 4")</f>
        <v>ADMTI  Control 4</v>
      </c>
      <c r="AM231" s="22"/>
      <c r="AN231" s="22"/>
      <c r="AO231" s="22"/>
      <c r="AP231" s="22" t="str">
        <f t="shared" si="178"/>
        <v xml:space="preserve">  a través de </v>
      </c>
      <c r="AQ231" s="20"/>
      <c r="AR231" s="20" t="str">
        <f t="shared" si="183"/>
        <v/>
      </c>
      <c r="AS231" s="20"/>
      <c r="AT231" s="20" t="str">
        <f t="shared" si="184"/>
        <v/>
      </c>
      <c r="AU231" s="20"/>
      <c r="AV231" s="20"/>
      <c r="AW231" s="20"/>
      <c r="AX231" s="21" t="str">
        <f>+IF(AR231="Probabilidad",AX230-(AX230*AT231),AX230)</f>
        <v/>
      </c>
      <c r="AY231" s="20" t="str">
        <f t="shared" si="166"/>
        <v/>
      </c>
      <c r="AZ231" s="21" t="e">
        <f>+IF(AR231="Impacto",AZ230-(AZ230*AT231),AZ230)</f>
        <v>#N/A</v>
      </c>
      <c r="BA231" s="20" t="str">
        <f t="shared" si="167"/>
        <v/>
      </c>
      <c r="BB231" s="191"/>
      <c r="BC231" s="191"/>
      <c r="BD231" s="183"/>
      <c r="BE231" s="163"/>
      <c r="BF231" s="163"/>
      <c r="BG231" s="163"/>
      <c r="BH231" s="163"/>
      <c r="BI231" s="163"/>
      <c r="BJ231" s="163"/>
      <c r="BK231" s="163"/>
      <c r="BL231" s="163"/>
      <c r="BM231" s="178"/>
      <c r="BN231" s="20" t="str">
        <f>CONCATENATE(J228," Acción preventiva"," 4")</f>
        <v>ADMTI  Acción preventiva 4</v>
      </c>
      <c r="BO231" s="22"/>
      <c r="BP231" s="22"/>
      <c r="BQ231" s="22"/>
      <c r="BR231" s="20"/>
      <c r="BS231" s="20"/>
      <c r="BT231" s="20"/>
      <c r="BU231" s="20"/>
      <c r="BV231" s="20"/>
      <c r="BW231" s="20"/>
      <c r="BX231" s="20"/>
      <c r="BY231" s="20"/>
      <c r="BZ231" s="20"/>
      <c r="CA231" s="20"/>
      <c r="CB231" s="20"/>
      <c r="CC231" s="20"/>
      <c r="CD231" s="20"/>
      <c r="CE231" s="180"/>
      <c r="CF231" s="37"/>
      <c r="CG231" s="37"/>
      <c r="CH231" s="37"/>
      <c r="CI231" s="37"/>
      <c r="CJ231" s="37"/>
      <c r="CK231" s="37"/>
      <c r="CL231" s="37"/>
      <c r="CM231" s="37"/>
      <c r="CN231" s="37"/>
      <c r="CO231" s="37"/>
      <c r="CP231" s="37"/>
      <c r="CQ231" s="37"/>
      <c r="CR231" s="37">
        <f t="shared" si="163"/>
        <v>0</v>
      </c>
      <c r="CS231" s="38"/>
      <c r="CT231" s="23"/>
      <c r="CU231" s="24"/>
      <c r="CV231" s="242"/>
      <c r="CW231" s="25" t="e">
        <f>1-(CU231/CV228)</f>
        <v>#DIV/0!</v>
      </c>
      <c r="CX231" s="23" t="e" cm="1">
        <f t="array" ref="CX231">+_xlfn.IFS(CW231&lt;0.8,"Cambio",CW231&lt;0.9,"Revisión de control",CW231&gt;0.89,"Se mantiene")</f>
        <v>#DIV/0!</v>
      </c>
      <c r="CY231" s="143"/>
      <c r="CZ231" s="143"/>
      <c r="DA231" s="143"/>
      <c r="DB231" s="143"/>
      <c r="DC231" s="25"/>
    </row>
    <row r="232" spans="1:107" ht="60" hidden="1" customHeight="1" x14ac:dyDescent="0.35">
      <c r="A232" s="146"/>
      <c r="B232" s="218" t="s">
        <v>150</v>
      </c>
      <c r="C232" s="148" t="s">
        <v>151</v>
      </c>
      <c r="D232" s="205" t="str">
        <f>VLOOKUP(B232,Datos!$B$65:$F$80,3,FALSE)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2" s="208" t="str">
        <f>VLOOKUP(B232,Datos!$B$65:$F$80,5,FALSE)</f>
        <v>La posibilidad de incumplir con las diferentes acciones necesarias para la administración de los bienes fiscales patrimoniales de la Agencia y las tierras baldías de la Nación</v>
      </c>
      <c r="F232" s="205" t="str">
        <f>VLOOKUP(B232,Datos!$B$65:$F$80,4,FALSE)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2" s="221" t="s">
        <v>621</v>
      </c>
      <c r="H232" s="184"/>
      <c r="I232" s="215">
        <f>IF(K232="",0,1)</f>
        <v>0</v>
      </c>
      <c r="J232" s="189" t="str">
        <f>CONCATENATE(C232," ",K232)</f>
        <v xml:space="preserve">ADMTI </v>
      </c>
      <c r="K232" s="189"/>
      <c r="L232" s="211"/>
      <c r="M232" s="196">
        <f ca="1">+TODAY()-L232</f>
        <v>46189</v>
      </c>
      <c r="N232" s="199"/>
      <c r="O232" s="212"/>
      <c r="P232" s="215" t="e">
        <f>VLOOKUP(O232,Datos!$B$20:$D$25,3,FALSE)</f>
        <v>#N/A</v>
      </c>
      <c r="Q232" s="212"/>
      <c r="R232" s="215" t="e">
        <f>VLOOKUP(Q232,Datos!$C$20:$D$25,2,FALSE)</f>
        <v>#N/A</v>
      </c>
      <c r="S232" s="215" t="e">
        <f>+IF(P232="",R232,IF(R232="",P232,IF(P232&gt;R232,P232,R232)))</f>
        <v>#N/A</v>
      </c>
      <c r="T232" s="215" t="e" cm="1">
        <f t="array" ref="T232">_xlfn.IFS(S232=P232,O232,S232=R232,Q232)</f>
        <v>#N/A</v>
      </c>
      <c r="U232" s="184"/>
      <c r="V232" s="186"/>
      <c r="W232" s="186"/>
      <c r="X232" s="187" t="str">
        <f>CONCATENATE("Posibilidad de"," ",U232," ",V232," debido ",W232)</f>
        <v xml:space="preserve">Posibilidad de   debido </v>
      </c>
      <c r="Y232" s="189"/>
      <c r="Z232" s="189"/>
      <c r="AA232" s="192"/>
      <c r="AB232" s="192"/>
      <c r="AC232" s="192"/>
      <c r="AD232" s="195"/>
      <c r="AE232" s="184" t="str">
        <f>IF(AD232&lt;=0,"",IF(AD232&lt;=2,"Muy Baja",IF(AD232&lt;=24,"Baja",IF(AD232&lt;=500,"Media",IF(AD232&lt;=5000,"Alta","Muy Alta")))))</f>
        <v/>
      </c>
      <c r="AF232" s="188" t="str">
        <f>IF(AE232="","",IF(AE232="Muy Baja",0.2,IF(AE232="Baja",0.4,IF(AE232="Media",0.6,IF(AE232="Alta",0.8,IF(AE232="Muy Alta",1,))))))</f>
        <v/>
      </c>
      <c r="AG232" s="188" t="e">
        <f>+T232</f>
        <v>#N/A</v>
      </c>
      <c r="AH232" s="184" t="e" cm="1">
        <f t="array" ref="AH232">_xlfn.IFS(AG232=Datos!$C$6,"Leve",AG232=Datos!$D$6,"Leve",AG232=Datos!$C$7,"Menor",AG232=Datos!$D$7,"Menor",AG232=Datos!$C$8,"Moderado",AG232=Datos!$D$8,"Moderado",AG232=Datos!$C$9,"Mayor",AG232=Datos!$D$9,"Mayor",AG232=Datos!$C$10,"Catastrófico",AG232=Datos!$D$10,"Catastrófico")</f>
        <v>#N/A</v>
      </c>
      <c r="AI232" s="188" t="e">
        <f>IF(AH232="","",IF(AH232="Leve",0.2,IF(AH232="Menor",0.4,IF(AH232="Moderado",0.6,IF(AH232="Mayor",0.8,IF(AH232="Catastrófico",1,))))))</f>
        <v>#N/A</v>
      </c>
      <c r="AJ232" s="184" t="e">
        <f>IF(OR(AND(AE232="Muy Baja",AH232="Leve"),AND(AE232="Muy Baja",AH232="Menor"),AND(AE232="Baja",AH232="Leve")),"Bajo",IF(OR(AND(AE232="Muy baja",AH232="Moderado"),AND(AE232="Baja",AH232="Menor"),AND(AE232="Baja",AH232="Moderado"),AND(AE232="Media",AH232="Leve"),AND(AE232="Media",AH232="Menor"),AND(AE232="Media",AH232="Moderado"),AND(AE232="Alta",AH232="Leve"),AND(AE232="Alta",AH232="Menor")),"Moderado",IF(OR(AND(AE232="Muy Baja",AH232="Mayor"),AND(AE232="Baja",AH232="Mayor"),AND(AE232="Media",AH232="Mayor"),AND(AE232="Alta",AH232="Moderado"),AND(AE232="Alta",AH232="Mayor"),AND(AE232="Muy Alta",AH232="Leve"),AND(AE232="Muy Alta",AH232="Menor"),AND(AE232="Muy Alta",AH232="Moderado"),AND(AE232="Muy Alta",AH232="Mayor")),"Alto",IF(OR(AND(AE232="Muy Baja",AH232="Catastrófico"),AND(AE232="Baja",AH232="Catastrófico"),AND(AE232="Media",AH232="Catastrófico"),AND(AE232="Alta",AH232="Catastrófico"),AND(AE232="Muy Alta",AH232="Catastrófico")),"Extremo",""))))</f>
        <v>#N/A</v>
      </c>
      <c r="AK232" s="185" t="e" cm="1">
        <f t="array" ref="AK232">_xlfn.IFS(AJ232="Bajo","Aceptar",AJ232="Moderado","Reducir",AJ232="Alto","Reducir",AJ232="Extremo","Reducir")</f>
        <v>#N/A</v>
      </c>
      <c r="AL232" s="20" t="str">
        <f>CONCATENATE(J232," Control"," 1")</f>
        <v>ADMTI  Control 1</v>
      </c>
      <c r="AM232" s="22"/>
      <c r="AN232" s="22"/>
      <c r="AO232" s="22"/>
      <c r="AP232" s="22" t="str">
        <f t="shared" ref="AP232:AP251" si="185">CONCATENATE(AM232," ",AN232," a través de ",AO232)</f>
        <v xml:space="preserve">  a través de </v>
      </c>
      <c r="AQ232" s="20"/>
      <c r="AR232" s="20" t="str">
        <f t="shared" si="183"/>
        <v/>
      </c>
      <c r="AS232" s="20"/>
      <c r="AT232" s="20" t="str">
        <f t="shared" si="184"/>
        <v/>
      </c>
      <c r="AU232" s="20"/>
      <c r="AV232" s="20"/>
      <c r="AW232" s="20"/>
      <c r="AX232" s="21" t="str">
        <f>+IF(AR232="Probabilidad",AF232-(AF232*AT232),AF232)</f>
        <v/>
      </c>
      <c r="AY232" s="20" t="str">
        <f t="shared" si="166"/>
        <v/>
      </c>
      <c r="AZ232" s="21" t="e">
        <f>+IF(AR232="Impacto",AI232-(AI232*AT232),AI232)</f>
        <v>#N/A</v>
      </c>
      <c r="BA232" s="20" t="str">
        <f t="shared" si="167"/>
        <v/>
      </c>
      <c r="BB232" s="189" t="str">
        <f>IF(OR(AND(AY235="Muy Baja",BA235="Leve"),AND(AY235="Muy Baja",BA235="Menor"),AND(AY235="Baja",BA235="Leve")),"Bajo",IF(OR(AND(AY235="Muy baja",BA235="Moderado"),AND(AY235="Baja",BA235="Menor"),AND(AY235="Baja",BA235="Moderado"),AND(AY235="Media",BA235="Leve"),AND(AY235="Media",BA235="Menor"),AND(AY235="Media",BA235="Moderado"),AND(AY235="Alta",BA235="Leve"),AND(AY235="Alta",BA235="Menor")),"Moderado",IF(OR(AND(AY235="Muy Baja",BA235="Mayor"),AND(AY235="Baja",BA235="Mayor"),AND(AY235="Media",BA235="Mayor"),AND(AY235="Alta",BA235="Moderado"),AND(AY235="Alta",BA235="Mayor"),AND(AY235="Muy Alta",BA235="Leve"),AND(AY235="Muy Alta",BA235="Menor"),AND(AY235="Muy Alta",BA235="Moderado"),AND(AY235="Muy Alta",BA235="Mayor")),"Alto",IF(OR(AND(AY235="Muy Baja",BA235="Catastrófico"),AND(AY235="Baja",BA235="Catastrófico"),AND(AY235="Media",BA235="Catastrófico"),AND(AY235="Alta",BA235="Catastrófico"),AND(AY235="Muy Alta",BA235="Catastrófico")),"Extremo",""))))</f>
        <v/>
      </c>
      <c r="BC232" s="189" t="e" cm="1">
        <f t="array" ref="BC232">_xlfn.IFS(BB232="Bajo","Aceptar",BB232="Moderado","Reducir",BB232="Alto","Reducir",BB232="Extremo","Reducir")</f>
        <v>#N/A</v>
      </c>
      <c r="BD232" s="181" t="e" cm="1">
        <f t="array" ref="BD232">_xlfn.IFS(BC232="Aceptar","No",BC232="Reducir","Si")</f>
        <v>#N/A</v>
      </c>
      <c r="BE232" s="161"/>
      <c r="BF232" s="161"/>
      <c r="BG232" s="161"/>
      <c r="BH232" s="161"/>
      <c r="BI232" s="161"/>
      <c r="BJ232" s="161"/>
      <c r="BK232" s="161"/>
      <c r="BL232" s="161"/>
      <c r="BM232" s="178"/>
      <c r="BN232" s="20" t="str">
        <f>CONCATENATE(J232," Acción preventiva"," 1")</f>
        <v>ADMTI  Acción preventiva 1</v>
      </c>
      <c r="BO232" s="22"/>
      <c r="BP232" s="22"/>
      <c r="BQ232" s="22"/>
      <c r="BR232" s="20"/>
      <c r="BS232" s="20"/>
      <c r="BT232" s="20"/>
      <c r="BU232" s="20"/>
      <c r="BV232" s="20"/>
      <c r="BW232" s="20"/>
      <c r="BX232" s="20"/>
      <c r="BY232" s="20"/>
      <c r="BZ232" s="20"/>
      <c r="CA232" s="20"/>
      <c r="CB232" s="20"/>
      <c r="CC232" s="20"/>
      <c r="CD232" s="20"/>
      <c r="CE232" s="180"/>
      <c r="CF232" s="37"/>
      <c r="CG232" s="37"/>
      <c r="CH232" s="37"/>
      <c r="CI232" s="37"/>
      <c r="CJ232" s="37"/>
      <c r="CK232" s="37"/>
      <c r="CL232" s="37"/>
      <c r="CM232" s="37"/>
      <c r="CN232" s="37"/>
      <c r="CO232" s="37"/>
      <c r="CP232" s="37"/>
      <c r="CQ232" s="37"/>
      <c r="CR232" s="37">
        <f t="shared" si="163"/>
        <v>0</v>
      </c>
      <c r="CS232" s="38"/>
      <c r="CT232" s="23"/>
      <c r="CU232" s="24"/>
      <c r="CV232" s="240">
        <f>+AD232</f>
        <v>0</v>
      </c>
      <c r="CW232" s="25" t="e">
        <f>1-(CU232/CV232)</f>
        <v>#DIV/0!</v>
      </c>
      <c r="CX232" s="23" t="e" cm="1">
        <f t="array" ref="CX232">+_xlfn.IFS(CW232&lt;0.8,"Cambio",CW232&lt;0.9,"Revisión de control",CW232&gt;0.89,"Se mantiene")</f>
        <v>#DIV/0!</v>
      </c>
      <c r="CY232" s="143"/>
      <c r="CZ232" s="143"/>
      <c r="DA232" s="143"/>
      <c r="DB232" s="143"/>
      <c r="DC232" s="25"/>
    </row>
    <row r="233" spans="1:107" ht="60" hidden="1" customHeight="1" x14ac:dyDescent="0.35">
      <c r="A233" s="146"/>
      <c r="B233" s="219"/>
      <c r="C233" s="148" t="s">
        <v>151</v>
      </c>
      <c r="D233" s="206"/>
      <c r="E233" s="209"/>
      <c r="F233" s="206"/>
      <c r="G233" s="221"/>
      <c r="H233" s="184"/>
      <c r="I233" s="216"/>
      <c r="J233" s="190"/>
      <c r="K233" s="190"/>
      <c r="L233" s="211"/>
      <c r="M233" s="197"/>
      <c r="N233" s="200"/>
      <c r="O233" s="213"/>
      <c r="P233" s="216"/>
      <c r="Q233" s="213"/>
      <c r="R233" s="216"/>
      <c r="S233" s="216"/>
      <c r="T233" s="216"/>
      <c r="U233" s="184"/>
      <c r="V233" s="186"/>
      <c r="W233" s="186"/>
      <c r="X233" s="187"/>
      <c r="Y233" s="190"/>
      <c r="Z233" s="190"/>
      <c r="AA233" s="193"/>
      <c r="AB233" s="193"/>
      <c r="AC233" s="193"/>
      <c r="AD233" s="195"/>
      <c r="AE233" s="184"/>
      <c r="AF233" s="188"/>
      <c r="AG233" s="184"/>
      <c r="AH233" s="184"/>
      <c r="AI233" s="188"/>
      <c r="AJ233" s="184"/>
      <c r="AK233" s="185"/>
      <c r="AL233" s="20" t="str">
        <f>CONCATENATE(J232," Control"," 2")</f>
        <v>ADMTI  Control 2</v>
      </c>
      <c r="AM233" s="22"/>
      <c r="AN233" s="22"/>
      <c r="AO233" s="22"/>
      <c r="AP233" s="22" t="str">
        <f t="shared" si="185"/>
        <v xml:space="preserve">  a través de </v>
      </c>
      <c r="AQ233" s="20"/>
      <c r="AR233" s="20" t="str">
        <f t="shared" si="183"/>
        <v/>
      </c>
      <c r="AS233" s="20"/>
      <c r="AT233" s="20" t="str">
        <f t="shared" si="184"/>
        <v/>
      </c>
      <c r="AU233" s="20"/>
      <c r="AV233" s="20"/>
      <c r="AW233" s="20"/>
      <c r="AX233" s="21" t="str">
        <f>+IF(AR233="Probabilidad",AX232-(AX232*AT233),AX232)</f>
        <v/>
      </c>
      <c r="AY233" s="20" t="str">
        <f t="shared" si="166"/>
        <v/>
      </c>
      <c r="AZ233" s="21" t="e">
        <f>+IF(AR233="Impacto",AZ232-(AZ232*AT233),AZ232)</f>
        <v>#N/A</v>
      </c>
      <c r="BA233" s="20" t="str">
        <f t="shared" si="167"/>
        <v/>
      </c>
      <c r="BB233" s="190"/>
      <c r="BC233" s="190"/>
      <c r="BD233" s="182"/>
      <c r="BE233" s="162"/>
      <c r="BF233" s="162"/>
      <c r="BG233" s="162"/>
      <c r="BH233" s="162"/>
      <c r="BI233" s="162"/>
      <c r="BJ233" s="162"/>
      <c r="BK233" s="162"/>
      <c r="BL233" s="162"/>
      <c r="BM233" s="178"/>
      <c r="BN233" s="20" t="str">
        <f>CONCATENATE(J232," Acción preventiva"," 2")</f>
        <v>ADMTI  Acción preventiva 2</v>
      </c>
      <c r="BO233" s="22"/>
      <c r="BP233" s="22"/>
      <c r="BQ233" s="22"/>
      <c r="BR233" s="20"/>
      <c r="BS233" s="20"/>
      <c r="BT233" s="20"/>
      <c r="BU233" s="20"/>
      <c r="BV233" s="20"/>
      <c r="BW233" s="20"/>
      <c r="BX233" s="20"/>
      <c r="BY233" s="20"/>
      <c r="BZ233" s="20"/>
      <c r="CA233" s="20"/>
      <c r="CB233" s="20"/>
      <c r="CC233" s="20"/>
      <c r="CD233" s="20"/>
      <c r="CE233" s="180"/>
      <c r="CF233" s="37"/>
      <c r="CG233" s="37"/>
      <c r="CH233" s="37"/>
      <c r="CI233" s="37"/>
      <c r="CJ233" s="37"/>
      <c r="CK233" s="37"/>
      <c r="CL233" s="37"/>
      <c r="CM233" s="37"/>
      <c r="CN233" s="37"/>
      <c r="CO233" s="37"/>
      <c r="CP233" s="37"/>
      <c r="CQ233" s="37"/>
      <c r="CR233" s="37">
        <f t="shared" si="163"/>
        <v>0</v>
      </c>
      <c r="CS233" s="38"/>
      <c r="CT233" s="23"/>
      <c r="CU233" s="24"/>
      <c r="CV233" s="241"/>
      <c r="CW233" s="25" t="e">
        <f>1-(CU233/CV232)</f>
        <v>#DIV/0!</v>
      </c>
      <c r="CX233" s="23" t="e" cm="1">
        <f t="array" ref="CX233">+_xlfn.IFS(CW233&lt;0.8,"Cambio",CW233&lt;0.9,"Revisión de control",CW233&gt;0.89,"Se mantiene")</f>
        <v>#DIV/0!</v>
      </c>
      <c r="CY233" s="143"/>
      <c r="CZ233" s="143"/>
      <c r="DA233" s="143"/>
      <c r="DB233" s="143"/>
      <c r="DC233" s="25"/>
    </row>
    <row r="234" spans="1:107" ht="60" hidden="1" customHeight="1" x14ac:dyDescent="0.35">
      <c r="A234" s="146"/>
      <c r="B234" s="219"/>
      <c r="C234" s="148" t="s">
        <v>151</v>
      </c>
      <c r="D234" s="206"/>
      <c r="E234" s="209"/>
      <c r="F234" s="206"/>
      <c r="G234" s="221"/>
      <c r="H234" s="184"/>
      <c r="I234" s="216"/>
      <c r="J234" s="190"/>
      <c r="K234" s="190"/>
      <c r="L234" s="211"/>
      <c r="M234" s="197"/>
      <c r="N234" s="200"/>
      <c r="O234" s="213"/>
      <c r="P234" s="216"/>
      <c r="Q234" s="213"/>
      <c r="R234" s="216"/>
      <c r="S234" s="216"/>
      <c r="T234" s="216"/>
      <c r="U234" s="184"/>
      <c r="V234" s="186"/>
      <c r="W234" s="186"/>
      <c r="X234" s="187"/>
      <c r="Y234" s="190"/>
      <c r="Z234" s="190"/>
      <c r="AA234" s="193"/>
      <c r="AB234" s="193"/>
      <c r="AC234" s="193"/>
      <c r="AD234" s="195"/>
      <c r="AE234" s="184"/>
      <c r="AF234" s="188"/>
      <c r="AG234" s="184"/>
      <c r="AH234" s="184"/>
      <c r="AI234" s="188"/>
      <c r="AJ234" s="184"/>
      <c r="AK234" s="185"/>
      <c r="AL234" s="20" t="str">
        <f>CONCATENATE(J232," Control"," 3")</f>
        <v>ADMTI  Control 3</v>
      </c>
      <c r="AM234" s="22"/>
      <c r="AN234" s="22"/>
      <c r="AO234" s="22"/>
      <c r="AP234" s="22" t="str">
        <f t="shared" si="185"/>
        <v xml:space="preserve">  a través de </v>
      </c>
      <c r="AQ234" s="20"/>
      <c r="AR234" s="20" t="str">
        <f t="shared" si="183"/>
        <v/>
      </c>
      <c r="AS234" s="20"/>
      <c r="AT234" s="20" t="str">
        <f t="shared" si="184"/>
        <v/>
      </c>
      <c r="AU234" s="20"/>
      <c r="AV234" s="20"/>
      <c r="AW234" s="20"/>
      <c r="AX234" s="21" t="str">
        <f>+IF(AR234="Probabilidad",AX233-(AX233*AT234),AX233)</f>
        <v/>
      </c>
      <c r="AY234" s="20" t="str">
        <f t="shared" si="166"/>
        <v/>
      </c>
      <c r="AZ234" s="21" t="e">
        <f>+IF(AR234="Impacto",AZ233-(AZ233*AT234),AZ233)</f>
        <v>#N/A</v>
      </c>
      <c r="BA234" s="20" t="str">
        <f t="shared" si="167"/>
        <v/>
      </c>
      <c r="BB234" s="190"/>
      <c r="BC234" s="190"/>
      <c r="BD234" s="182"/>
      <c r="BE234" s="162"/>
      <c r="BF234" s="162"/>
      <c r="BG234" s="162"/>
      <c r="BH234" s="162"/>
      <c r="BI234" s="162"/>
      <c r="BJ234" s="162"/>
      <c r="BK234" s="162"/>
      <c r="BL234" s="162"/>
      <c r="BM234" s="178"/>
      <c r="BN234" s="20" t="str">
        <f>CONCATENATE(J232," Acción preventiva"," 3")</f>
        <v>ADMTI  Acción preventiva 3</v>
      </c>
      <c r="BO234" s="22"/>
      <c r="BP234" s="22"/>
      <c r="BQ234" s="22"/>
      <c r="BR234" s="20"/>
      <c r="BS234" s="20"/>
      <c r="BT234" s="20"/>
      <c r="BU234" s="20"/>
      <c r="BV234" s="20"/>
      <c r="BW234" s="20"/>
      <c r="BX234" s="20"/>
      <c r="BY234" s="20"/>
      <c r="BZ234" s="20"/>
      <c r="CA234" s="20"/>
      <c r="CB234" s="20"/>
      <c r="CC234" s="20"/>
      <c r="CD234" s="20"/>
      <c r="CE234" s="180"/>
      <c r="CF234" s="37"/>
      <c r="CG234" s="37"/>
      <c r="CH234" s="37"/>
      <c r="CI234" s="37"/>
      <c r="CJ234" s="37"/>
      <c r="CK234" s="37"/>
      <c r="CL234" s="37"/>
      <c r="CM234" s="37"/>
      <c r="CN234" s="37"/>
      <c r="CO234" s="37"/>
      <c r="CP234" s="37"/>
      <c r="CQ234" s="37"/>
      <c r="CR234" s="37">
        <f t="shared" si="163"/>
        <v>0</v>
      </c>
      <c r="CS234" s="38"/>
      <c r="CT234" s="23"/>
      <c r="CU234" s="24"/>
      <c r="CV234" s="241"/>
      <c r="CW234" s="25" t="e">
        <f>1-(CU234/CV232)</f>
        <v>#DIV/0!</v>
      </c>
      <c r="CX234" s="23" t="e" cm="1">
        <f t="array" ref="CX234">+_xlfn.IFS(CW234&lt;0.8,"Cambio",CW234&lt;0.9,"Revisión de control",CW234&gt;0.89,"Se mantiene")</f>
        <v>#DIV/0!</v>
      </c>
      <c r="CY234" s="143"/>
      <c r="CZ234" s="143"/>
      <c r="DA234" s="143"/>
      <c r="DB234" s="143"/>
      <c r="DC234" s="25"/>
    </row>
    <row r="235" spans="1:107" ht="60" hidden="1" customHeight="1" x14ac:dyDescent="0.35">
      <c r="A235" s="146"/>
      <c r="B235" s="220"/>
      <c r="C235" s="148" t="s">
        <v>151</v>
      </c>
      <c r="D235" s="207"/>
      <c r="E235" s="210"/>
      <c r="F235" s="207"/>
      <c r="G235" s="221"/>
      <c r="H235" s="184"/>
      <c r="I235" s="217"/>
      <c r="J235" s="191"/>
      <c r="K235" s="191"/>
      <c r="L235" s="211"/>
      <c r="M235" s="198"/>
      <c r="N235" s="201"/>
      <c r="O235" s="214"/>
      <c r="P235" s="217"/>
      <c r="Q235" s="214"/>
      <c r="R235" s="217"/>
      <c r="S235" s="217"/>
      <c r="T235" s="217"/>
      <c r="U235" s="184"/>
      <c r="V235" s="186"/>
      <c r="W235" s="186"/>
      <c r="X235" s="187"/>
      <c r="Y235" s="191"/>
      <c r="Z235" s="191"/>
      <c r="AA235" s="194"/>
      <c r="AB235" s="194"/>
      <c r="AC235" s="194"/>
      <c r="AD235" s="195"/>
      <c r="AE235" s="184"/>
      <c r="AF235" s="188"/>
      <c r="AG235" s="184"/>
      <c r="AH235" s="184"/>
      <c r="AI235" s="188"/>
      <c r="AJ235" s="184"/>
      <c r="AK235" s="185"/>
      <c r="AL235" s="20" t="str">
        <f>CONCATENATE(J232," Control"," 4")</f>
        <v>ADMTI  Control 4</v>
      </c>
      <c r="AM235" s="22"/>
      <c r="AN235" s="22"/>
      <c r="AO235" s="22"/>
      <c r="AP235" s="22" t="str">
        <f t="shared" si="185"/>
        <v xml:space="preserve">  a través de </v>
      </c>
      <c r="AQ235" s="20"/>
      <c r="AR235" s="20" t="str">
        <f t="shared" si="183"/>
        <v/>
      </c>
      <c r="AS235" s="20"/>
      <c r="AT235" s="20" t="str">
        <f t="shared" si="184"/>
        <v/>
      </c>
      <c r="AU235" s="20"/>
      <c r="AV235" s="20"/>
      <c r="AW235" s="20"/>
      <c r="AX235" s="21" t="str">
        <f>+IF(AR235="Probabilidad",AX234-(AX234*AT235),AX234)</f>
        <v/>
      </c>
      <c r="AY235" s="20" t="str">
        <f t="shared" si="166"/>
        <v/>
      </c>
      <c r="AZ235" s="21" t="e">
        <f>+IF(AR235="Impacto",AZ234-(AZ234*AT235),AZ234)</f>
        <v>#N/A</v>
      </c>
      <c r="BA235" s="20" t="str">
        <f t="shared" si="167"/>
        <v/>
      </c>
      <c r="BB235" s="191"/>
      <c r="BC235" s="191"/>
      <c r="BD235" s="183"/>
      <c r="BE235" s="163"/>
      <c r="BF235" s="163"/>
      <c r="BG235" s="163"/>
      <c r="BH235" s="163"/>
      <c r="BI235" s="163"/>
      <c r="BJ235" s="163"/>
      <c r="BK235" s="163"/>
      <c r="BL235" s="163"/>
      <c r="BM235" s="178"/>
      <c r="BN235" s="20" t="str">
        <f>CONCATENATE(J232," Acción preventiva"," 4")</f>
        <v>ADMTI  Acción preventiva 4</v>
      </c>
      <c r="BO235" s="22"/>
      <c r="BP235" s="22"/>
      <c r="BQ235" s="22"/>
      <c r="BR235" s="20"/>
      <c r="BS235" s="20"/>
      <c r="BT235" s="20"/>
      <c r="BU235" s="20"/>
      <c r="BV235" s="20"/>
      <c r="BW235" s="20"/>
      <c r="BX235" s="20"/>
      <c r="BY235" s="20"/>
      <c r="BZ235" s="20"/>
      <c r="CA235" s="20"/>
      <c r="CB235" s="20"/>
      <c r="CC235" s="20"/>
      <c r="CD235" s="20"/>
      <c r="CE235" s="180"/>
      <c r="CF235" s="37"/>
      <c r="CG235" s="37"/>
      <c r="CH235" s="37"/>
      <c r="CI235" s="37"/>
      <c r="CJ235" s="37"/>
      <c r="CK235" s="37"/>
      <c r="CL235" s="37"/>
      <c r="CM235" s="37"/>
      <c r="CN235" s="37"/>
      <c r="CO235" s="37"/>
      <c r="CP235" s="37"/>
      <c r="CQ235" s="37"/>
      <c r="CR235" s="37">
        <f t="shared" si="163"/>
        <v>0</v>
      </c>
      <c r="CS235" s="38"/>
      <c r="CT235" s="23"/>
      <c r="CU235" s="24"/>
      <c r="CV235" s="242"/>
      <c r="CW235" s="25" t="e">
        <f>1-(CU235/CV232)</f>
        <v>#DIV/0!</v>
      </c>
      <c r="CX235" s="23" t="e" cm="1">
        <f t="array" ref="CX235">+_xlfn.IFS(CW235&lt;0.8,"Cambio",CW235&lt;0.9,"Revisión de control",CW235&gt;0.89,"Se mantiene")</f>
        <v>#DIV/0!</v>
      </c>
      <c r="CY235" s="143"/>
      <c r="CZ235" s="143"/>
      <c r="DA235" s="143"/>
      <c r="DB235" s="143"/>
      <c r="DC235" s="25"/>
    </row>
    <row r="236" spans="1:107" ht="60" hidden="1" customHeight="1" x14ac:dyDescent="0.35">
      <c r="A236" s="146"/>
      <c r="B236" s="218" t="s">
        <v>150</v>
      </c>
      <c r="C236" s="148" t="s">
        <v>151</v>
      </c>
      <c r="D236" s="205" t="str">
        <f>VLOOKUP(B236,Datos!$B$65:$F$80,3,FALSE)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6" s="208" t="str">
        <f>VLOOKUP(B236,Datos!$B$65:$F$80,5,FALSE)</f>
        <v>La posibilidad de incumplir con las diferentes acciones necesarias para la administración de los bienes fiscales patrimoniales de la Agencia y las tierras baldías de la Nación</v>
      </c>
      <c r="F236" s="205" t="str">
        <f>VLOOKUP(B236,Datos!$B$65:$F$80,4,FALSE)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6" s="221" t="s">
        <v>651</v>
      </c>
      <c r="H236" s="184"/>
      <c r="I236" s="215">
        <f>IF(K236="",0,1)</f>
        <v>0</v>
      </c>
      <c r="J236" s="189" t="str">
        <f>CONCATENATE(C236," ",K236)</f>
        <v xml:space="preserve">ADMTI </v>
      </c>
      <c r="K236" s="189"/>
      <c r="L236" s="211"/>
      <c r="M236" s="196">
        <f ca="1">+TODAY()-L236</f>
        <v>46189</v>
      </c>
      <c r="N236" s="199"/>
      <c r="O236" s="212"/>
      <c r="P236" s="215" t="e">
        <f>VLOOKUP(O236,Datos!$B$20:$D$25,3,FALSE)</f>
        <v>#N/A</v>
      </c>
      <c r="Q236" s="212"/>
      <c r="R236" s="215" t="e">
        <f>VLOOKUP(Q236,Datos!$C$20:$D$25,2,FALSE)</f>
        <v>#N/A</v>
      </c>
      <c r="S236" s="215" t="e">
        <f>+IF(P236="",R236,IF(R236="",P236,IF(P236&gt;R236,P236,R236)))</f>
        <v>#N/A</v>
      </c>
      <c r="T236" s="215" t="e" cm="1">
        <f t="array" ref="T236">_xlfn.IFS(S236=P236,O236,S236=R236,Q236)</f>
        <v>#N/A</v>
      </c>
      <c r="U236" s="184"/>
      <c r="V236" s="186"/>
      <c r="W236" s="186"/>
      <c r="X236" s="187" t="str">
        <f>CONCATENATE("Posibilidad de"," ",U236," ",V236," debido ",W236)</f>
        <v xml:space="preserve">Posibilidad de   debido </v>
      </c>
      <c r="Y236" s="189"/>
      <c r="Z236" s="189"/>
      <c r="AA236" s="192"/>
      <c r="AB236" s="192"/>
      <c r="AC236" s="192"/>
      <c r="AD236" s="195"/>
      <c r="AE236" s="184" t="str">
        <f>IF(AD236&lt;=0,"",IF(AD236&lt;=2,"Muy Baja",IF(AD236&lt;=24,"Baja",IF(AD236&lt;=500,"Media",IF(AD236&lt;=5000,"Alta","Muy Alta")))))</f>
        <v/>
      </c>
      <c r="AF236" s="188" t="str">
        <f>IF(AE236="","",IF(AE236="Muy Baja",0.2,IF(AE236="Baja",0.4,IF(AE236="Media",0.6,IF(AE236="Alta",0.8,IF(AE236="Muy Alta",1,))))))</f>
        <v/>
      </c>
      <c r="AG236" s="188" t="e">
        <f>+T236</f>
        <v>#N/A</v>
      </c>
      <c r="AH236" s="184" t="e" cm="1">
        <f t="array" ref="AH236">_xlfn.IFS(AG236=Datos!$C$6,"Leve",AG236=Datos!$D$6,"Leve",AG236=Datos!$C$7,"Menor",AG236=Datos!$D$7,"Menor",AG236=Datos!$C$8,"Moderado",AG236=Datos!$D$8,"Moderado",AG236=Datos!$C$9,"Mayor",AG236=Datos!$D$9,"Mayor",AG236=Datos!$C$10,"Catastrófico",AG236=Datos!$D$10,"Catastrófico")</f>
        <v>#N/A</v>
      </c>
      <c r="AI236" s="188" t="e">
        <f>IF(AH236="","",IF(AH236="Leve",0.2,IF(AH236="Menor",0.4,IF(AH236="Moderado",0.6,IF(AH236="Mayor",0.8,IF(AH236="Catastrófico",1,))))))</f>
        <v>#N/A</v>
      </c>
      <c r="AJ236" s="184" t="e">
        <f>IF(OR(AND(AE236="Muy Baja",AH236="Leve"),AND(AE236="Muy Baja",AH236="Menor"),AND(AE236="Baja",AH236="Leve")),"Bajo",IF(OR(AND(AE236="Muy baja",AH236="Moderado"),AND(AE236="Baja",AH236="Menor"),AND(AE236="Baja",AH236="Moderado"),AND(AE236="Media",AH236="Leve"),AND(AE236="Media",AH236="Menor"),AND(AE236="Media",AH236="Moderado"),AND(AE236="Alta",AH236="Leve"),AND(AE236="Alta",AH236="Menor")),"Moderado",IF(OR(AND(AE236="Muy Baja",AH236="Mayor"),AND(AE236="Baja",AH236="Mayor"),AND(AE236="Media",AH236="Mayor"),AND(AE236="Alta",AH236="Moderado"),AND(AE236="Alta",AH236="Mayor"),AND(AE236="Muy Alta",AH236="Leve"),AND(AE236="Muy Alta",AH236="Menor"),AND(AE236="Muy Alta",AH236="Moderado"),AND(AE236="Muy Alta",AH236="Mayor")),"Alto",IF(OR(AND(AE236="Muy Baja",AH236="Catastrófico"),AND(AE236="Baja",AH236="Catastrófico"),AND(AE236="Media",AH236="Catastrófico"),AND(AE236="Alta",AH236="Catastrófico"),AND(AE236="Muy Alta",AH236="Catastrófico")),"Extremo",""))))</f>
        <v>#N/A</v>
      </c>
      <c r="AK236" s="185" t="e" cm="1">
        <f t="array" ref="AK236">_xlfn.IFS(AJ236="Bajo","Aceptar",AJ236="Moderado","Reducir",AJ236="Alto","Reducir",AJ236="Extremo","Reducir")</f>
        <v>#N/A</v>
      </c>
      <c r="AL236" s="20" t="str">
        <f>CONCATENATE(J236," Control"," 1")</f>
        <v>ADMTI  Control 1</v>
      </c>
      <c r="AM236" s="22"/>
      <c r="AN236" s="22"/>
      <c r="AO236" s="22"/>
      <c r="AP236" s="22" t="str">
        <f t="shared" si="185"/>
        <v xml:space="preserve">  a través de </v>
      </c>
      <c r="AQ236" s="20"/>
      <c r="AR236" s="20" t="str">
        <f t="shared" si="183"/>
        <v/>
      </c>
      <c r="AS236" s="20"/>
      <c r="AT236" s="20" t="str">
        <f t="shared" si="184"/>
        <v/>
      </c>
      <c r="AU236" s="20"/>
      <c r="AV236" s="20"/>
      <c r="AW236" s="20"/>
      <c r="AX236" s="21" t="str">
        <f>+IF(AR236="Probabilidad",AF236-(AF236*AT236),AF236)</f>
        <v/>
      </c>
      <c r="AY236" s="20" t="str">
        <f t="shared" si="166"/>
        <v/>
      </c>
      <c r="AZ236" s="21" t="e">
        <f>+IF(AR236="Impacto",AI236-(AI236*AT236),AI236)</f>
        <v>#N/A</v>
      </c>
      <c r="BA236" s="20" t="str">
        <f t="shared" si="167"/>
        <v/>
      </c>
      <c r="BB236" s="189" t="str">
        <f>IF(OR(AND(AY239="Muy Baja",BA239="Leve"),AND(AY239="Muy Baja",BA239="Menor"),AND(AY239="Baja",BA239="Leve")),"Bajo",IF(OR(AND(AY239="Muy baja",BA239="Moderado"),AND(AY239="Baja",BA239="Menor"),AND(AY239="Baja",BA239="Moderado"),AND(AY239="Media",BA239="Leve"),AND(AY239="Media",BA239="Menor"),AND(AY239="Media",BA239="Moderado"),AND(AY239="Alta",BA239="Leve"),AND(AY239="Alta",BA239="Menor")),"Moderado",IF(OR(AND(AY239="Muy Baja",BA239="Mayor"),AND(AY239="Baja",BA239="Mayor"),AND(AY239="Media",BA239="Mayor"),AND(AY239="Alta",BA239="Moderado"),AND(AY239="Alta",BA239="Mayor"),AND(AY239="Muy Alta",BA239="Leve"),AND(AY239="Muy Alta",BA239="Menor"),AND(AY239="Muy Alta",BA239="Moderado"),AND(AY239="Muy Alta",BA239="Mayor")),"Alto",IF(OR(AND(AY239="Muy Baja",BA239="Catastrófico"),AND(AY239="Baja",BA239="Catastrófico"),AND(AY239="Media",BA239="Catastrófico"),AND(AY239="Alta",BA239="Catastrófico"),AND(AY239="Muy Alta",BA239="Catastrófico")),"Extremo",""))))</f>
        <v/>
      </c>
      <c r="BC236" s="189" t="e" cm="1">
        <f t="array" ref="BC236">_xlfn.IFS(BB236="Bajo","Aceptar",BB236="Moderado","Reducir",BB236="Alto","Reducir",BB236="Extremo","Reducir")</f>
        <v>#N/A</v>
      </c>
      <c r="BD236" s="181" t="e" cm="1">
        <f t="array" ref="BD236">_xlfn.IFS(BC236="Aceptar","No",BC236="Reducir","Si")</f>
        <v>#N/A</v>
      </c>
      <c r="BE236" s="161"/>
      <c r="BF236" s="161"/>
      <c r="BG236" s="161"/>
      <c r="BH236" s="161"/>
      <c r="BI236" s="161"/>
      <c r="BJ236" s="161"/>
      <c r="BK236" s="161"/>
      <c r="BL236" s="161"/>
      <c r="BM236" s="178"/>
      <c r="BN236" s="20" t="str">
        <f>CONCATENATE(J236," Acción preventiva"," 1")</f>
        <v>ADMTI  Acción preventiva 1</v>
      </c>
      <c r="BO236" s="22"/>
      <c r="BP236" s="22"/>
      <c r="BQ236" s="22"/>
      <c r="BR236" s="20"/>
      <c r="BS236" s="20"/>
      <c r="BT236" s="20"/>
      <c r="BU236" s="20"/>
      <c r="BV236" s="20"/>
      <c r="BW236" s="20"/>
      <c r="BX236" s="20"/>
      <c r="BY236" s="20"/>
      <c r="BZ236" s="20"/>
      <c r="CA236" s="20"/>
      <c r="CB236" s="20"/>
      <c r="CC236" s="20"/>
      <c r="CD236" s="20"/>
      <c r="CE236" s="180"/>
      <c r="CF236" s="37"/>
      <c r="CG236" s="37"/>
      <c r="CH236" s="37"/>
      <c r="CI236" s="37"/>
      <c r="CJ236" s="37"/>
      <c r="CK236" s="37"/>
      <c r="CL236" s="37"/>
      <c r="CM236" s="37"/>
      <c r="CN236" s="37"/>
      <c r="CO236" s="37"/>
      <c r="CP236" s="37"/>
      <c r="CQ236" s="37"/>
      <c r="CR236" s="37">
        <f t="shared" si="163"/>
        <v>0</v>
      </c>
      <c r="CS236" s="38"/>
      <c r="CT236" s="23"/>
      <c r="CU236" s="24"/>
      <c r="CV236" s="240">
        <f>+AD236</f>
        <v>0</v>
      </c>
      <c r="CW236" s="25" t="e">
        <f>1-(CU236/CV236)</f>
        <v>#DIV/0!</v>
      </c>
      <c r="CX236" s="23" t="e" cm="1">
        <f t="array" ref="CX236">+_xlfn.IFS(CW236&lt;0.8,"Cambio",CW236&lt;0.9,"Revisión de control",CW236&gt;0.89,"Se mantiene")</f>
        <v>#DIV/0!</v>
      </c>
      <c r="CY236" s="143"/>
      <c r="CZ236" s="143"/>
      <c r="DA236" s="143"/>
      <c r="DB236" s="143"/>
      <c r="DC236" s="25"/>
    </row>
    <row r="237" spans="1:107" ht="60" hidden="1" customHeight="1" x14ac:dyDescent="0.35">
      <c r="A237" s="146"/>
      <c r="B237" s="219"/>
      <c r="C237" s="148" t="s">
        <v>151</v>
      </c>
      <c r="D237" s="206"/>
      <c r="E237" s="209"/>
      <c r="F237" s="206"/>
      <c r="G237" s="221"/>
      <c r="H237" s="184"/>
      <c r="I237" s="216"/>
      <c r="J237" s="190"/>
      <c r="K237" s="190"/>
      <c r="L237" s="211"/>
      <c r="M237" s="197"/>
      <c r="N237" s="200"/>
      <c r="O237" s="213"/>
      <c r="P237" s="216"/>
      <c r="Q237" s="213"/>
      <c r="R237" s="216"/>
      <c r="S237" s="216"/>
      <c r="T237" s="216"/>
      <c r="U237" s="184"/>
      <c r="V237" s="186"/>
      <c r="W237" s="186"/>
      <c r="X237" s="187"/>
      <c r="Y237" s="190"/>
      <c r="Z237" s="190"/>
      <c r="AA237" s="193"/>
      <c r="AB237" s="193"/>
      <c r="AC237" s="193"/>
      <c r="AD237" s="195"/>
      <c r="AE237" s="184"/>
      <c r="AF237" s="188"/>
      <c r="AG237" s="184"/>
      <c r="AH237" s="184"/>
      <c r="AI237" s="188"/>
      <c r="AJ237" s="184"/>
      <c r="AK237" s="185"/>
      <c r="AL237" s="20" t="str">
        <f>CONCATENATE(J236," Control"," 2")</f>
        <v>ADMTI  Control 2</v>
      </c>
      <c r="AM237" s="22"/>
      <c r="AN237" s="22"/>
      <c r="AO237" s="22"/>
      <c r="AP237" s="22" t="str">
        <f t="shared" si="185"/>
        <v xml:space="preserve">  a través de </v>
      </c>
      <c r="AQ237" s="20"/>
      <c r="AR237" s="20" t="str">
        <f t="shared" si="183"/>
        <v/>
      </c>
      <c r="AS237" s="20"/>
      <c r="AT237" s="20" t="str">
        <f t="shared" si="184"/>
        <v/>
      </c>
      <c r="AU237" s="20"/>
      <c r="AV237" s="20"/>
      <c r="AW237" s="20"/>
      <c r="AX237" s="21" t="str">
        <f>+IF(AR237="Probabilidad",AX236-(AX236*AT237),AX236)</f>
        <v/>
      </c>
      <c r="AY237" s="20" t="str">
        <f t="shared" si="166"/>
        <v/>
      </c>
      <c r="AZ237" s="21" t="e">
        <f>+IF(AR237="Impacto",AZ236-(AZ236*AT237),AZ236)</f>
        <v>#N/A</v>
      </c>
      <c r="BA237" s="20" t="str">
        <f t="shared" si="167"/>
        <v/>
      </c>
      <c r="BB237" s="190"/>
      <c r="BC237" s="190"/>
      <c r="BD237" s="182"/>
      <c r="BE237" s="162"/>
      <c r="BF237" s="162"/>
      <c r="BG237" s="162"/>
      <c r="BH237" s="162"/>
      <c r="BI237" s="162"/>
      <c r="BJ237" s="162"/>
      <c r="BK237" s="162"/>
      <c r="BL237" s="162"/>
      <c r="BM237" s="178"/>
      <c r="BN237" s="20" t="str">
        <f>CONCATENATE(J236," Acción preventiva"," 2")</f>
        <v>ADMTI  Acción preventiva 2</v>
      </c>
      <c r="BO237" s="22"/>
      <c r="BP237" s="22"/>
      <c r="BQ237" s="22"/>
      <c r="BR237" s="20"/>
      <c r="BS237" s="20"/>
      <c r="BT237" s="20"/>
      <c r="BU237" s="20"/>
      <c r="BV237" s="20"/>
      <c r="BW237" s="20"/>
      <c r="BX237" s="20"/>
      <c r="BY237" s="20"/>
      <c r="BZ237" s="20"/>
      <c r="CA237" s="20"/>
      <c r="CB237" s="20"/>
      <c r="CC237" s="20"/>
      <c r="CD237" s="20"/>
      <c r="CE237" s="180"/>
      <c r="CF237" s="37"/>
      <c r="CG237" s="37"/>
      <c r="CH237" s="37"/>
      <c r="CI237" s="37"/>
      <c r="CJ237" s="37"/>
      <c r="CK237" s="37"/>
      <c r="CL237" s="37"/>
      <c r="CM237" s="37"/>
      <c r="CN237" s="37"/>
      <c r="CO237" s="37"/>
      <c r="CP237" s="37"/>
      <c r="CQ237" s="37"/>
      <c r="CR237" s="37">
        <f t="shared" si="163"/>
        <v>0</v>
      </c>
      <c r="CS237" s="38"/>
      <c r="CT237" s="23"/>
      <c r="CU237" s="24"/>
      <c r="CV237" s="241"/>
      <c r="CW237" s="25" t="e">
        <f>1-(CU237/CV236)</f>
        <v>#DIV/0!</v>
      </c>
      <c r="CX237" s="23" t="e" cm="1">
        <f t="array" ref="CX237">+_xlfn.IFS(CW237&lt;0.8,"Cambio",CW237&lt;0.9,"Revisión de control",CW237&gt;0.89,"Se mantiene")</f>
        <v>#DIV/0!</v>
      </c>
      <c r="CY237" s="143"/>
      <c r="CZ237" s="143"/>
      <c r="DA237" s="143"/>
      <c r="DB237" s="143"/>
      <c r="DC237" s="25"/>
    </row>
    <row r="238" spans="1:107" ht="60" hidden="1" customHeight="1" x14ac:dyDescent="0.35">
      <c r="A238" s="146"/>
      <c r="B238" s="219"/>
      <c r="C238" s="148" t="s">
        <v>151</v>
      </c>
      <c r="D238" s="206"/>
      <c r="E238" s="209"/>
      <c r="F238" s="206"/>
      <c r="G238" s="221"/>
      <c r="H238" s="184"/>
      <c r="I238" s="216"/>
      <c r="J238" s="190"/>
      <c r="K238" s="190"/>
      <c r="L238" s="211"/>
      <c r="M238" s="197"/>
      <c r="N238" s="200"/>
      <c r="O238" s="213"/>
      <c r="P238" s="216"/>
      <c r="Q238" s="213"/>
      <c r="R238" s="216"/>
      <c r="S238" s="216"/>
      <c r="T238" s="216"/>
      <c r="U238" s="184"/>
      <c r="V238" s="186"/>
      <c r="W238" s="186"/>
      <c r="X238" s="187"/>
      <c r="Y238" s="190"/>
      <c r="Z238" s="190"/>
      <c r="AA238" s="193"/>
      <c r="AB238" s="193"/>
      <c r="AC238" s="193"/>
      <c r="AD238" s="195"/>
      <c r="AE238" s="184"/>
      <c r="AF238" s="188"/>
      <c r="AG238" s="184"/>
      <c r="AH238" s="184"/>
      <c r="AI238" s="188"/>
      <c r="AJ238" s="184"/>
      <c r="AK238" s="185"/>
      <c r="AL238" s="20" t="str">
        <f>CONCATENATE(J236," Control"," 3")</f>
        <v>ADMTI  Control 3</v>
      </c>
      <c r="AM238" s="22"/>
      <c r="AN238" s="22"/>
      <c r="AO238" s="22"/>
      <c r="AP238" s="22" t="str">
        <f t="shared" si="185"/>
        <v xml:space="preserve">  a través de </v>
      </c>
      <c r="AQ238" s="20"/>
      <c r="AR238" s="20" t="str">
        <f t="shared" si="183"/>
        <v/>
      </c>
      <c r="AS238" s="20"/>
      <c r="AT238" s="20" t="str">
        <f t="shared" si="184"/>
        <v/>
      </c>
      <c r="AU238" s="20"/>
      <c r="AV238" s="20"/>
      <c r="AW238" s="20"/>
      <c r="AX238" s="21" t="str">
        <f>+IF(AR238="Probabilidad",AX237-(AX237*AT238),AX237)</f>
        <v/>
      </c>
      <c r="AY238" s="20" t="str">
        <f t="shared" si="166"/>
        <v/>
      </c>
      <c r="AZ238" s="21" t="e">
        <f>+IF(AR238="Impacto",AZ237-(AZ237*AT238),AZ237)</f>
        <v>#N/A</v>
      </c>
      <c r="BA238" s="20" t="str">
        <f t="shared" si="167"/>
        <v/>
      </c>
      <c r="BB238" s="190"/>
      <c r="BC238" s="190"/>
      <c r="BD238" s="182"/>
      <c r="BE238" s="162"/>
      <c r="BF238" s="162"/>
      <c r="BG238" s="162"/>
      <c r="BH238" s="162"/>
      <c r="BI238" s="162"/>
      <c r="BJ238" s="162"/>
      <c r="BK238" s="162"/>
      <c r="BL238" s="162"/>
      <c r="BM238" s="178"/>
      <c r="BN238" s="20" t="str">
        <f>CONCATENATE(J236," Acción preventiva"," 3")</f>
        <v>ADMTI  Acción preventiva 3</v>
      </c>
      <c r="BO238" s="22"/>
      <c r="BP238" s="22"/>
      <c r="BQ238" s="22"/>
      <c r="BR238" s="20"/>
      <c r="BS238" s="20"/>
      <c r="BT238" s="20"/>
      <c r="BU238" s="20"/>
      <c r="BV238" s="20"/>
      <c r="BW238" s="20"/>
      <c r="BX238" s="20"/>
      <c r="BY238" s="20"/>
      <c r="BZ238" s="20"/>
      <c r="CA238" s="20"/>
      <c r="CB238" s="20"/>
      <c r="CC238" s="20"/>
      <c r="CD238" s="20"/>
      <c r="CE238" s="180"/>
      <c r="CF238" s="37"/>
      <c r="CG238" s="37"/>
      <c r="CH238" s="37"/>
      <c r="CI238" s="37"/>
      <c r="CJ238" s="37"/>
      <c r="CK238" s="37"/>
      <c r="CL238" s="37"/>
      <c r="CM238" s="37"/>
      <c r="CN238" s="37"/>
      <c r="CO238" s="37"/>
      <c r="CP238" s="37"/>
      <c r="CQ238" s="37"/>
      <c r="CR238" s="37">
        <f t="shared" si="163"/>
        <v>0</v>
      </c>
      <c r="CS238" s="38"/>
      <c r="CT238" s="23"/>
      <c r="CU238" s="24"/>
      <c r="CV238" s="241"/>
      <c r="CW238" s="25" t="e">
        <f>1-(CU238/CV236)</f>
        <v>#DIV/0!</v>
      </c>
      <c r="CX238" s="23" t="e" cm="1">
        <f t="array" ref="CX238">+_xlfn.IFS(CW238&lt;0.8,"Cambio",CW238&lt;0.9,"Revisión de control",CW238&gt;0.89,"Se mantiene")</f>
        <v>#DIV/0!</v>
      </c>
      <c r="CY238" s="143"/>
      <c r="CZ238" s="143"/>
      <c r="DA238" s="143"/>
      <c r="DB238" s="143"/>
      <c r="DC238" s="25"/>
    </row>
    <row r="239" spans="1:107" ht="60" hidden="1" customHeight="1" x14ac:dyDescent="0.35">
      <c r="A239" s="146"/>
      <c r="B239" s="220"/>
      <c r="C239" s="148" t="s">
        <v>151</v>
      </c>
      <c r="D239" s="207"/>
      <c r="E239" s="210"/>
      <c r="F239" s="207"/>
      <c r="G239" s="221"/>
      <c r="H239" s="184"/>
      <c r="I239" s="217"/>
      <c r="J239" s="191"/>
      <c r="K239" s="191"/>
      <c r="L239" s="211"/>
      <c r="M239" s="198"/>
      <c r="N239" s="201"/>
      <c r="O239" s="214"/>
      <c r="P239" s="217"/>
      <c r="Q239" s="214"/>
      <c r="R239" s="217"/>
      <c r="S239" s="217"/>
      <c r="T239" s="217"/>
      <c r="U239" s="184"/>
      <c r="V239" s="186"/>
      <c r="W239" s="186"/>
      <c r="X239" s="187"/>
      <c r="Y239" s="191"/>
      <c r="Z239" s="191"/>
      <c r="AA239" s="194"/>
      <c r="AB239" s="194"/>
      <c r="AC239" s="194"/>
      <c r="AD239" s="195"/>
      <c r="AE239" s="184"/>
      <c r="AF239" s="188"/>
      <c r="AG239" s="184"/>
      <c r="AH239" s="184"/>
      <c r="AI239" s="188"/>
      <c r="AJ239" s="184"/>
      <c r="AK239" s="185"/>
      <c r="AL239" s="20" t="str">
        <f>CONCATENATE(J236," Control"," 4")</f>
        <v>ADMTI  Control 4</v>
      </c>
      <c r="AM239" s="22"/>
      <c r="AN239" s="22"/>
      <c r="AO239" s="22"/>
      <c r="AP239" s="22" t="str">
        <f t="shared" si="185"/>
        <v xml:space="preserve">  a través de </v>
      </c>
      <c r="AQ239" s="20"/>
      <c r="AR239" s="20" t="str">
        <f t="shared" si="183"/>
        <v/>
      </c>
      <c r="AS239" s="20"/>
      <c r="AT239" s="20" t="str">
        <f t="shared" si="184"/>
        <v/>
      </c>
      <c r="AU239" s="20"/>
      <c r="AV239" s="20"/>
      <c r="AW239" s="20"/>
      <c r="AX239" s="21" t="str">
        <f>+IF(AR239="Probabilidad",AX238-(AX238*AT239),AX238)</f>
        <v/>
      </c>
      <c r="AY239" s="20" t="str">
        <f t="shared" si="166"/>
        <v/>
      </c>
      <c r="AZ239" s="21" t="e">
        <f>+IF(AR239="Impacto",AZ238-(AZ238*AT239),AZ238)</f>
        <v>#N/A</v>
      </c>
      <c r="BA239" s="20" t="str">
        <f t="shared" si="167"/>
        <v/>
      </c>
      <c r="BB239" s="191"/>
      <c r="BC239" s="191"/>
      <c r="BD239" s="183"/>
      <c r="BE239" s="163"/>
      <c r="BF239" s="163"/>
      <c r="BG239" s="163"/>
      <c r="BH239" s="163"/>
      <c r="BI239" s="163"/>
      <c r="BJ239" s="163"/>
      <c r="BK239" s="163"/>
      <c r="BL239" s="163"/>
      <c r="BM239" s="178"/>
      <c r="BN239" s="20" t="str">
        <f>CONCATENATE(J236," Acción preventiva"," 4")</f>
        <v>ADMTI  Acción preventiva 4</v>
      </c>
      <c r="BO239" s="22"/>
      <c r="BP239" s="22"/>
      <c r="BQ239" s="22"/>
      <c r="BR239" s="20"/>
      <c r="BS239" s="20"/>
      <c r="BT239" s="20"/>
      <c r="BU239" s="20"/>
      <c r="BV239" s="20"/>
      <c r="BW239" s="20"/>
      <c r="BX239" s="20"/>
      <c r="BY239" s="20"/>
      <c r="BZ239" s="20"/>
      <c r="CA239" s="20"/>
      <c r="CB239" s="20"/>
      <c r="CC239" s="20"/>
      <c r="CD239" s="20"/>
      <c r="CE239" s="180"/>
      <c r="CF239" s="37"/>
      <c r="CG239" s="37"/>
      <c r="CH239" s="37"/>
      <c r="CI239" s="37"/>
      <c r="CJ239" s="37"/>
      <c r="CK239" s="37"/>
      <c r="CL239" s="37"/>
      <c r="CM239" s="37"/>
      <c r="CN239" s="37"/>
      <c r="CO239" s="37"/>
      <c r="CP239" s="37"/>
      <c r="CQ239" s="37"/>
      <c r="CR239" s="37">
        <f t="shared" si="163"/>
        <v>0</v>
      </c>
      <c r="CS239" s="38"/>
      <c r="CT239" s="23"/>
      <c r="CU239" s="24"/>
      <c r="CV239" s="242"/>
      <c r="CW239" s="25" t="e">
        <f>1-(CU239/CV236)</f>
        <v>#DIV/0!</v>
      </c>
      <c r="CX239" s="23" t="e" cm="1">
        <f t="array" ref="CX239">+_xlfn.IFS(CW239&lt;0.8,"Cambio",CW239&lt;0.9,"Revisión de control",CW239&gt;0.89,"Se mantiene")</f>
        <v>#DIV/0!</v>
      </c>
      <c r="CY239" s="143"/>
      <c r="CZ239" s="143"/>
      <c r="DA239" s="143"/>
      <c r="DB239" s="143"/>
      <c r="DC239" s="25"/>
    </row>
    <row r="240" spans="1:107" ht="60" hidden="1" customHeight="1" x14ac:dyDescent="0.35">
      <c r="A240" s="146"/>
      <c r="B240" s="218" t="s">
        <v>150</v>
      </c>
      <c r="C240" s="148" t="s">
        <v>151</v>
      </c>
      <c r="D240" s="205" t="str">
        <f>VLOOKUP(B240,Datos!$B$65:$F$80,3,FALSE)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0" s="208" t="str">
        <f>VLOOKUP(B240,Datos!$B$65:$F$80,5,FALSE)</f>
        <v>La posibilidad de incumplir con las diferentes acciones necesarias para la administración de los bienes fiscales patrimoniales de la Agencia y las tierras baldías de la Nación</v>
      </c>
      <c r="F240" s="205" t="str">
        <f>VLOOKUP(B240,Datos!$B$65:$F$80,4,FALSE)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0" s="221" t="s">
        <v>583</v>
      </c>
      <c r="H240" s="184"/>
      <c r="I240" s="215">
        <f>IF(K240="",0,1)</f>
        <v>0</v>
      </c>
      <c r="J240" s="189" t="str">
        <f>CONCATENATE(C240," ",K240)</f>
        <v xml:space="preserve">ADMTI </v>
      </c>
      <c r="K240" s="189"/>
      <c r="L240" s="211"/>
      <c r="M240" s="196">
        <f ca="1">+TODAY()-L240</f>
        <v>46189</v>
      </c>
      <c r="N240" s="199"/>
      <c r="O240" s="212"/>
      <c r="P240" s="215" t="e">
        <f>VLOOKUP(O240,Datos!$B$20:$D$25,3,FALSE)</f>
        <v>#N/A</v>
      </c>
      <c r="Q240" s="212"/>
      <c r="R240" s="215" t="e">
        <f>VLOOKUP(Q240,Datos!$C$20:$D$25,2,FALSE)</f>
        <v>#N/A</v>
      </c>
      <c r="S240" s="215" t="e">
        <f>+IF(P240="",R240,IF(R240="",P240,IF(P240&gt;R240,P240,R240)))</f>
        <v>#N/A</v>
      </c>
      <c r="T240" s="215" t="e" cm="1">
        <f t="array" ref="T240">_xlfn.IFS(S240=P240,O240,S240=R240,Q240)</f>
        <v>#N/A</v>
      </c>
      <c r="U240" s="184"/>
      <c r="V240" s="186"/>
      <c r="W240" s="186"/>
      <c r="X240" s="187" t="str">
        <f>CONCATENATE("Posibilidad de"," ",U240," ",V240," debido ",W240)</f>
        <v xml:space="preserve">Posibilidad de   debido </v>
      </c>
      <c r="Y240" s="189"/>
      <c r="Z240" s="189"/>
      <c r="AA240" s="192"/>
      <c r="AB240" s="192"/>
      <c r="AC240" s="192"/>
      <c r="AD240" s="195"/>
      <c r="AE240" s="184" t="str">
        <f>IF(AD240&lt;=0,"",IF(AD240&lt;=2,"Muy Baja",IF(AD240&lt;=24,"Baja",IF(AD240&lt;=500,"Media",IF(AD240&lt;=5000,"Alta","Muy Alta")))))</f>
        <v/>
      </c>
      <c r="AF240" s="188" t="str">
        <f>IF(AE240="","",IF(AE240="Muy Baja",0.2,IF(AE240="Baja",0.4,IF(AE240="Media",0.6,IF(AE240="Alta",0.8,IF(AE240="Muy Alta",1,))))))</f>
        <v/>
      </c>
      <c r="AG240" s="188" t="e">
        <f>+T240</f>
        <v>#N/A</v>
      </c>
      <c r="AH240" s="184" t="e" cm="1">
        <f t="array" ref="AH240">_xlfn.IFS(AG240=Datos!$C$6,"Leve",AG240=Datos!$D$6,"Leve",AG240=Datos!$C$7,"Menor",AG240=Datos!$D$7,"Menor",AG240=Datos!$C$8,"Moderado",AG240=Datos!$D$8,"Moderado",AG240=Datos!$C$9,"Mayor",AG240=Datos!$D$9,"Mayor",AG240=Datos!$C$10,"Catastrófico",AG240=Datos!$D$10,"Catastrófico")</f>
        <v>#N/A</v>
      </c>
      <c r="AI240" s="188" t="e">
        <f>IF(AH240="","",IF(AH240="Leve",0.2,IF(AH240="Menor",0.4,IF(AH240="Moderado",0.6,IF(AH240="Mayor",0.8,IF(AH240="Catastrófico",1,))))))</f>
        <v>#N/A</v>
      </c>
      <c r="AJ240" s="184" t="e">
        <f>IF(OR(AND(AE240="Muy Baja",AH240="Leve"),AND(AE240="Muy Baja",AH240="Menor"),AND(AE240="Baja",AH240="Leve")),"Bajo",IF(OR(AND(AE240="Muy baja",AH240="Moderado"),AND(AE240="Baja",AH240="Menor"),AND(AE240="Baja",AH240="Moderado"),AND(AE240="Media",AH240="Leve"),AND(AE240="Media",AH240="Menor"),AND(AE240="Media",AH240="Moderado"),AND(AE240="Alta",AH240="Leve"),AND(AE240="Alta",AH240="Menor")),"Moderado",IF(OR(AND(AE240="Muy Baja",AH240="Mayor"),AND(AE240="Baja",AH240="Mayor"),AND(AE240="Media",AH240="Mayor"),AND(AE240="Alta",AH240="Moderado"),AND(AE240="Alta",AH240="Mayor"),AND(AE240="Muy Alta",AH240="Leve"),AND(AE240="Muy Alta",AH240="Menor"),AND(AE240="Muy Alta",AH240="Moderado"),AND(AE240="Muy Alta",AH240="Mayor")),"Alto",IF(OR(AND(AE240="Muy Baja",AH240="Catastrófico"),AND(AE240="Baja",AH240="Catastrófico"),AND(AE240="Media",AH240="Catastrófico"),AND(AE240="Alta",AH240="Catastrófico"),AND(AE240="Muy Alta",AH240="Catastrófico")),"Extremo",""))))</f>
        <v>#N/A</v>
      </c>
      <c r="AK240" s="185" t="e" cm="1">
        <f t="array" ref="AK240">_xlfn.IFS(AJ240="Bajo","Aceptar",AJ240="Moderado","Reducir",AJ240="Alto","Reducir",AJ240="Extremo","Reducir")</f>
        <v>#N/A</v>
      </c>
      <c r="AL240" s="20" t="str">
        <f>CONCATENATE(J240," Control"," 1")</f>
        <v>ADMTI  Control 1</v>
      </c>
      <c r="AM240" s="22"/>
      <c r="AN240" s="22"/>
      <c r="AO240" s="22"/>
      <c r="AP240" s="22" t="str">
        <f t="shared" si="185"/>
        <v xml:space="preserve">  a través de </v>
      </c>
      <c r="AQ240" s="20"/>
      <c r="AR240" s="20" t="str">
        <f t="shared" ref="AR240:AR287" si="186">IF(OR(AQ240="Preventivo",AQ240="Detectivo"),"Probabilidad",IF(AQ240="Correctivo","Impacto",""))</f>
        <v/>
      </c>
      <c r="AS240" s="20"/>
      <c r="AT240" s="20" t="str">
        <f t="shared" ref="AT240:AT287" si="187">IF(AND(AQ240="Preventivo",AS240="Automático"),"50%",IF(AND(AQ240="Preventivo",AS240="Manual"),"40%",IF(AND(AQ240="Detectivo",AS240="Automático"),"40%",IF(AND(AQ240="Detectivo",AS240="Manual"),"30%",IF(AND(AQ240="Correctivo",AS240="Automático"),"35%",IF(AND(AQ240="Correctivo",AS240="Manual"),"25%",""))))))</f>
        <v/>
      </c>
      <c r="AU240" s="20"/>
      <c r="AV240" s="20"/>
      <c r="AW240" s="20"/>
      <c r="AX240" s="21" t="str">
        <f>+IF(AR240="Probabilidad",AF240-(AF240*AT240),AF240)</f>
        <v/>
      </c>
      <c r="AY240" s="20" t="str">
        <f t="shared" si="166"/>
        <v/>
      </c>
      <c r="AZ240" s="21" t="e">
        <f>+IF(AR240="Impacto",AI240-(AI240*AT240),AI240)</f>
        <v>#N/A</v>
      </c>
      <c r="BA240" s="20" t="str">
        <f t="shared" si="167"/>
        <v/>
      </c>
      <c r="BB240" s="189" t="str">
        <f>IF(OR(AND(AY243="Muy Baja",BA243="Leve"),AND(AY243="Muy Baja",BA243="Menor"),AND(AY243="Baja",BA243="Leve")),"Bajo",IF(OR(AND(AY243="Muy baja",BA243="Moderado"),AND(AY243="Baja",BA243="Menor"),AND(AY243="Baja",BA243="Moderado"),AND(AY243="Media",BA243="Leve"),AND(AY243="Media",BA243="Menor"),AND(AY243="Media",BA243="Moderado"),AND(AY243="Alta",BA243="Leve"),AND(AY243="Alta",BA243="Menor")),"Moderado",IF(OR(AND(AY243="Muy Baja",BA243="Mayor"),AND(AY243="Baja",BA243="Mayor"),AND(AY243="Media",BA243="Mayor"),AND(AY243="Alta",BA243="Moderado"),AND(AY243="Alta",BA243="Mayor"),AND(AY243="Muy Alta",BA243="Leve"),AND(AY243="Muy Alta",BA243="Menor"),AND(AY243="Muy Alta",BA243="Moderado"),AND(AY243="Muy Alta",BA243="Mayor")),"Alto",IF(OR(AND(AY243="Muy Baja",BA243="Catastrófico"),AND(AY243="Baja",BA243="Catastrófico"),AND(AY243="Media",BA243="Catastrófico"),AND(AY243="Alta",BA243="Catastrófico"),AND(AY243="Muy Alta",BA243="Catastrófico")),"Extremo",""))))</f>
        <v/>
      </c>
      <c r="BC240" s="189" t="e" cm="1">
        <f t="array" ref="BC240">_xlfn.IFS(BB240="Bajo","Aceptar",BB240="Moderado","Reducir",BB240="Alto","Reducir",BB240="Extremo","Reducir")</f>
        <v>#N/A</v>
      </c>
      <c r="BD240" s="181" t="e" cm="1">
        <f t="array" ref="BD240">_xlfn.IFS(BC240="Aceptar","No",BC240="Reducir","Si")</f>
        <v>#N/A</v>
      </c>
      <c r="BE240" s="161"/>
      <c r="BF240" s="161"/>
      <c r="BG240" s="161"/>
      <c r="BH240" s="161"/>
      <c r="BI240" s="161"/>
      <c r="BJ240" s="161"/>
      <c r="BK240" s="161"/>
      <c r="BL240" s="161"/>
      <c r="BM240" s="178"/>
      <c r="BN240" s="20" t="str">
        <f>CONCATENATE(J240," Acción preventiva"," 1")</f>
        <v>ADMTI  Acción preventiva 1</v>
      </c>
      <c r="BO240" s="22"/>
      <c r="BP240" s="22"/>
      <c r="BQ240" s="22"/>
      <c r="BR240" s="20"/>
      <c r="BS240" s="20"/>
      <c r="BT240" s="20"/>
      <c r="BU240" s="20"/>
      <c r="BV240" s="20"/>
      <c r="BW240" s="20"/>
      <c r="BX240" s="20"/>
      <c r="BY240" s="20"/>
      <c r="BZ240" s="20"/>
      <c r="CA240" s="20"/>
      <c r="CB240" s="20"/>
      <c r="CC240" s="20"/>
      <c r="CD240" s="20"/>
      <c r="CE240" s="180"/>
      <c r="CF240" s="37"/>
      <c r="CG240" s="37"/>
      <c r="CH240" s="37"/>
      <c r="CI240" s="37"/>
      <c r="CJ240" s="37"/>
      <c r="CK240" s="37"/>
      <c r="CL240" s="37"/>
      <c r="CM240" s="37"/>
      <c r="CN240" s="37"/>
      <c r="CO240" s="37"/>
      <c r="CP240" s="37"/>
      <c r="CQ240" s="37"/>
      <c r="CR240" s="37">
        <f t="shared" si="163"/>
        <v>0</v>
      </c>
      <c r="CS240" s="38"/>
      <c r="CT240" s="23"/>
      <c r="CU240" s="24"/>
      <c r="CV240" s="240">
        <f>+AD240</f>
        <v>0</v>
      </c>
      <c r="CW240" s="25" t="e">
        <f>1-(CU240/CV240)</f>
        <v>#DIV/0!</v>
      </c>
      <c r="CX240" s="23" t="e" cm="1">
        <f t="array" ref="CX240">+_xlfn.IFS(CW240&lt;0.8,"Cambio",CW240&lt;0.9,"Revisión de control",CW240&gt;0.89,"Se mantiene")</f>
        <v>#DIV/0!</v>
      </c>
      <c r="CY240" s="143"/>
      <c r="CZ240" s="143"/>
      <c r="DA240" s="143"/>
      <c r="DB240" s="143"/>
      <c r="DC240" s="25"/>
    </row>
    <row r="241" spans="1:107" ht="60" hidden="1" customHeight="1" x14ac:dyDescent="0.35">
      <c r="A241" s="146"/>
      <c r="B241" s="219"/>
      <c r="C241" s="148" t="s">
        <v>151</v>
      </c>
      <c r="D241" s="206"/>
      <c r="E241" s="209"/>
      <c r="F241" s="206"/>
      <c r="G241" s="221"/>
      <c r="H241" s="184"/>
      <c r="I241" s="216"/>
      <c r="J241" s="190"/>
      <c r="K241" s="190"/>
      <c r="L241" s="211"/>
      <c r="M241" s="197"/>
      <c r="N241" s="200"/>
      <c r="O241" s="213"/>
      <c r="P241" s="216"/>
      <c r="Q241" s="213"/>
      <c r="R241" s="216"/>
      <c r="S241" s="216"/>
      <c r="T241" s="216"/>
      <c r="U241" s="184"/>
      <c r="V241" s="186"/>
      <c r="W241" s="186"/>
      <c r="X241" s="187"/>
      <c r="Y241" s="190"/>
      <c r="Z241" s="190"/>
      <c r="AA241" s="193"/>
      <c r="AB241" s="193"/>
      <c r="AC241" s="193"/>
      <c r="AD241" s="195"/>
      <c r="AE241" s="184"/>
      <c r="AF241" s="188"/>
      <c r="AG241" s="184"/>
      <c r="AH241" s="184"/>
      <c r="AI241" s="188"/>
      <c r="AJ241" s="184"/>
      <c r="AK241" s="185"/>
      <c r="AL241" s="20" t="str">
        <f>CONCATENATE(J240," Control"," 2")</f>
        <v>ADMTI  Control 2</v>
      </c>
      <c r="AM241" s="22"/>
      <c r="AN241" s="22"/>
      <c r="AO241" s="22"/>
      <c r="AP241" s="22" t="str">
        <f t="shared" si="185"/>
        <v xml:space="preserve">  a través de </v>
      </c>
      <c r="AQ241" s="20"/>
      <c r="AR241" s="20" t="str">
        <f t="shared" si="186"/>
        <v/>
      </c>
      <c r="AS241" s="20"/>
      <c r="AT241" s="20" t="str">
        <f t="shared" si="187"/>
        <v/>
      </c>
      <c r="AU241" s="20"/>
      <c r="AV241" s="20"/>
      <c r="AW241" s="20"/>
      <c r="AX241" s="21" t="str">
        <f>+IF(AR241="Probabilidad",AX240-(AX240*AT241),AX240)</f>
        <v/>
      </c>
      <c r="AY241" s="20" t="str">
        <f t="shared" si="166"/>
        <v/>
      </c>
      <c r="AZ241" s="21" t="e">
        <f>+IF(AR241="Impacto",AZ240-(AZ240*AT241),AZ240)</f>
        <v>#N/A</v>
      </c>
      <c r="BA241" s="20" t="str">
        <f t="shared" si="167"/>
        <v/>
      </c>
      <c r="BB241" s="190"/>
      <c r="BC241" s="190"/>
      <c r="BD241" s="182"/>
      <c r="BE241" s="162"/>
      <c r="BF241" s="162"/>
      <c r="BG241" s="162"/>
      <c r="BH241" s="162"/>
      <c r="BI241" s="162"/>
      <c r="BJ241" s="162"/>
      <c r="BK241" s="162"/>
      <c r="BL241" s="162"/>
      <c r="BM241" s="178"/>
      <c r="BN241" s="20" t="str">
        <f>CONCATENATE(J240," Acción preventiva"," 2")</f>
        <v>ADMTI  Acción preventiva 2</v>
      </c>
      <c r="BO241" s="22"/>
      <c r="BP241" s="22"/>
      <c r="BQ241" s="22"/>
      <c r="BR241" s="20"/>
      <c r="BS241" s="20"/>
      <c r="BT241" s="20"/>
      <c r="BU241" s="20"/>
      <c r="BV241" s="20"/>
      <c r="BW241" s="20"/>
      <c r="BX241" s="20"/>
      <c r="BY241" s="20"/>
      <c r="BZ241" s="20"/>
      <c r="CA241" s="20"/>
      <c r="CB241" s="20"/>
      <c r="CC241" s="20"/>
      <c r="CD241" s="20"/>
      <c r="CE241" s="180"/>
      <c r="CF241" s="37"/>
      <c r="CG241" s="37"/>
      <c r="CH241" s="37"/>
      <c r="CI241" s="37"/>
      <c r="CJ241" s="37"/>
      <c r="CK241" s="37"/>
      <c r="CL241" s="37"/>
      <c r="CM241" s="37"/>
      <c r="CN241" s="37"/>
      <c r="CO241" s="37"/>
      <c r="CP241" s="37"/>
      <c r="CQ241" s="37"/>
      <c r="CR241" s="37">
        <f t="shared" si="163"/>
        <v>0</v>
      </c>
      <c r="CS241" s="38"/>
      <c r="CT241" s="23"/>
      <c r="CU241" s="24"/>
      <c r="CV241" s="241"/>
      <c r="CW241" s="25" t="e">
        <f>1-(CU241/CV240)</f>
        <v>#DIV/0!</v>
      </c>
      <c r="CX241" s="23" t="e" cm="1">
        <f t="array" ref="CX241">+_xlfn.IFS(CW241&lt;0.8,"Cambio",CW241&lt;0.9,"Revisión de control",CW241&gt;0.89,"Se mantiene")</f>
        <v>#DIV/0!</v>
      </c>
      <c r="CY241" s="143"/>
      <c r="CZ241" s="143"/>
      <c r="DA241" s="143"/>
      <c r="DB241" s="143"/>
      <c r="DC241" s="25"/>
    </row>
    <row r="242" spans="1:107" ht="60" hidden="1" customHeight="1" x14ac:dyDescent="0.35">
      <c r="A242" s="146"/>
      <c r="B242" s="219"/>
      <c r="C242" s="148" t="s">
        <v>151</v>
      </c>
      <c r="D242" s="206"/>
      <c r="E242" s="209"/>
      <c r="F242" s="206"/>
      <c r="G242" s="221"/>
      <c r="H242" s="184"/>
      <c r="I242" s="216"/>
      <c r="J242" s="190"/>
      <c r="K242" s="190"/>
      <c r="L242" s="211"/>
      <c r="M242" s="197"/>
      <c r="N242" s="200"/>
      <c r="O242" s="213"/>
      <c r="P242" s="216"/>
      <c r="Q242" s="213"/>
      <c r="R242" s="216"/>
      <c r="S242" s="216"/>
      <c r="T242" s="216"/>
      <c r="U242" s="184"/>
      <c r="V242" s="186"/>
      <c r="W242" s="186"/>
      <c r="X242" s="187"/>
      <c r="Y242" s="190"/>
      <c r="Z242" s="190"/>
      <c r="AA242" s="193"/>
      <c r="AB242" s="193"/>
      <c r="AC242" s="193"/>
      <c r="AD242" s="195"/>
      <c r="AE242" s="184"/>
      <c r="AF242" s="188"/>
      <c r="AG242" s="184"/>
      <c r="AH242" s="184"/>
      <c r="AI242" s="188"/>
      <c r="AJ242" s="184"/>
      <c r="AK242" s="185"/>
      <c r="AL242" s="20" t="str">
        <f>CONCATENATE(J240," Control"," 3")</f>
        <v>ADMTI  Control 3</v>
      </c>
      <c r="AM242" s="22"/>
      <c r="AN242" s="22"/>
      <c r="AO242" s="22"/>
      <c r="AP242" s="22" t="str">
        <f t="shared" si="185"/>
        <v xml:space="preserve">  a través de </v>
      </c>
      <c r="AQ242" s="20"/>
      <c r="AR242" s="20" t="str">
        <f t="shared" si="186"/>
        <v/>
      </c>
      <c r="AS242" s="20"/>
      <c r="AT242" s="20" t="str">
        <f t="shared" si="187"/>
        <v/>
      </c>
      <c r="AU242" s="20"/>
      <c r="AV242" s="20"/>
      <c r="AW242" s="20"/>
      <c r="AX242" s="21" t="str">
        <f>+IF(AR242="Probabilidad",AX241-(AX241*AT242),AX241)</f>
        <v/>
      </c>
      <c r="AY242" s="20" t="str">
        <f t="shared" si="166"/>
        <v/>
      </c>
      <c r="AZ242" s="21" t="e">
        <f>+IF(AR242="Impacto",AZ241-(AZ241*AT242),AZ241)</f>
        <v>#N/A</v>
      </c>
      <c r="BA242" s="20" t="str">
        <f t="shared" si="167"/>
        <v/>
      </c>
      <c r="BB242" s="190"/>
      <c r="BC242" s="190"/>
      <c r="BD242" s="182"/>
      <c r="BE242" s="162"/>
      <c r="BF242" s="162"/>
      <c r="BG242" s="162"/>
      <c r="BH242" s="162"/>
      <c r="BI242" s="162"/>
      <c r="BJ242" s="162"/>
      <c r="BK242" s="162"/>
      <c r="BL242" s="162"/>
      <c r="BM242" s="178"/>
      <c r="BN242" s="20" t="str">
        <f>CONCATENATE(J240," Acción preventiva"," 3")</f>
        <v>ADMTI  Acción preventiva 3</v>
      </c>
      <c r="BO242" s="22"/>
      <c r="BP242" s="22"/>
      <c r="BQ242" s="22"/>
      <c r="BR242" s="20"/>
      <c r="BS242" s="20"/>
      <c r="BT242" s="20"/>
      <c r="BU242" s="20"/>
      <c r="BV242" s="20"/>
      <c r="BW242" s="20"/>
      <c r="BX242" s="20"/>
      <c r="BY242" s="20"/>
      <c r="BZ242" s="20"/>
      <c r="CA242" s="20"/>
      <c r="CB242" s="20"/>
      <c r="CC242" s="20"/>
      <c r="CD242" s="20"/>
      <c r="CE242" s="180"/>
      <c r="CF242" s="37"/>
      <c r="CG242" s="37"/>
      <c r="CH242" s="37"/>
      <c r="CI242" s="37"/>
      <c r="CJ242" s="37"/>
      <c r="CK242" s="37"/>
      <c r="CL242" s="37"/>
      <c r="CM242" s="37"/>
      <c r="CN242" s="37"/>
      <c r="CO242" s="37"/>
      <c r="CP242" s="37"/>
      <c r="CQ242" s="37"/>
      <c r="CR242" s="37">
        <f t="shared" si="163"/>
        <v>0</v>
      </c>
      <c r="CS242" s="38"/>
      <c r="CT242" s="23"/>
      <c r="CU242" s="24"/>
      <c r="CV242" s="241"/>
      <c r="CW242" s="25" t="e">
        <f>1-(CU242/CV240)</f>
        <v>#DIV/0!</v>
      </c>
      <c r="CX242" s="23" t="e" cm="1">
        <f t="array" ref="CX242">+_xlfn.IFS(CW242&lt;0.8,"Cambio",CW242&lt;0.9,"Revisión de control",CW242&gt;0.89,"Se mantiene")</f>
        <v>#DIV/0!</v>
      </c>
      <c r="CY242" s="143"/>
      <c r="CZ242" s="143"/>
      <c r="DA242" s="143"/>
      <c r="DB242" s="143"/>
      <c r="DC242" s="25"/>
    </row>
    <row r="243" spans="1:107" ht="60" hidden="1" customHeight="1" x14ac:dyDescent="0.35">
      <c r="A243" s="146"/>
      <c r="B243" s="220"/>
      <c r="C243" s="148" t="s">
        <v>151</v>
      </c>
      <c r="D243" s="207"/>
      <c r="E243" s="210"/>
      <c r="F243" s="207"/>
      <c r="G243" s="221"/>
      <c r="H243" s="184"/>
      <c r="I243" s="217"/>
      <c r="J243" s="191"/>
      <c r="K243" s="191"/>
      <c r="L243" s="211"/>
      <c r="M243" s="198"/>
      <c r="N243" s="201"/>
      <c r="O243" s="214"/>
      <c r="P243" s="217"/>
      <c r="Q243" s="214"/>
      <c r="R243" s="217"/>
      <c r="S243" s="217"/>
      <c r="T243" s="217"/>
      <c r="U243" s="184"/>
      <c r="V243" s="186"/>
      <c r="W243" s="186"/>
      <c r="X243" s="187"/>
      <c r="Y243" s="191"/>
      <c r="Z243" s="191"/>
      <c r="AA243" s="194"/>
      <c r="AB243" s="194"/>
      <c r="AC243" s="194"/>
      <c r="AD243" s="195"/>
      <c r="AE243" s="184"/>
      <c r="AF243" s="188"/>
      <c r="AG243" s="184"/>
      <c r="AH243" s="184"/>
      <c r="AI243" s="188"/>
      <c r="AJ243" s="184"/>
      <c r="AK243" s="185"/>
      <c r="AL243" s="20" t="str">
        <f>CONCATENATE(J240," Control"," 4")</f>
        <v>ADMTI  Control 4</v>
      </c>
      <c r="AM243" s="22"/>
      <c r="AN243" s="22"/>
      <c r="AO243" s="22"/>
      <c r="AP243" s="22" t="str">
        <f t="shared" si="185"/>
        <v xml:space="preserve">  a través de </v>
      </c>
      <c r="AQ243" s="20"/>
      <c r="AR243" s="20" t="str">
        <f t="shared" si="186"/>
        <v/>
      </c>
      <c r="AS243" s="20"/>
      <c r="AT243" s="20" t="str">
        <f t="shared" si="187"/>
        <v/>
      </c>
      <c r="AU243" s="20"/>
      <c r="AV243" s="20"/>
      <c r="AW243" s="20"/>
      <c r="AX243" s="21" t="str">
        <f>+IF(AR243="Probabilidad",AX242-(AX242*AT243),AX242)</f>
        <v/>
      </c>
      <c r="AY243" s="20" t="str">
        <f t="shared" si="166"/>
        <v/>
      </c>
      <c r="AZ243" s="21" t="e">
        <f>+IF(AR243="Impacto",AZ242-(AZ242*AT243),AZ242)</f>
        <v>#N/A</v>
      </c>
      <c r="BA243" s="20" t="str">
        <f t="shared" si="167"/>
        <v/>
      </c>
      <c r="BB243" s="191"/>
      <c r="BC243" s="191"/>
      <c r="BD243" s="183"/>
      <c r="BE243" s="163"/>
      <c r="BF243" s="163"/>
      <c r="BG243" s="163"/>
      <c r="BH243" s="163"/>
      <c r="BI243" s="163"/>
      <c r="BJ243" s="163"/>
      <c r="BK243" s="163"/>
      <c r="BL243" s="163"/>
      <c r="BM243" s="178"/>
      <c r="BN243" s="20" t="str">
        <f>CONCATENATE(J240," Acción preventiva"," 4")</f>
        <v>ADMTI  Acción preventiva 4</v>
      </c>
      <c r="BO243" s="22"/>
      <c r="BP243" s="22"/>
      <c r="BQ243" s="22"/>
      <c r="BR243" s="20"/>
      <c r="BS243" s="20"/>
      <c r="BT243" s="20"/>
      <c r="BU243" s="20"/>
      <c r="BV243" s="20"/>
      <c r="BW243" s="20"/>
      <c r="BX243" s="20"/>
      <c r="BY243" s="20"/>
      <c r="BZ243" s="20"/>
      <c r="CA243" s="20"/>
      <c r="CB243" s="20"/>
      <c r="CC243" s="20"/>
      <c r="CD243" s="20"/>
      <c r="CE243" s="180"/>
      <c r="CF243" s="37"/>
      <c r="CG243" s="37"/>
      <c r="CH243" s="37"/>
      <c r="CI243" s="37"/>
      <c r="CJ243" s="37"/>
      <c r="CK243" s="37"/>
      <c r="CL243" s="37"/>
      <c r="CM243" s="37"/>
      <c r="CN243" s="37"/>
      <c r="CO243" s="37"/>
      <c r="CP243" s="37"/>
      <c r="CQ243" s="37"/>
      <c r="CR243" s="37">
        <f t="shared" si="163"/>
        <v>0</v>
      </c>
      <c r="CS243" s="38"/>
      <c r="CT243" s="23"/>
      <c r="CU243" s="24"/>
      <c r="CV243" s="242"/>
      <c r="CW243" s="25" t="e">
        <f>1-(CU243/CV240)</f>
        <v>#DIV/0!</v>
      </c>
      <c r="CX243" s="23" t="e" cm="1">
        <f t="array" ref="CX243">+_xlfn.IFS(CW243&lt;0.8,"Cambio",CW243&lt;0.9,"Revisión de control",CW243&gt;0.89,"Se mantiene")</f>
        <v>#DIV/0!</v>
      </c>
      <c r="CY243" s="143"/>
      <c r="CZ243" s="143"/>
      <c r="DA243" s="143"/>
      <c r="DB243" s="143"/>
      <c r="DC243" s="25"/>
    </row>
    <row r="244" spans="1:107" ht="60" hidden="1" customHeight="1" x14ac:dyDescent="0.35">
      <c r="A244" s="146"/>
      <c r="B244" s="218" t="s">
        <v>150</v>
      </c>
      <c r="C244" s="148" t="s">
        <v>151</v>
      </c>
      <c r="D244" s="205" t="str">
        <f>VLOOKUP(B244,Datos!$B$65:$F$80,3,FALSE)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4" s="208" t="str">
        <f>VLOOKUP(B244,Datos!$B$65:$F$80,5,FALSE)</f>
        <v>La posibilidad de incumplir con las diferentes acciones necesarias para la administración de los bienes fiscales patrimoniales de la Agencia y las tierras baldías de la Nación</v>
      </c>
      <c r="F244" s="205" t="str">
        <f>VLOOKUP(B244,Datos!$B$65:$F$80,4,FALSE)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4" s="221" t="s">
        <v>652</v>
      </c>
      <c r="H244" s="184"/>
      <c r="I244" s="215">
        <f>IF(K244="",0,1)</f>
        <v>0</v>
      </c>
      <c r="J244" s="189" t="str">
        <f>CONCATENATE(C244," ",K244)</f>
        <v xml:space="preserve">ADMTI </v>
      </c>
      <c r="K244" s="189"/>
      <c r="L244" s="211"/>
      <c r="M244" s="196">
        <f ca="1">+TODAY()-L244</f>
        <v>46189</v>
      </c>
      <c r="N244" s="199"/>
      <c r="O244" s="212"/>
      <c r="P244" s="215" t="e">
        <f>VLOOKUP(O244,Datos!$B$20:$D$25,3,FALSE)</f>
        <v>#N/A</v>
      </c>
      <c r="Q244" s="212"/>
      <c r="R244" s="215" t="e">
        <f>VLOOKUP(Q244,Datos!$C$20:$D$25,2,FALSE)</f>
        <v>#N/A</v>
      </c>
      <c r="S244" s="215" t="e">
        <f>+IF(P244="",R244,IF(R244="",P244,IF(P244&gt;R244,P244,R244)))</f>
        <v>#N/A</v>
      </c>
      <c r="T244" s="215" t="e" cm="1">
        <f t="array" ref="T244">_xlfn.IFS(S244=P244,O244,S244=R244,Q244)</f>
        <v>#N/A</v>
      </c>
      <c r="U244" s="184"/>
      <c r="V244" s="186"/>
      <c r="W244" s="186"/>
      <c r="X244" s="187" t="str">
        <f>CONCATENATE("Posibilidad de"," ",U244," ",V244," debido ",W244)</f>
        <v xml:space="preserve">Posibilidad de   debido </v>
      </c>
      <c r="Y244" s="189"/>
      <c r="Z244" s="189"/>
      <c r="AA244" s="192"/>
      <c r="AB244" s="192"/>
      <c r="AC244" s="192"/>
      <c r="AD244" s="195"/>
      <c r="AE244" s="184" t="str">
        <f>IF(AD244&lt;=0,"",IF(AD244&lt;=2,"Muy Baja",IF(AD244&lt;=24,"Baja",IF(AD244&lt;=500,"Media",IF(AD244&lt;=5000,"Alta","Muy Alta")))))</f>
        <v/>
      </c>
      <c r="AF244" s="188" t="str">
        <f>IF(AE244="","",IF(AE244="Muy Baja",0.2,IF(AE244="Baja",0.4,IF(AE244="Media",0.6,IF(AE244="Alta",0.8,IF(AE244="Muy Alta",1,))))))</f>
        <v/>
      </c>
      <c r="AG244" s="188" t="e">
        <f>+T244</f>
        <v>#N/A</v>
      </c>
      <c r="AH244" s="184" t="e" cm="1">
        <f t="array" ref="AH244">_xlfn.IFS(AG244=Datos!$C$6,"Leve",AG244=Datos!$D$6,"Leve",AG244=Datos!$C$7,"Menor",AG244=Datos!$D$7,"Menor",AG244=Datos!$C$8,"Moderado",AG244=Datos!$D$8,"Moderado",AG244=Datos!$C$9,"Mayor",AG244=Datos!$D$9,"Mayor",AG244=Datos!$C$10,"Catastrófico",AG244=Datos!$D$10,"Catastrófico")</f>
        <v>#N/A</v>
      </c>
      <c r="AI244" s="188" t="e">
        <f>IF(AH244="","",IF(AH244="Leve",0.2,IF(AH244="Menor",0.4,IF(AH244="Moderado",0.6,IF(AH244="Mayor",0.8,IF(AH244="Catastrófico",1,))))))</f>
        <v>#N/A</v>
      </c>
      <c r="AJ244" s="184" t="e">
        <f>IF(OR(AND(AE244="Muy Baja",AH244="Leve"),AND(AE244="Muy Baja",AH244="Menor"),AND(AE244="Baja",AH244="Leve")),"Bajo",IF(OR(AND(AE244="Muy baja",AH244="Moderado"),AND(AE244="Baja",AH244="Menor"),AND(AE244="Baja",AH244="Moderado"),AND(AE244="Media",AH244="Leve"),AND(AE244="Media",AH244="Menor"),AND(AE244="Media",AH244="Moderado"),AND(AE244="Alta",AH244="Leve"),AND(AE244="Alta",AH244="Menor")),"Moderado",IF(OR(AND(AE244="Muy Baja",AH244="Mayor"),AND(AE244="Baja",AH244="Mayor"),AND(AE244="Media",AH244="Mayor"),AND(AE244="Alta",AH244="Moderado"),AND(AE244="Alta",AH244="Mayor"),AND(AE244="Muy Alta",AH244="Leve"),AND(AE244="Muy Alta",AH244="Menor"),AND(AE244="Muy Alta",AH244="Moderado"),AND(AE244="Muy Alta",AH244="Mayor")),"Alto",IF(OR(AND(AE244="Muy Baja",AH244="Catastrófico"),AND(AE244="Baja",AH244="Catastrófico"),AND(AE244="Media",AH244="Catastrófico"),AND(AE244="Alta",AH244="Catastrófico"),AND(AE244="Muy Alta",AH244="Catastrófico")),"Extremo",""))))</f>
        <v>#N/A</v>
      </c>
      <c r="AK244" s="185" t="e" cm="1">
        <f t="array" ref="AK244">_xlfn.IFS(AJ244="Bajo","Aceptar",AJ244="Moderado","Reducir",AJ244="Alto","Reducir",AJ244="Extremo","Reducir")</f>
        <v>#N/A</v>
      </c>
      <c r="AL244" s="20" t="str">
        <f>CONCATENATE(J244," Control"," 1")</f>
        <v>ADMTI  Control 1</v>
      </c>
      <c r="AM244" s="22"/>
      <c r="AN244" s="22"/>
      <c r="AO244" s="22"/>
      <c r="AP244" s="22" t="str">
        <f t="shared" si="185"/>
        <v xml:space="preserve">  a través de </v>
      </c>
      <c r="AQ244" s="20"/>
      <c r="AR244" s="20" t="str">
        <f t="shared" si="186"/>
        <v/>
      </c>
      <c r="AS244" s="20"/>
      <c r="AT244" s="20" t="str">
        <f t="shared" si="187"/>
        <v/>
      </c>
      <c r="AU244" s="20"/>
      <c r="AV244" s="20"/>
      <c r="AW244" s="20"/>
      <c r="AX244" s="21" t="str">
        <f>+IF(AR244="Probabilidad",AF244-(AF244*AT244),AF244)</f>
        <v/>
      </c>
      <c r="AY244" s="20" t="str">
        <f t="shared" si="166"/>
        <v/>
      </c>
      <c r="AZ244" s="21" t="e">
        <f>+IF(AR244="Impacto",AI244-(AI244*AT244),AI244)</f>
        <v>#N/A</v>
      </c>
      <c r="BA244" s="20" t="str">
        <f t="shared" si="167"/>
        <v/>
      </c>
      <c r="BB244" s="189" t="str">
        <f>IF(OR(AND(AY247="Muy Baja",BA247="Leve"),AND(AY247="Muy Baja",BA247="Menor"),AND(AY247="Baja",BA247="Leve")),"Bajo",IF(OR(AND(AY247="Muy baja",BA247="Moderado"),AND(AY247="Baja",BA247="Menor"),AND(AY247="Baja",BA247="Moderado"),AND(AY247="Media",BA247="Leve"),AND(AY247="Media",BA247="Menor"),AND(AY247="Media",BA247="Moderado"),AND(AY247="Alta",BA247="Leve"),AND(AY247="Alta",BA247="Menor")),"Moderado",IF(OR(AND(AY247="Muy Baja",BA247="Mayor"),AND(AY247="Baja",BA247="Mayor"),AND(AY247="Media",BA247="Mayor"),AND(AY247="Alta",BA247="Moderado"),AND(AY247="Alta",BA247="Mayor"),AND(AY247="Muy Alta",BA247="Leve"),AND(AY247="Muy Alta",BA247="Menor"),AND(AY247="Muy Alta",BA247="Moderado"),AND(AY247="Muy Alta",BA247="Mayor")),"Alto",IF(OR(AND(AY247="Muy Baja",BA247="Catastrófico"),AND(AY247="Baja",BA247="Catastrófico"),AND(AY247="Media",BA247="Catastrófico"),AND(AY247="Alta",BA247="Catastrófico"),AND(AY247="Muy Alta",BA247="Catastrófico")),"Extremo",""))))</f>
        <v/>
      </c>
      <c r="BC244" s="189" t="e" cm="1">
        <f t="array" ref="BC244">_xlfn.IFS(BB244="Bajo","Aceptar",BB244="Moderado","Reducir",BB244="Alto","Reducir",BB244="Extremo","Reducir")</f>
        <v>#N/A</v>
      </c>
      <c r="BD244" s="181" t="e" cm="1">
        <f t="array" ref="BD244">_xlfn.IFS(BC244="Aceptar","No",BC244="Reducir","Si")</f>
        <v>#N/A</v>
      </c>
      <c r="BE244" s="161"/>
      <c r="BF244" s="161"/>
      <c r="BG244" s="161"/>
      <c r="BH244" s="161"/>
      <c r="BI244" s="161"/>
      <c r="BJ244" s="161"/>
      <c r="BK244" s="161"/>
      <c r="BL244" s="161"/>
      <c r="BM244" s="178"/>
      <c r="BN244" s="20" t="str">
        <f>CONCATENATE(J244," Acción preventiva"," 1")</f>
        <v>ADMTI  Acción preventiva 1</v>
      </c>
      <c r="BO244" s="22"/>
      <c r="BP244" s="22"/>
      <c r="BQ244" s="22"/>
      <c r="BR244" s="20"/>
      <c r="BS244" s="20"/>
      <c r="BT244" s="20"/>
      <c r="BU244" s="20"/>
      <c r="BV244" s="20"/>
      <c r="BW244" s="20"/>
      <c r="BX244" s="20"/>
      <c r="BY244" s="20"/>
      <c r="BZ244" s="20"/>
      <c r="CA244" s="20"/>
      <c r="CB244" s="20"/>
      <c r="CC244" s="20"/>
      <c r="CD244" s="20"/>
      <c r="CE244" s="180"/>
      <c r="CF244" s="37"/>
      <c r="CG244" s="37"/>
      <c r="CH244" s="37"/>
      <c r="CI244" s="37"/>
      <c r="CJ244" s="37"/>
      <c r="CK244" s="37"/>
      <c r="CL244" s="37"/>
      <c r="CM244" s="37"/>
      <c r="CN244" s="37"/>
      <c r="CO244" s="37"/>
      <c r="CP244" s="37"/>
      <c r="CQ244" s="37"/>
      <c r="CR244" s="37">
        <f t="shared" si="163"/>
        <v>0</v>
      </c>
      <c r="CS244" s="38"/>
      <c r="CT244" s="23"/>
      <c r="CU244" s="24"/>
      <c r="CV244" s="240">
        <f>+AD244</f>
        <v>0</v>
      </c>
      <c r="CW244" s="25" t="e">
        <f>1-(CU244/CV244)</f>
        <v>#DIV/0!</v>
      </c>
      <c r="CX244" s="23" t="e" cm="1">
        <f t="array" ref="CX244">+_xlfn.IFS(CW244&lt;0.8,"Cambio",CW244&lt;0.9,"Revisión de control",CW244&gt;0.89,"Se mantiene")</f>
        <v>#DIV/0!</v>
      </c>
      <c r="CY244" s="143"/>
      <c r="CZ244" s="143"/>
      <c r="DA244" s="143"/>
      <c r="DB244" s="143"/>
      <c r="DC244" s="25"/>
    </row>
    <row r="245" spans="1:107" ht="60" hidden="1" customHeight="1" x14ac:dyDescent="0.35">
      <c r="A245" s="146"/>
      <c r="B245" s="219"/>
      <c r="C245" s="148" t="s">
        <v>151</v>
      </c>
      <c r="D245" s="206"/>
      <c r="E245" s="209"/>
      <c r="F245" s="206"/>
      <c r="G245" s="221"/>
      <c r="H245" s="184"/>
      <c r="I245" s="216"/>
      <c r="J245" s="190"/>
      <c r="K245" s="190"/>
      <c r="L245" s="211"/>
      <c r="M245" s="197"/>
      <c r="N245" s="200"/>
      <c r="O245" s="213"/>
      <c r="P245" s="216"/>
      <c r="Q245" s="213"/>
      <c r="R245" s="216"/>
      <c r="S245" s="216"/>
      <c r="T245" s="216"/>
      <c r="U245" s="184"/>
      <c r="V245" s="186"/>
      <c r="W245" s="186"/>
      <c r="X245" s="187"/>
      <c r="Y245" s="190"/>
      <c r="Z245" s="190"/>
      <c r="AA245" s="193"/>
      <c r="AB245" s="193"/>
      <c r="AC245" s="193"/>
      <c r="AD245" s="195"/>
      <c r="AE245" s="184"/>
      <c r="AF245" s="188"/>
      <c r="AG245" s="184"/>
      <c r="AH245" s="184"/>
      <c r="AI245" s="188"/>
      <c r="AJ245" s="184"/>
      <c r="AK245" s="185"/>
      <c r="AL245" s="20" t="str">
        <f>CONCATENATE(J244," Control"," 2")</f>
        <v>ADMTI  Control 2</v>
      </c>
      <c r="AM245" s="22"/>
      <c r="AN245" s="22"/>
      <c r="AO245" s="22"/>
      <c r="AP245" s="22" t="str">
        <f t="shared" si="185"/>
        <v xml:space="preserve">  a través de </v>
      </c>
      <c r="AQ245" s="20"/>
      <c r="AR245" s="20" t="str">
        <f t="shared" si="186"/>
        <v/>
      </c>
      <c r="AS245" s="20"/>
      <c r="AT245" s="20" t="str">
        <f t="shared" si="187"/>
        <v/>
      </c>
      <c r="AU245" s="20"/>
      <c r="AV245" s="20"/>
      <c r="AW245" s="20"/>
      <c r="AX245" s="21" t="str">
        <f>+IF(AR245="Probabilidad",AX244-(AX244*AT245),AX244)</f>
        <v/>
      </c>
      <c r="AY245" s="20" t="str">
        <f t="shared" si="166"/>
        <v/>
      </c>
      <c r="AZ245" s="21" t="e">
        <f>+IF(AR245="Impacto",AZ244-(AZ244*AT245),AZ244)</f>
        <v>#N/A</v>
      </c>
      <c r="BA245" s="20" t="str">
        <f t="shared" si="167"/>
        <v/>
      </c>
      <c r="BB245" s="190"/>
      <c r="BC245" s="190"/>
      <c r="BD245" s="182"/>
      <c r="BE245" s="162"/>
      <c r="BF245" s="162"/>
      <c r="BG245" s="162"/>
      <c r="BH245" s="162"/>
      <c r="BI245" s="162"/>
      <c r="BJ245" s="162"/>
      <c r="BK245" s="162"/>
      <c r="BL245" s="162"/>
      <c r="BM245" s="178"/>
      <c r="BN245" s="20" t="str">
        <f>CONCATENATE(J244," Acción preventiva"," 2")</f>
        <v>ADMTI  Acción preventiva 2</v>
      </c>
      <c r="BO245" s="22"/>
      <c r="BP245" s="22"/>
      <c r="BQ245" s="22"/>
      <c r="BR245" s="20"/>
      <c r="BS245" s="20"/>
      <c r="BT245" s="20"/>
      <c r="BU245" s="20"/>
      <c r="BV245" s="20"/>
      <c r="BW245" s="20"/>
      <c r="BX245" s="20"/>
      <c r="BY245" s="20"/>
      <c r="BZ245" s="20"/>
      <c r="CA245" s="20"/>
      <c r="CB245" s="20"/>
      <c r="CC245" s="20"/>
      <c r="CD245" s="20"/>
      <c r="CE245" s="180"/>
      <c r="CF245" s="37"/>
      <c r="CG245" s="37"/>
      <c r="CH245" s="37"/>
      <c r="CI245" s="37"/>
      <c r="CJ245" s="37"/>
      <c r="CK245" s="37"/>
      <c r="CL245" s="37"/>
      <c r="CM245" s="37"/>
      <c r="CN245" s="37"/>
      <c r="CO245" s="37"/>
      <c r="CP245" s="37"/>
      <c r="CQ245" s="37"/>
      <c r="CR245" s="37">
        <f t="shared" si="163"/>
        <v>0</v>
      </c>
      <c r="CS245" s="38"/>
      <c r="CT245" s="23"/>
      <c r="CU245" s="24"/>
      <c r="CV245" s="241"/>
      <c r="CW245" s="25" t="e">
        <f>1-(CU245/CV244)</f>
        <v>#DIV/0!</v>
      </c>
      <c r="CX245" s="23" t="e" cm="1">
        <f t="array" ref="CX245">+_xlfn.IFS(CW245&lt;0.8,"Cambio",CW245&lt;0.9,"Revisión de control",CW245&gt;0.89,"Se mantiene")</f>
        <v>#DIV/0!</v>
      </c>
      <c r="CY245" s="143"/>
      <c r="CZ245" s="143"/>
      <c r="DA245" s="143"/>
      <c r="DB245" s="143"/>
      <c r="DC245" s="25"/>
    </row>
    <row r="246" spans="1:107" ht="60" hidden="1" customHeight="1" x14ac:dyDescent="0.35">
      <c r="A246" s="146"/>
      <c r="B246" s="219"/>
      <c r="C246" s="148" t="s">
        <v>151</v>
      </c>
      <c r="D246" s="206"/>
      <c r="E246" s="209"/>
      <c r="F246" s="206"/>
      <c r="G246" s="221"/>
      <c r="H246" s="184"/>
      <c r="I246" s="216"/>
      <c r="J246" s="190"/>
      <c r="K246" s="190"/>
      <c r="L246" s="211"/>
      <c r="M246" s="197"/>
      <c r="N246" s="200"/>
      <c r="O246" s="213"/>
      <c r="P246" s="216"/>
      <c r="Q246" s="213"/>
      <c r="R246" s="216"/>
      <c r="S246" s="216"/>
      <c r="T246" s="216"/>
      <c r="U246" s="184"/>
      <c r="V246" s="186"/>
      <c r="W246" s="186"/>
      <c r="X246" s="187"/>
      <c r="Y246" s="190"/>
      <c r="Z246" s="190"/>
      <c r="AA246" s="193"/>
      <c r="AB246" s="193"/>
      <c r="AC246" s="193"/>
      <c r="AD246" s="195"/>
      <c r="AE246" s="184"/>
      <c r="AF246" s="188"/>
      <c r="AG246" s="184"/>
      <c r="AH246" s="184"/>
      <c r="AI246" s="188"/>
      <c r="AJ246" s="184"/>
      <c r="AK246" s="185"/>
      <c r="AL246" s="20" t="str">
        <f>CONCATENATE(J244," Control"," 3")</f>
        <v>ADMTI  Control 3</v>
      </c>
      <c r="AM246" s="22"/>
      <c r="AN246" s="22"/>
      <c r="AO246" s="22"/>
      <c r="AP246" s="22" t="str">
        <f t="shared" si="185"/>
        <v xml:space="preserve">  a través de </v>
      </c>
      <c r="AQ246" s="20"/>
      <c r="AR246" s="20" t="str">
        <f t="shared" si="186"/>
        <v/>
      </c>
      <c r="AS246" s="20"/>
      <c r="AT246" s="20" t="str">
        <f t="shared" si="187"/>
        <v/>
      </c>
      <c r="AU246" s="20"/>
      <c r="AV246" s="20"/>
      <c r="AW246" s="20"/>
      <c r="AX246" s="21" t="str">
        <f>+IF(AR246="Probabilidad",AX245-(AX245*AT246),AX245)</f>
        <v/>
      </c>
      <c r="AY246" s="20" t="str">
        <f t="shared" si="166"/>
        <v/>
      </c>
      <c r="AZ246" s="21" t="e">
        <f>+IF(AR246="Impacto",AZ245-(AZ245*AT246),AZ245)</f>
        <v>#N/A</v>
      </c>
      <c r="BA246" s="20" t="str">
        <f t="shared" si="167"/>
        <v/>
      </c>
      <c r="BB246" s="190"/>
      <c r="BC246" s="190"/>
      <c r="BD246" s="182"/>
      <c r="BE246" s="162"/>
      <c r="BF246" s="162"/>
      <c r="BG246" s="162"/>
      <c r="BH246" s="162"/>
      <c r="BI246" s="162"/>
      <c r="BJ246" s="162"/>
      <c r="BK246" s="162"/>
      <c r="BL246" s="162"/>
      <c r="BM246" s="178"/>
      <c r="BN246" s="20" t="str">
        <f>CONCATENATE(J244," Acción preventiva"," 3")</f>
        <v>ADMTI  Acción preventiva 3</v>
      </c>
      <c r="BO246" s="22"/>
      <c r="BP246" s="22"/>
      <c r="BQ246" s="22"/>
      <c r="BR246" s="20"/>
      <c r="BS246" s="20"/>
      <c r="BT246" s="20"/>
      <c r="BU246" s="20"/>
      <c r="BV246" s="20"/>
      <c r="BW246" s="20"/>
      <c r="BX246" s="20"/>
      <c r="BY246" s="20"/>
      <c r="BZ246" s="20"/>
      <c r="CA246" s="20"/>
      <c r="CB246" s="20"/>
      <c r="CC246" s="20"/>
      <c r="CD246" s="20"/>
      <c r="CE246" s="180"/>
      <c r="CF246" s="37"/>
      <c r="CG246" s="37"/>
      <c r="CH246" s="37"/>
      <c r="CI246" s="37"/>
      <c r="CJ246" s="37"/>
      <c r="CK246" s="37"/>
      <c r="CL246" s="37"/>
      <c r="CM246" s="37"/>
      <c r="CN246" s="37"/>
      <c r="CO246" s="37"/>
      <c r="CP246" s="37"/>
      <c r="CQ246" s="37"/>
      <c r="CR246" s="37">
        <f t="shared" si="163"/>
        <v>0</v>
      </c>
      <c r="CS246" s="38"/>
      <c r="CT246" s="23"/>
      <c r="CU246" s="24"/>
      <c r="CV246" s="241"/>
      <c r="CW246" s="25" t="e">
        <f>1-(CU246/CV244)</f>
        <v>#DIV/0!</v>
      </c>
      <c r="CX246" s="23" t="e" cm="1">
        <f t="array" ref="CX246">+_xlfn.IFS(CW246&lt;0.8,"Cambio",CW246&lt;0.9,"Revisión de control",CW246&gt;0.89,"Se mantiene")</f>
        <v>#DIV/0!</v>
      </c>
      <c r="CY246" s="143"/>
      <c r="CZ246" s="143"/>
      <c r="DA246" s="143"/>
      <c r="DB246" s="143"/>
      <c r="DC246" s="25"/>
    </row>
    <row r="247" spans="1:107" ht="60" hidden="1" customHeight="1" x14ac:dyDescent="0.35">
      <c r="A247" s="146"/>
      <c r="B247" s="220"/>
      <c r="C247" s="148" t="s">
        <v>151</v>
      </c>
      <c r="D247" s="207"/>
      <c r="E247" s="210"/>
      <c r="F247" s="207"/>
      <c r="G247" s="221"/>
      <c r="H247" s="184"/>
      <c r="I247" s="217"/>
      <c r="J247" s="191"/>
      <c r="K247" s="191"/>
      <c r="L247" s="211"/>
      <c r="M247" s="198"/>
      <c r="N247" s="201"/>
      <c r="O247" s="214"/>
      <c r="P247" s="217"/>
      <c r="Q247" s="214"/>
      <c r="R247" s="217"/>
      <c r="S247" s="217"/>
      <c r="T247" s="217"/>
      <c r="U247" s="184"/>
      <c r="V247" s="186"/>
      <c r="W247" s="186"/>
      <c r="X247" s="187"/>
      <c r="Y247" s="191"/>
      <c r="Z247" s="191"/>
      <c r="AA247" s="194"/>
      <c r="AB247" s="194"/>
      <c r="AC247" s="194"/>
      <c r="AD247" s="195"/>
      <c r="AE247" s="184"/>
      <c r="AF247" s="188"/>
      <c r="AG247" s="184"/>
      <c r="AH247" s="184"/>
      <c r="AI247" s="188"/>
      <c r="AJ247" s="184"/>
      <c r="AK247" s="185"/>
      <c r="AL247" s="20" t="str">
        <f>CONCATENATE(J244," Control"," 4")</f>
        <v>ADMTI  Control 4</v>
      </c>
      <c r="AM247" s="22"/>
      <c r="AN247" s="22"/>
      <c r="AO247" s="22"/>
      <c r="AP247" s="22" t="str">
        <f t="shared" si="185"/>
        <v xml:space="preserve">  a través de </v>
      </c>
      <c r="AQ247" s="20"/>
      <c r="AR247" s="20" t="str">
        <f t="shared" si="186"/>
        <v/>
      </c>
      <c r="AS247" s="20"/>
      <c r="AT247" s="20" t="str">
        <f t="shared" si="187"/>
        <v/>
      </c>
      <c r="AU247" s="20"/>
      <c r="AV247" s="20"/>
      <c r="AW247" s="20"/>
      <c r="AX247" s="21" t="str">
        <f>+IF(AR247="Probabilidad",AX246-(AX246*AT247),AX246)</f>
        <v/>
      </c>
      <c r="AY247" s="20" t="str">
        <f t="shared" si="166"/>
        <v/>
      </c>
      <c r="AZ247" s="21" t="e">
        <f>+IF(AR247="Impacto",AZ246-(AZ246*AT247),AZ246)</f>
        <v>#N/A</v>
      </c>
      <c r="BA247" s="20" t="str">
        <f t="shared" si="167"/>
        <v/>
      </c>
      <c r="BB247" s="191"/>
      <c r="BC247" s="191"/>
      <c r="BD247" s="183"/>
      <c r="BE247" s="163"/>
      <c r="BF247" s="163"/>
      <c r="BG247" s="163"/>
      <c r="BH247" s="163"/>
      <c r="BI247" s="163"/>
      <c r="BJ247" s="163"/>
      <c r="BK247" s="163"/>
      <c r="BL247" s="163"/>
      <c r="BM247" s="178"/>
      <c r="BN247" s="20" t="str">
        <f>CONCATENATE(J244," Acción preventiva"," 4")</f>
        <v>ADMTI  Acción preventiva 4</v>
      </c>
      <c r="BO247" s="22"/>
      <c r="BP247" s="22"/>
      <c r="BQ247" s="22"/>
      <c r="BR247" s="20"/>
      <c r="BS247" s="20"/>
      <c r="BT247" s="20"/>
      <c r="BU247" s="20"/>
      <c r="BV247" s="20"/>
      <c r="BW247" s="20"/>
      <c r="BX247" s="20"/>
      <c r="BY247" s="20"/>
      <c r="BZ247" s="20"/>
      <c r="CA247" s="20"/>
      <c r="CB247" s="20"/>
      <c r="CC247" s="20"/>
      <c r="CD247" s="20"/>
      <c r="CE247" s="180"/>
      <c r="CF247" s="37"/>
      <c r="CG247" s="37"/>
      <c r="CH247" s="37"/>
      <c r="CI247" s="37"/>
      <c r="CJ247" s="37"/>
      <c r="CK247" s="37"/>
      <c r="CL247" s="37"/>
      <c r="CM247" s="37"/>
      <c r="CN247" s="37"/>
      <c r="CO247" s="37"/>
      <c r="CP247" s="37"/>
      <c r="CQ247" s="37"/>
      <c r="CR247" s="37">
        <f t="shared" si="163"/>
        <v>0</v>
      </c>
      <c r="CS247" s="38"/>
      <c r="CT247" s="23"/>
      <c r="CU247" s="24"/>
      <c r="CV247" s="242"/>
      <c r="CW247" s="25" t="e">
        <f>1-(CU247/CV244)</f>
        <v>#DIV/0!</v>
      </c>
      <c r="CX247" s="23" t="e" cm="1">
        <f t="array" ref="CX247">+_xlfn.IFS(CW247&lt;0.8,"Cambio",CW247&lt;0.9,"Revisión de control",CW247&gt;0.89,"Se mantiene")</f>
        <v>#DIV/0!</v>
      </c>
      <c r="CY247" s="143"/>
      <c r="CZ247" s="143"/>
      <c r="DA247" s="143"/>
      <c r="DB247" s="143"/>
      <c r="DC247" s="25"/>
    </row>
    <row r="248" spans="1:107" ht="60" hidden="1" customHeight="1" x14ac:dyDescent="0.35">
      <c r="A248" s="146"/>
      <c r="B248" s="218" t="s">
        <v>150</v>
      </c>
      <c r="C248" s="148" t="s">
        <v>151</v>
      </c>
      <c r="D248" s="205" t="str">
        <f>VLOOKUP(B248,Datos!$B$65:$F$80,3,FALSE)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8" s="208" t="str">
        <f>VLOOKUP(B248,Datos!$B$65:$F$80,5,FALSE)</f>
        <v>La posibilidad de incumplir con las diferentes acciones necesarias para la administración de los bienes fiscales patrimoniales de la Agencia y las tierras baldías de la Nación</v>
      </c>
      <c r="F248" s="205" t="str">
        <f>VLOOKUP(B248,Datos!$B$65:$F$80,4,FALSE)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8" s="221" t="s">
        <v>653</v>
      </c>
      <c r="H248" s="184"/>
      <c r="I248" s="215">
        <f>IF(K248="",0,1)</f>
        <v>0</v>
      </c>
      <c r="J248" s="189" t="str">
        <f>CONCATENATE(C248," ",K248)</f>
        <v xml:space="preserve">ADMTI </v>
      </c>
      <c r="K248" s="189"/>
      <c r="L248" s="211"/>
      <c r="M248" s="196">
        <f ca="1">+TODAY()-L248</f>
        <v>46189</v>
      </c>
      <c r="N248" s="199"/>
      <c r="O248" s="212"/>
      <c r="P248" s="215" t="e">
        <f>VLOOKUP(O248,Datos!$B$20:$D$25,3,FALSE)</f>
        <v>#N/A</v>
      </c>
      <c r="Q248" s="212"/>
      <c r="R248" s="215" t="e">
        <f>VLOOKUP(Q248,Datos!$C$20:$D$25,2,FALSE)</f>
        <v>#N/A</v>
      </c>
      <c r="S248" s="215" t="e">
        <f>+IF(P248="",R248,IF(R248="",P248,IF(P248&gt;R248,P248,R248)))</f>
        <v>#N/A</v>
      </c>
      <c r="T248" s="215" t="e" cm="1">
        <f t="array" ref="T248">_xlfn.IFS(S248=P248,O248,S248=R248,Q248)</f>
        <v>#N/A</v>
      </c>
      <c r="U248" s="184"/>
      <c r="V248" s="186"/>
      <c r="W248" s="186"/>
      <c r="X248" s="187" t="str">
        <f>CONCATENATE("Posibilidad de"," ",U248," ",V248," debido ",W248)</f>
        <v xml:space="preserve">Posibilidad de   debido </v>
      </c>
      <c r="Y248" s="189"/>
      <c r="Z248" s="189"/>
      <c r="AA248" s="192"/>
      <c r="AB248" s="192"/>
      <c r="AC248" s="192"/>
      <c r="AD248" s="195"/>
      <c r="AE248" s="184" t="str">
        <f>IF(AD248&lt;=0,"",IF(AD248&lt;=2,"Muy Baja",IF(AD248&lt;=24,"Baja",IF(AD248&lt;=500,"Media",IF(AD248&lt;=5000,"Alta","Muy Alta")))))</f>
        <v/>
      </c>
      <c r="AF248" s="188" t="str">
        <f>IF(AE248="","",IF(AE248="Muy Baja",0.2,IF(AE248="Baja",0.4,IF(AE248="Media",0.6,IF(AE248="Alta",0.8,IF(AE248="Muy Alta",1,))))))</f>
        <v/>
      </c>
      <c r="AG248" s="188" t="e">
        <f>+T248</f>
        <v>#N/A</v>
      </c>
      <c r="AH248" s="184" t="e" cm="1">
        <f t="array" ref="AH248">_xlfn.IFS(AG248=Datos!$C$6,"Leve",AG248=Datos!$D$6,"Leve",AG248=Datos!$C$7,"Menor",AG248=Datos!$D$7,"Menor",AG248=Datos!$C$8,"Moderado",AG248=Datos!$D$8,"Moderado",AG248=Datos!$C$9,"Mayor",AG248=Datos!$D$9,"Mayor",AG248=Datos!$C$10,"Catastrófico",AG248=Datos!$D$10,"Catastrófico")</f>
        <v>#N/A</v>
      </c>
      <c r="AI248" s="188" t="e">
        <f>IF(AH248="","",IF(AH248="Leve",0.2,IF(AH248="Menor",0.4,IF(AH248="Moderado",0.6,IF(AH248="Mayor",0.8,IF(AH248="Catastrófico",1,))))))</f>
        <v>#N/A</v>
      </c>
      <c r="AJ248" s="184" t="e">
        <f>IF(OR(AND(AE248="Muy Baja",AH248="Leve"),AND(AE248="Muy Baja",AH248="Menor"),AND(AE248="Baja",AH248="Leve")),"Bajo",IF(OR(AND(AE248="Muy baja",AH248="Moderado"),AND(AE248="Baja",AH248="Menor"),AND(AE248="Baja",AH248="Moderado"),AND(AE248="Media",AH248="Leve"),AND(AE248="Media",AH248="Menor"),AND(AE248="Media",AH248="Moderado"),AND(AE248="Alta",AH248="Leve"),AND(AE248="Alta",AH248="Menor")),"Moderado",IF(OR(AND(AE248="Muy Baja",AH248="Mayor"),AND(AE248="Baja",AH248="Mayor"),AND(AE248="Media",AH248="Mayor"),AND(AE248="Alta",AH248="Moderado"),AND(AE248="Alta",AH248="Mayor"),AND(AE248="Muy Alta",AH248="Leve"),AND(AE248="Muy Alta",AH248="Menor"),AND(AE248="Muy Alta",AH248="Moderado"),AND(AE248="Muy Alta",AH248="Mayor")),"Alto",IF(OR(AND(AE248="Muy Baja",AH248="Catastrófico"),AND(AE248="Baja",AH248="Catastrófico"),AND(AE248="Media",AH248="Catastrófico"),AND(AE248="Alta",AH248="Catastrófico"),AND(AE248="Muy Alta",AH248="Catastrófico")),"Extremo",""))))</f>
        <v>#N/A</v>
      </c>
      <c r="AK248" s="185" t="e" cm="1">
        <f t="array" ref="AK248">_xlfn.IFS(AJ248="Bajo","Aceptar",AJ248="Moderado","Reducir",AJ248="Alto","Reducir",AJ248="Extremo","Reducir")</f>
        <v>#N/A</v>
      </c>
      <c r="AL248" s="20" t="str">
        <f>CONCATENATE(J248," Control"," 1")</f>
        <v>ADMTI  Control 1</v>
      </c>
      <c r="AM248" s="22"/>
      <c r="AN248" s="22"/>
      <c r="AO248" s="22"/>
      <c r="AP248" s="22" t="str">
        <f t="shared" si="185"/>
        <v xml:space="preserve">  a través de </v>
      </c>
      <c r="AQ248" s="20"/>
      <c r="AR248" s="20" t="str">
        <f t="shared" si="186"/>
        <v/>
      </c>
      <c r="AS248" s="20"/>
      <c r="AT248" s="20" t="str">
        <f t="shared" si="187"/>
        <v/>
      </c>
      <c r="AU248" s="20"/>
      <c r="AV248" s="20"/>
      <c r="AW248" s="20"/>
      <c r="AX248" s="21" t="str">
        <f>+IF(AR248="Probabilidad",AF248-(AF248*AT248),AF248)</f>
        <v/>
      </c>
      <c r="AY248" s="20" t="str">
        <f t="shared" si="166"/>
        <v/>
      </c>
      <c r="AZ248" s="21" t="e">
        <f>+IF(AR248="Impacto",AI248-(AI248*AT248),AI248)</f>
        <v>#N/A</v>
      </c>
      <c r="BA248" s="20" t="str">
        <f t="shared" si="167"/>
        <v/>
      </c>
      <c r="BB248" s="189" t="str">
        <f>IF(OR(AND(AY251="Muy Baja",BA251="Leve"),AND(AY251="Muy Baja",BA251="Menor"),AND(AY251="Baja",BA251="Leve")),"Bajo",IF(OR(AND(AY251="Muy baja",BA251="Moderado"),AND(AY251="Baja",BA251="Menor"),AND(AY251="Baja",BA251="Moderado"),AND(AY251="Media",BA251="Leve"),AND(AY251="Media",BA251="Menor"),AND(AY251="Media",BA251="Moderado"),AND(AY251="Alta",BA251="Leve"),AND(AY251="Alta",BA251="Menor")),"Moderado",IF(OR(AND(AY251="Muy Baja",BA251="Mayor"),AND(AY251="Baja",BA251="Mayor"),AND(AY251="Media",BA251="Mayor"),AND(AY251="Alta",BA251="Moderado"),AND(AY251="Alta",BA251="Mayor"),AND(AY251="Muy Alta",BA251="Leve"),AND(AY251="Muy Alta",BA251="Menor"),AND(AY251="Muy Alta",BA251="Moderado"),AND(AY251="Muy Alta",BA251="Mayor")),"Alto",IF(OR(AND(AY251="Muy Baja",BA251="Catastrófico"),AND(AY251="Baja",BA251="Catastrófico"),AND(AY251="Media",BA251="Catastrófico"),AND(AY251="Alta",BA251="Catastrófico"),AND(AY251="Muy Alta",BA251="Catastrófico")),"Extremo",""))))</f>
        <v/>
      </c>
      <c r="BC248" s="189" t="e" cm="1">
        <f t="array" ref="BC248">_xlfn.IFS(BB248="Bajo","Aceptar",BB248="Moderado","Reducir",BB248="Alto","Reducir",BB248="Extremo","Reducir")</f>
        <v>#N/A</v>
      </c>
      <c r="BD248" s="181" t="e" cm="1">
        <f t="array" ref="BD248">_xlfn.IFS(BC248="Aceptar","No",BC248="Reducir","Si")</f>
        <v>#N/A</v>
      </c>
      <c r="BE248" s="161"/>
      <c r="BF248" s="161"/>
      <c r="BG248" s="161"/>
      <c r="BH248" s="161"/>
      <c r="BI248" s="161"/>
      <c r="BJ248" s="161"/>
      <c r="BK248" s="161"/>
      <c r="BL248" s="161"/>
      <c r="BM248" s="178"/>
      <c r="BN248" s="20" t="str">
        <f>CONCATENATE(J248," Acción preventiva"," 1")</f>
        <v>ADMTI  Acción preventiva 1</v>
      </c>
      <c r="BO248" s="22"/>
      <c r="BP248" s="22"/>
      <c r="BQ248" s="22"/>
      <c r="BR248" s="20"/>
      <c r="BS248" s="20"/>
      <c r="BT248" s="20"/>
      <c r="BU248" s="20"/>
      <c r="BV248" s="20"/>
      <c r="BW248" s="20"/>
      <c r="BX248" s="20"/>
      <c r="BY248" s="20"/>
      <c r="BZ248" s="20"/>
      <c r="CA248" s="20"/>
      <c r="CB248" s="20"/>
      <c r="CC248" s="20"/>
      <c r="CD248" s="20"/>
      <c r="CE248" s="180"/>
      <c r="CF248" s="37"/>
      <c r="CG248" s="37"/>
      <c r="CH248" s="37"/>
      <c r="CI248" s="37"/>
      <c r="CJ248" s="37"/>
      <c r="CK248" s="37"/>
      <c r="CL248" s="37"/>
      <c r="CM248" s="37"/>
      <c r="CN248" s="37"/>
      <c r="CO248" s="37"/>
      <c r="CP248" s="37"/>
      <c r="CQ248" s="37"/>
      <c r="CR248" s="37">
        <f t="shared" si="163"/>
        <v>0</v>
      </c>
      <c r="CS248" s="38"/>
      <c r="CT248" s="23"/>
      <c r="CU248" s="24"/>
      <c r="CV248" s="240">
        <f>+AD248</f>
        <v>0</v>
      </c>
      <c r="CW248" s="25" t="e">
        <f>1-(CU248/CV248)</f>
        <v>#DIV/0!</v>
      </c>
      <c r="CX248" s="23" t="e" cm="1">
        <f t="array" ref="CX248">+_xlfn.IFS(CW248&lt;0.8,"Cambio",CW248&lt;0.9,"Revisión de control",CW248&gt;0.89,"Se mantiene")</f>
        <v>#DIV/0!</v>
      </c>
      <c r="CY248" s="143"/>
      <c r="CZ248" s="143"/>
      <c r="DA248" s="143"/>
      <c r="DB248" s="143"/>
      <c r="DC248" s="25"/>
    </row>
    <row r="249" spans="1:107" ht="60" hidden="1" customHeight="1" x14ac:dyDescent="0.35">
      <c r="A249" s="146"/>
      <c r="B249" s="219"/>
      <c r="C249" s="148" t="s">
        <v>151</v>
      </c>
      <c r="D249" s="206"/>
      <c r="E249" s="209"/>
      <c r="F249" s="206"/>
      <c r="G249" s="221"/>
      <c r="H249" s="184"/>
      <c r="I249" s="216"/>
      <c r="J249" s="190"/>
      <c r="K249" s="190"/>
      <c r="L249" s="211"/>
      <c r="M249" s="197"/>
      <c r="N249" s="200"/>
      <c r="O249" s="213"/>
      <c r="P249" s="216"/>
      <c r="Q249" s="213"/>
      <c r="R249" s="216"/>
      <c r="S249" s="216"/>
      <c r="T249" s="216"/>
      <c r="U249" s="184"/>
      <c r="V249" s="186"/>
      <c r="W249" s="186"/>
      <c r="X249" s="187"/>
      <c r="Y249" s="190"/>
      <c r="Z249" s="190"/>
      <c r="AA249" s="193"/>
      <c r="AB249" s="193"/>
      <c r="AC249" s="193"/>
      <c r="AD249" s="195"/>
      <c r="AE249" s="184"/>
      <c r="AF249" s="188"/>
      <c r="AG249" s="184"/>
      <c r="AH249" s="184"/>
      <c r="AI249" s="188"/>
      <c r="AJ249" s="184"/>
      <c r="AK249" s="185"/>
      <c r="AL249" s="20" t="str">
        <f>CONCATENATE(J248," Control"," 2")</f>
        <v>ADMTI  Control 2</v>
      </c>
      <c r="AM249" s="22"/>
      <c r="AN249" s="22"/>
      <c r="AO249" s="22"/>
      <c r="AP249" s="22" t="str">
        <f t="shared" si="185"/>
        <v xml:space="preserve">  a través de </v>
      </c>
      <c r="AQ249" s="20"/>
      <c r="AR249" s="20" t="str">
        <f t="shared" si="186"/>
        <v/>
      </c>
      <c r="AS249" s="20"/>
      <c r="AT249" s="20" t="str">
        <f t="shared" si="187"/>
        <v/>
      </c>
      <c r="AU249" s="20"/>
      <c r="AV249" s="20"/>
      <c r="AW249" s="20"/>
      <c r="AX249" s="21" t="str">
        <f>+IF(AR249="Probabilidad",AX248-(AX248*AT249),AX248)</f>
        <v/>
      </c>
      <c r="AY249" s="20" t="str">
        <f t="shared" si="166"/>
        <v/>
      </c>
      <c r="AZ249" s="21" t="e">
        <f>+IF(AR249="Impacto",AZ248-(AZ248*AT249),AZ248)</f>
        <v>#N/A</v>
      </c>
      <c r="BA249" s="20" t="str">
        <f t="shared" si="167"/>
        <v/>
      </c>
      <c r="BB249" s="190"/>
      <c r="BC249" s="190"/>
      <c r="BD249" s="182"/>
      <c r="BE249" s="162"/>
      <c r="BF249" s="162"/>
      <c r="BG249" s="162"/>
      <c r="BH249" s="162"/>
      <c r="BI249" s="162"/>
      <c r="BJ249" s="162"/>
      <c r="BK249" s="162"/>
      <c r="BL249" s="162"/>
      <c r="BM249" s="178"/>
      <c r="BN249" s="20" t="str">
        <f>CONCATENATE(J248," Acción preventiva"," 2")</f>
        <v>ADMTI  Acción preventiva 2</v>
      </c>
      <c r="BO249" s="22"/>
      <c r="BP249" s="22"/>
      <c r="BQ249" s="22"/>
      <c r="BR249" s="20"/>
      <c r="BS249" s="20"/>
      <c r="BT249" s="20"/>
      <c r="BU249" s="20"/>
      <c r="BV249" s="20"/>
      <c r="BW249" s="20"/>
      <c r="BX249" s="20"/>
      <c r="BY249" s="20"/>
      <c r="BZ249" s="20"/>
      <c r="CA249" s="20"/>
      <c r="CB249" s="20"/>
      <c r="CC249" s="20"/>
      <c r="CD249" s="20"/>
      <c r="CE249" s="180"/>
      <c r="CF249" s="37"/>
      <c r="CG249" s="37"/>
      <c r="CH249" s="37"/>
      <c r="CI249" s="37"/>
      <c r="CJ249" s="37"/>
      <c r="CK249" s="37"/>
      <c r="CL249" s="37"/>
      <c r="CM249" s="37"/>
      <c r="CN249" s="37"/>
      <c r="CO249" s="37"/>
      <c r="CP249" s="37"/>
      <c r="CQ249" s="37"/>
      <c r="CR249" s="37">
        <f t="shared" si="163"/>
        <v>0</v>
      </c>
      <c r="CS249" s="38"/>
      <c r="CT249" s="23"/>
      <c r="CU249" s="24"/>
      <c r="CV249" s="241"/>
      <c r="CW249" s="25" t="e">
        <f>1-(CU249/CV248)</f>
        <v>#DIV/0!</v>
      </c>
      <c r="CX249" s="23" t="e" cm="1">
        <f t="array" ref="CX249">+_xlfn.IFS(CW249&lt;0.8,"Cambio",CW249&lt;0.9,"Revisión de control",CW249&gt;0.89,"Se mantiene")</f>
        <v>#DIV/0!</v>
      </c>
      <c r="CY249" s="143"/>
      <c r="CZ249" s="143"/>
      <c r="DA249" s="143"/>
      <c r="DB249" s="143"/>
      <c r="DC249" s="25"/>
    </row>
    <row r="250" spans="1:107" ht="60" hidden="1" customHeight="1" x14ac:dyDescent="0.35">
      <c r="A250" s="146"/>
      <c r="B250" s="219"/>
      <c r="C250" s="148" t="s">
        <v>151</v>
      </c>
      <c r="D250" s="206"/>
      <c r="E250" s="209"/>
      <c r="F250" s="206"/>
      <c r="G250" s="221"/>
      <c r="H250" s="184"/>
      <c r="I250" s="216"/>
      <c r="J250" s="190"/>
      <c r="K250" s="190"/>
      <c r="L250" s="211"/>
      <c r="M250" s="197"/>
      <c r="N250" s="200"/>
      <c r="O250" s="213"/>
      <c r="P250" s="216"/>
      <c r="Q250" s="213"/>
      <c r="R250" s="216"/>
      <c r="S250" s="216"/>
      <c r="T250" s="216"/>
      <c r="U250" s="184"/>
      <c r="V250" s="186"/>
      <c r="W250" s="186"/>
      <c r="X250" s="187"/>
      <c r="Y250" s="190"/>
      <c r="Z250" s="190"/>
      <c r="AA250" s="193"/>
      <c r="AB250" s="193"/>
      <c r="AC250" s="193"/>
      <c r="AD250" s="195"/>
      <c r="AE250" s="184"/>
      <c r="AF250" s="188"/>
      <c r="AG250" s="184"/>
      <c r="AH250" s="184"/>
      <c r="AI250" s="188"/>
      <c r="AJ250" s="184"/>
      <c r="AK250" s="185"/>
      <c r="AL250" s="20" t="str">
        <f>CONCATENATE(J248," Control"," 3")</f>
        <v>ADMTI  Control 3</v>
      </c>
      <c r="AM250" s="22"/>
      <c r="AN250" s="22"/>
      <c r="AO250" s="22"/>
      <c r="AP250" s="22" t="str">
        <f t="shared" si="185"/>
        <v xml:space="preserve">  a través de </v>
      </c>
      <c r="AQ250" s="20"/>
      <c r="AR250" s="20" t="str">
        <f t="shared" si="186"/>
        <v/>
      </c>
      <c r="AS250" s="20"/>
      <c r="AT250" s="20" t="str">
        <f t="shared" si="187"/>
        <v/>
      </c>
      <c r="AU250" s="20"/>
      <c r="AV250" s="20"/>
      <c r="AW250" s="20"/>
      <c r="AX250" s="21" t="str">
        <f>+IF(AR250="Probabilidad",AX249-(AX249*AT250),AX249)</f>
        <v/>
      </c>
      <c r="AY250" s="20" t="str">
        <f t="shared" si="166"/>
        <v/>
      </c>
      <c r="AZ250" s="21" t="e">
        <f>+IF(AR250="Impacto",AZ249-(AZ249*AT250),AZ249)</f>
        <v>#N/A</v>
      </c>
      <c r="BA250" s="20" t="str">
        <f t="shared" si="167"/>
        <v/>
      </c>
      <c r="BB250" s="190"/>
      <c r="BC250" s="190"/>
      <c r="BD250" s="182"/>
      <c r="BE250" s="162"/>
      <c r="BF250" s="162"/>
      <c r="BG250" s="162"/>
      <c r="BH250" s="162"/>
      <c r="BI250" s="162"/>
      <c r="BJ250" s="162"/>
      <c r="BK250" s="162"/>
      <c r="BL250" s="162"/>
      <c r="BM250" s="178"/>
      <c r="BN250" s="20" t="str">
        <f>CONCATENATE(J248," Acción preventiva"," 3")</f>
        <v>ADMTI  Acción preventiva 3</v>
      </c>
      <c r="BO250" s="22"/>
      <c r="BP250" s="22"/>
      <c r="BQ250" s="22"/>
      <c r="BR250" s="20"/>
      <c r="BS250" s="20"/>
      <c r="BT250" s="20"/>
      <c r="BU250" s="20"/>
      <c r="BV250" s="20"/>
      <c r="BW250" s="20"/>
      <c r="BX250" s="20"/>
      <c r="BY250" s="20"/>
      <c r="BZ250" s="20"/>
      <c r="CA250" s="20"/>
      <c r="CB250" s="20"/>
      <c r="CC250" s="20"/>
      <c r="CD250" s="20"/>
      <c r="CE250" s="180"/>
      <c r="CF250" s="37"/>
      <c r="CG250" s="37"/>
      <c r="CH250" s="37"/>
      <c r="CI250" s="37"/>
      <c r="CJ250" s="37"/>
      <c r="CK250" s="37"/>
      <c r="CL250" s="37"/>
      <c r="CM250" s="37"/>
      <c r="CN250" s="37"/>
      <c r="CO250" s="37"/>
      <c r="CP250" s="37"/>
      <c r="CQ250" s="37"/>
      <c r="CR250" s="37">
        <f t="shared" si="163"/>
        <v>0</v>
      </c>
      <c r="CS250" s="38"/>
      <c r="CT250" s="23"/>
      <c r="CU250" s="24"/>
      <c r="CV250" s="241"/>
      <c r="CW250" s="25" t="e">
        <f>1-(CU250/CV248)</f>
        <v>#DIV/0!</v>
      </c>
      <c r="CX250" s="23" t="e" cm="1">
        <f t="array" ref="CX250">+_xlfn.IFS(CW250&lt;0.8,"Cambio",CW250&lt;0.9,"Revisión de control",CW250&gt;0.89,"Se mantiene")</f>
        <v>#DIV/0!</v>
      </c>
      <c r="CY250" s="143"/>
      <c r="CZ250" s="143"/>
      <c r="DA250" s="143"/>
      <c r="DB250" s="143"/>
      <c r="DC250" s="25"/>
    </row>
    <row r="251" spans="1:107" ht="60" hidden="1" customHeight="1" x14ac:dyDescent="0.35">
      <c r="A251" s="146"/>
      <c r="B251" s="220"/>
      <c r="C251" s="148" t="s">
        <v>151</v>
      </c>
      <c r="D251" s="207"/>
      <c r="E251" s="210"/>
      <c r="F251" s="207"/>
      <c r="G251" s="221"/>
      <c r="H251" s="184"/>
      <c r="I251" s="217"/>
      <c r="J251" s="191"/>
      <c r="K251" s="191"/>
      <c r="L251" s="211"/>
      <c r="M251" s="198"/>
      <c r="N251" s="201"/>
      <c r="O251" s="214"/>
      <c r="P251" s="217"/>
      <c r="Q251" s="214"/>
      <c r="R251" s="217"/>
      <c r="S251" s="217"/>
      <c r="T251" s="217"/>
      <c r="U251" s="184"/>
      <c r="V251" s="186"/>
      <c r="W251" s="186"/>
      <c r="X251" s="187"/>
      <c r="Y251" s="191"/>
      <c r="Z251" s="191"/>
      <c r="AA251" s="194"/>
      <c r="AB251" s="194"/>
      <c r="AC251" s="194"/>
      <c r="AD251" s="195"/>
      <c r="AE251" s="184"/>
      <c r="AF251" s="188"/>
      <c r="AG251" s="184"/>
      <c r="AH251" s="184"/>
      <c r="AI251" s="188"/>
      <c r="AJ251" s="184"/>
      <c r="AK251" s="185"/>
      <c r="AL251" s="20" t="str">
        <f>CONCATENATE(J248," Control"," 4")</f>
        <v>ADMTI  Control 4</v>
      </c>
      <c r="AM251" s="22"/>
      <c r="AN251" s="22"/>
      <c r="AO251" s="22"/>
      <c r="AP251" s="22" t="str">
        <f t="shared" si="185"/>
        <v xml:space="preserve">  a través de </v>
      </c>
      <c r="AQ251" s="20"/>
      <c r="AR251" s="20" t="str">
        <f t="shared" si="186"/>
        <v/>
      </c>
      <c r="AS251" s="20"/>
      <c r="AT251" s="20" t="str">
        <f t="shared" si="187"/>
        <v/>
      </c>
      <c r="AU251" s="20"/>
      <c r="AV251" s="20"/>
      <c r="AW251" s="20"/>
      <c r="AX251" s="21" t="str">
        <f>+IF(AR251="Probabilidad",AX250-(AX250*AT251),AX250)</f>
        <v/>
      </c>
      <c r="AY251" s="20" t="str">
        <f t="shared" si="166"/>
        <v/>
      </c>
      <c r="AZ251" s="21" t="e">
        <f>+IF(AR251="Impacto",AZ250-(AZ250*AT251),AZ250)</f>
        <v>#N/A</v>
      </c>
      <c r="BA251" s="20" t="str">
        <f t="shared" si="167"/>
        <v/>
      </c>
      <c r="BB251" s="191"/>
      <c r="BC251" s="191"/>
      <c r="BD251" s="183"/>
      <c r="BE251" s="163"/>
      <c r="BF251" s="163"/>
      <c r="BG251" s="163"/>
      <c r="BH251" s="163"/>
      <c r="BI251" s="163"/>
      <c r="BJ251" s="163"/>
      <c r="BK251" s="163"/>
      <c r="BL251" s="163"/>
      <c r="BM251" s="178"/>
      <c r="BN251" s="20" t="str">
        <f>CONCATENATE(J248," Acción preventiva"," 4")</f>
        <v>ADMTI  Acción preventiva 4</v>
      </c>
      <c r="BO251" s="22"/>
      <c r="BP251" s="22"/>
      <c r="BQ251" s="22"/>
      <c r="BR251" s="20"/>
      <c r="BS251" s="20"/>
      <c r="BT251" s="20"/>
      <c r="BU251" s="20"/>
      <c r="BV251" s="20"/>
      <c r="BW251" s="20"/>
      <c r="BX251" s="20"/>
      <c r="BY251" s="20"/>
      <c r="BZ251" s="20"/>
      <c r="CA251" s="20"/>
      <c r="CB251" s="20"/>
      <c r="CC251" s="20"/>
      <c r="CD251" s="20"/>
      <c r="CE251" s="180"/>
      <c r="CF251" s="37"/>
      <c r="CG251" s="37"/>
      <c r="CH251" s="37"/>
      <c r="CI251" s="37"/>
      <c r="CJ251" s="37"/>
      <c r="CK251" s="37"/>
      <c r="CL251" s="37"/>
      <c r="CM251" s="37"/>
      <c r="CN251" s="37"/>
      <c r="CO251" s="37"/>
      <c r="CP251" s="37"/>
      <c r="CQ251" s="37"/>
      <c r="CR251" s="37">
        <f t="shared" si="163"/>
        <v>0</v>
      </c>
      <c r="CS251" s="38"/>
      <c r="CT251" s="23"/>
      <c r="CU251" s="24"/>
      <c r="CV251" s="242"/>
      <c r="CW251" s="25" t="e">
        <f>1-(CU251/CV248)</f>
        <v>#DIV/0!</v>
      </c>
      <c r="CX251" s="23" t="e" cm="1">
        <f t="array" ref="CX251">+_xlfn.IFS(CW251&lt;0.8,"Cambio",CW251&lt;0.9,"Revisión de control",CW251&gt;0.89,"Se mantiene")</f>
        <v>#DIV/0!</v>
      </c>
      <c r="CY251" s="143"/>
      <c r="CZ251" s="143"/>
      <c r="DA251" s="143"/>
      <c r="DB251" s="143"/>
      <c r="DC251" s="25"/>
    </row>
    <row r="252" spans="1:107" ht="60" customHeight="1" x14ac:dyDescent="0.35">
      <c r="A252" s="146" t="s">
        <v>591</v>
      </c>
      <c r="B252" s="222" t="s">
        <v>150</v>
      </c>
      <c r="C252" s="148" t="s">
        <v>151</v>
      </c>
      <c r="D252" s="205" t="str">
        <f>VLOOKUP(B252,Datos!$B$65:$F$80,3,FALSE)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52" s="208" t="str">
        <f>VLOOKUP(B252,Datos!$B$65:$F$80,5,FALSE)</f>
        <v>La posibilidad de incumplir con las diferentes acciones necesarias para la administración de los bienes fiscales patrimoniales de la Agencia y las tierras baldías de la Nación</v>
      </c>
      <c r="F252" s="205" t="str">
        <f>VLOOKUP(B252,Datos!$B$65:$F$80,4,FALSE)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52" s="228" t="s">
        <v>1381</v>
      </c>
      <c r="H252" s="184" t="s">
        <v>1310</v>
      </c>
      <c r="I252" s="215">
        <f>IF(K252="",0,1)</f>
        <v>1</v>
      </c>
      <c r="J252" s="189" t="str">
        <f>CONCATENATE(C252," ",K252)</f>
        <v>ADMTI 41</v>
      </c>
      <c r="K252" s="189">
        <v>41</v>
      </c>
      <c r="L252" s="211">
        <v>46150</v>
      </c>
      <c r="M252" s="196">
        <f ca="1">+TODAY()-L252</f>
        <v>39</v>
      </c>
      <c r="N252" s="199" t="s">
        <v>1382</v>
      </c>
      <c r="O252" s="212" t="s">
        <v>27</v>
      </c>
      <c r="P252" s="215">
        <f>VLOOKUP(O252,Datos!$B$20:$D$25,3,FALSE)</f>
        <v>0.6</v>
      </c>
      <c r="Q252" s="212" t="s">
        <v>35</v>
      </c>
      <c r="R252" s="215">
        <f>VLOOKUP(Q252,Datos!$C$20:$D$25,2,FALSE)</f>
        <v>1</v>
      </c>
      <c r="S252" s="215">
        <f>+IF(P252="",R252,IF(R252="",P252,IF(P252&gt;R252,P252,R252)))</f>
        <v>1</v>
      </c>
      <c r="T252" s="215" t="str" cm="1">
        <f t="array" ref="T252">_xlfn.IFS(S252=P252,O252,S252=R252,Q252)</f>
        <v>El riesgo afecta la imagen de la entidad a nivel nacional, con efecto publicitarios sostenible a nivel país</v>
      </c>
      <c r="U252" s="184" t="s">
        <v>4</v>
      </c>
      <c r="V252" s="186" t="s">
        <v>1384</v>
      </c>
      <c r="W252" s="186" t="s">
        <v>1385</v>
      </c>
      <c r="X252" s="187" t="str">
        <f>CONCATENATE("Posibilidad de"," ",U252," ",V252," debido ",W252)</f>
        <v>Posibilidad de pérdida reputacional en la imagen institucional de la entidad debido debilidad en el envío de la información requerida para el ingreso de los predios al FTRRI y del reporte de los predios adjudicados y registrados a nombre del beneficiario, asicomo, debilidad en la calidad de la información allegada a la Subdirección de Adminsitración de Tierras de la Nación</v>
      </c>
      <c r="Y252" s="189" t="s">
        <v>208</v>
      </c>
      <c r="Z252" s="189" t="s">
        <v>214</v>
      </c>
      <c r="AA252" s="192" t="s">
        <v>342</v>
      </c>
      <c r="AB252" s="192" t="s">
        <v>1388</v>
      </c>
      <c r="AC252" s="192" t="s">
        <v>1303</v>
      </c>
      <c r="AD252" s="195">
        <v>300</v>
      </c>
      <c r="AE252" s="184" t="str">
        <f>IF(AD252&lt;=0,"",IF(AD252&lt;=2,"Muy Baja",IF(AD252&lt;=24,"Baja",IF(AD252&lt;=500,"Media",IF(AD252&lt;=5000,"Alta","Muy Alta")))))</f>
        <v>Media</v>
      </c>
      <c r="AF252" s="188">
        <f>IF(AE252="","",IF(AE252="Muy Baja",0.2,IF(AE252="Baja",0.4,IF(AE252="Media",0.6,IF(AE252="Alta",0.8,IF(AE252="Muy Alta",1,))))))</f>
        <v>0.6</v>
      </c>
      <c r="AG252" s="188" t="str">
        <f>+T252</f>
        <v>El riesgo afecta la imagen de la entidad a nivel nacional, con efecto publicitarios sostenible a nivel país</v>
      </c>
      <c r="AH252" s="184" t="str" cm="1">
        <f t="array" ref="AH252">_xlfn.IFS(AG252=Datos!$C$6,"Leve",AG252=Datos!$D$6,"Leve",AG252=Datos!$C$7,"Menor",AG252=Datos!$D$7,"Menor",AG252=Datos!$C$8,"Moderado",AG252=Datos!$D$8,"Moderado",AG252=Datos!$C$9,"Mayor",AG252=Datos!$D$9,"Mayor",AG252=Datos!$C$10,"Catastrófico",AG252=Datos!$D$10,"Catastrófico")</f>
        <v>Catastrófico</v>
      </c>
      <c r="AI252" s="188">
        <f>IF(AH252="","",IF(AH252="Leve",0.2,IF(AH252="Menor",0.4,IF(AH252="Moderado",0.6,IF(AH252="Mayor",0.8,IF(AH252="Catastrófico",1,))))))</f>
        <v>1</v>
      </c>
      <c r="AJ252" s="184" t="str">
        <f>IF(OR(AND(AE252="Muy Baja",AH252="Leve"),AND(AE252="Muy Baja",AH252="Menor"),AND(AE252="Baja",AH252="Leve")),"Bajo",IF(OR(AND(AE252="Muy baja",AH252="Moderado"),AND(AE252="Baja",AH252="Menor"),AND(AE252="Baja",AH252="Moderado"),AND(AE252="Media",AH252="Leve"),AND(AE252="Media",AH252="Menor"),AND(AE252="Media",AH252="Moderado"),AND(AE252="Alta",AH252="Leve"),AND(AE252="Alta",AH252="Menor")),"Moderado",IF(OR(AND(AE252="Muy Baja",AH252="Mayor"),AND(AE252="Baja",AH252="Mayor"),AND(AE252="Media",AH252="Mayor"),AND(AE252="Alta",AH252="Moderado"),AND(AE252="Alta",AH252="Mayor"),AND(AE252="Muy Alta",AH252="Leve"),AND(AE252="Muy Alta",AH252="Menor"),AND(AE252="Muy Alta",AH252="Moderado"),AND(AE252="Muy Alta",AH252="Mayor")),"Alto",IF(OR(AND(AE252="Muy Baja",AH252="Catastrófico"),AND(AE252="Baja",AH252="Catastrófico"),AND(AE252="Media",AH252="Catastrófico"),AND(AE252="Alta",AH252="Catastrófico"),AND(AE252="Muy Alta",AH252="Catastrófico")),"Extremo",""))))</f>
        <v>Extremo</v>
      </c>
      <c r="AK252" s="185" t="str" cm="1">
        <f t="array" ref="AK252">_xlfn.IFS(AJ252="Bajo","Aceptar",AJ252="Moderado","Reducir",AJ252="Alto","Reducir",AJ252="Extremo","Reducir")</f>
        <v>Reducir</v>
      </c>
      <c r="AL252" s="20" t="str">
        <f>CONCATENATE(J252," Control"," 1")</f>
        <v>ADMTI 41 Control 1</v>
      </c>
      <c r="AM252" s="22" t="s">
        <v>1393</v>
      </c>
      <c r="AN252" s="22" t="s">
        <v>1389</v>
      </c>
      <c r="AO252" s="22" t="s">
        <v>1390</v>
      </c>
      <c r="AP252" s="22" t="str">
        <f t="shared" ref="AP252:AP259" si="188">CONCATENATE(AM252," ",AN252," a través de ",AO252)</f>
        <v>La SUBDIRECCIÓN DE ADMINISTRACIÓN DE TIERRAS DE LA NACIÓN determina la veracidad y exactitud de la información registrada de predios en el fondo de tierras  a través de un documento de conciliación mensual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v>
      </c>
      <c r="AQ252" s="20" t="s">
        <v>54</v>
      </c>
      <c r="AR252" s="20" t="str">
        <f t="shared" ref="AR252:AR259" si="189">IF(OR(AQ252="Preventivo",AQ252="Detectivo"),"Probabilidad",IF(AQ252="Correctivo","Impacto",""))</f>
        <v>Probabilidad</v>
      </c>
      <c r="AS252" s="20" t="s">
        <v>56</v>
      </c>
      <c r="AT252" s="20" t="str">
        <f t="shared" ref="AT252:AT259" si="190">IF(AND(AQ252="Preventivo",AS252="Automático"),"50%",IF(AND(AQ252="Preventivo",AS252="Manual"),"40%",IF(AND(AQ252="Detectivo",AS252="Automático"),"40%",IF(AND(AQ252="Detectivo",AS252="Manual"),"30%",IF(AND(AQ252="Correctivo",AS252="Automático"),"35%",IF(AND(AQ252="Correctivo",AS252="Manual"),"25%",""))))))</f>
        <v>30%</v>
      </c>
      <c r="AU252" s="20" t="s">
        <v>1</v>
      </c>
      <c r="AV252" s="20" t="s">
        <v>2</v>
      </c>
      <c r="AW252" s="20" t="s">
        <v>3</v>
      </c>
      <c r="AX252" s="21">
        <f>+IF(AR252="Probabilidad",AF252-(AF252*AT252),AF252)</f>
        <v>0.42</v>
      </c>
      <c r="AY252" s="20" t="str">
        <f t="shared" si="166"/>
        <v>Media</v>
      </c>
      <c r="AZ252" s="21">
        <f>+IF(AR252="Impacto",AI252-(AI252*AT252),AI252)</f>
        <v>1</v>
      </c>
      <c r="BA252" s="20" t="str">
        <f t="shared" si="167"/>
        <v>Catastrófico</v>
      </c>
      <c r="BB252" s="189" t="str">
        <f>IF(OR(AND(AY255="Muy Baja",BA255="Leve"),AND(AY255="Muy Baja",BA255="Menor"),AND(AY255="Baja",BA255="Leve")),"Bajo",IF(OR(AND(AY255="Muy baja",BA255="Moderado"),AND(AY255="Baja",BA255="Menor"),AND(AY255="Baja",BA255="Moderado"),AND(AY255="Media",BA255="Leve"),AND(AY255="Media",BA255="Menor"),AND(AY255="Media",BA255="Moderado"),AND(AY255="Alta",BA255="Leve"),AND(AY255="Alta",BA255="Menor")),"Moderado",IF(OR(AND(AY255="Muy Baja",BA255="Mayor"),AND(AY255="Baja",BA255="Mayor"),AND(AY255="Media",BA255="Mayor"),AND(AY255="Alta",BA255="Moderado"),AND(AY255="Alta",BA255="Mayor"),AND(AY255="Muy Alta",BA255="Leve"),AND(AY255="Muy Alta",BA255="Menor"),AND(AY255="Muy Alta",BA255="Moderado"),AND(AY255="Muy Alta",BA255="Mayor")),"Alto",IF(OR(AND(AY255="Muy Baja",BA255="Catastrófico"),AND(AY255="Baja",BA255="Catastrófico"),AND(AY255="Media",BA255="Catastrófico"),AND(AY255="Alta",BA255="Catastrófico"),AND(AY255="Muy Alta",BA255="Catastrófico")),"Extremo",""))))</f>
        <v>Alto</v>
      </c>
      <c r="BC252" s="189" t="str" cm="1">
        <f t="array" ref="BC252">_xlfn.IFS(BB252="Bajo","Aceptar",BB252="Moderado","Reducir",BB252="Alto","Reducir",BB252="Extremo","Reducir")</f>
        <v>Reducir</v>
      </c>
      <c r="BD252" s="181" t="str" cm="1">
        <f t="array" ref="BD252">_xlfn.IFS(BC252="Aceptar","No",BC252="Reducir","Si")</f>
        <v>Si</v>
      </c>
      <c r="BE252" s="136" t="s">
        <v>1817</v>
      </c>
      <c r="BF252" s="136" t="s">
        <v>1817</v>
      </c>
      <c r="BG252" s="136" t="s">
        <v>1817</v>
      </c>
      <c r="BH252" s="166">
        <v>1</v>
      </c>
      <c r="BI252" s="166"/>
      <c r="BJ252" s="167"/>
      <c r="BK252" s="164">
        <f t="shared" ref="BK252" si="191">+SUM(BH252:BJ252)</f>
        <v>1</v>
      </c>
      <c r="BL252" s="165">
        <f t="shared" ref="BL252" si="192">+BK252/3</f>
        <v>0.33333333333333331</v>
      </c>
      <c r="BM252" s="178">
        <f t="shared" ref="BM252" si="193">+AVERAGE(BL252:BL255)</f>
        <v>0.33333333333333331</v>
      </c>
      <c r="BN252" s="20" t="str">
        <f>CONCATENATE(J252," Acción preventiva"," 1")</f>
        <v>ADMTI 41 Acción preventiva 1</v>
      </c>
      <c r="BO252" s="22" t="s">
        <v>614</v>
      </c>
      <c r="BP252" s="22" t="s">
        <v>1398</v>
      </c>
      <c r="BQ252" s="22" t="s">
        <v>1399</v>
      </c>
      <c r="BR252" s="20">
        <f t="shared" ref="BR252:BR257" si="194">+SUM(BS252:CD252)</f>
        <v>10</v>
      </c>
      <c r="BS252" s="20"/>
      <c r="BT252" s="20"/>
      <c r="BU252" s="20">
        <v>1</v>
      </c>
      <c r="BV252" s="20">
        <v>1</v>
      </c>
      <c r="BW252" s="20">
        <v>1</v>
      </c>
      <c r="BX252" s="20">
        <v>1</v>
      </c>
      <c r="BY252" s="20">
        <v>1</v>
      </c>
      <c r="BZ252" s="20">
        <v>1</v>
      </c>
      <c r="CA252" s="20">
        <v>1</v>
      </c>
      <c r="CB252" s="20">
        <v>1</v>
      </c>
      <c r="CC252" s="20">
        <v>1</v>
      </c>
      <c r="CD252" s="20">
        <v>1</v>
      </c>
      <c r="CE252" s="180">
        <f>+AVERAGE(CR252:CR255)/AVERAGE(BR252:BR255)</f>
        <v>0.2</v>
      </c>
      <c r="CF252" s="37">
        <f>VLOOKUP($BN252,'[1]Anexo 4 Seg Acciones Prev'!$C$7:$CY$306,90,FALSE)</f>
        <v>0</v>
      </c>
      <c r="CG252" s="37">
        <f>VLOOKUP($BN252,'[1]Anexo 4 Seg Acciones Prev'!$C$7:$CY$306,91,FALSE)</f>
        <v>0</v>
      </c>
      <c r="CH252" s="37">
        <f>VLOOKUP($BN252,'[1]Anexo 4 Seg Acciones Prev'!$C$7:$CY$306,92,FALSE)</f>
        <v>1</v>
      </c>
      <c r="CI252" s="37">
        <f>VLOOKUP($BN252,'[1]Anexo 4 Seg Acciones Prev'!$C$7:$CY$306,93,FALSE)</f>
        <v>1</v>
      </c>
      <c r="CJ252" s="37">
        <f>VLOOKUP($BN252,'[1]Anexo 4 Seg Acciones Prev'!$C$7:$CY$306,94,FALSE)</f>
        <v>0</v>
      </c>
      <c r="CK252" s="37">
        <f>VLOOKUP($BN252,'[1]Anexo 4 Seg Acciones Prev'!$C$7:$CY$306,95,FALSE)</f>
        <v>0</v>
      </c>
      <c r="CL252" s="37">
        <f>VLOOKUP($BN252,'[1]Anexo 4 Seg Acciones Prev'!$C$7:$CY$306,96,FALSE)</f>
        <v>0</v>
      </c>
      <c r="CM252" s="37">
        <f>VLOOKUP($BN252,'[1]Anexo 4 Seg Acciones Prev'!$C$7:$CY$306,97,FALSE)</f>
        <v>0</v>
      </c>
      <c r="CN252" s="37">
        <f>VLOOKUP($BN252,'[1]Anexo 4 Seg Acciones Prev'!$C$7:$CY$306,98,FALSE)</f>
        <v>0</v>
      </c>
      <c r="CO252" s="37">
        <f>VLOOKUP($BN252,'[1]Anexo 4 Seg Acciones Prev'!$C$7:$CY$306,99,FALSE)</f>
        <v>0</v>
      </c>
      <c r="CP252" s="37">
        <f>VLOOKUP($BN252,'[1]Anexo 4 Seg Acciones Prev'!$C$7:$CY$306,100,FALSE)</f>
        <v>0</v>
      </c>
      <c r="CQ252" s="37">
        <f>VLOOKUP($BN252,'[1]Anexo 4 Seg Acciones Prev'!$C$7:$CY$306,101,FALSE)</f>
        <v>0</v>
      </c>
      <c r="CR252" s="37">
        <f t="shared" si="163"/>
        <v>2</v>
      </c>
      <c r="CS252" s="38" t="s">
        <v>58</v>
      </c>
      <c r="CT252" s="23"/>
      <c r="CU252" s="24"/>
      <c r="CV252" s="240">
        <f>+AD252</f>
        <v>300</v>
      </c>
      <c r="CW252" s="25">
        <f>1-(CU252/CV252)</f>
        <v>1</v>
      </c>
      <c r="CX252" s="23" t="str" cm="1">
        <f t="array" ref="CX252">+_xlfn.IFS(CW252&lt;0.8,"Cambio",CW252&lt;0.9,"Revisión de control",CW252&gt;0.89,"Se mantiene")</f>
        <v>Se mantiene</v>
      </c>
      <c r="CY252" s="143"/>
      <c r="CZ252" s="143"/>
      <c r="DA252" s="143"/>
      <c r="DB252" s="143"/>
      <c r="DC252" s="25">
        <f t="shared" ref="DC252:DC259" si="195">(_xlfn.IFS(CT252="",1,CT252="SI",0)+_xlfn.IFS(CY252="",1,CY252="SI",1,CY252="NO",0)+_xlfn.IFS(CZ252="",1,CZ252="SI",1,CZ252="NO",0)+_xlfn.IFS(DA252="",1,DA252="SI",1,DA252="NO",0)+_xlfn.IFS(DB252="",1,DB252="SI",1,DB252="NO",0))/5</f>
        <v>1</v>
      </c>
    </row>
    <row r="253" spans="1:107" ht="60" customHeight="1" x14ac:dyDescent="0.35">
      <c r="A253" s="146" t="s">
        <v>591</v>
      </c>
      <c r="B253" s="223"/>
      <c r="C253" s="148" t="s">
        <v>151</v>
      </c>
      <c r="D253" s="206"/>
      <c r="E253" s="209"/>
      <c r="F253" s="206"/>
      <c r="G253" s="228"/>
      <c r="H253" s="184"/>
      <c r="I253" s="216"/>
      <c r="J253" s="190"/>
      <c r="K253" s="190"/>
      <c r="L253" s="211"/>
      <c r="M253" s="197"/>
      <c r="N253" s="200"/>
      <c r="O253" s="213"/>
      <c r="P253" s="216"/>
      <c r="Q253" s="213"/>
      <c r="R253" s="216"/>
      <c r="S253" s="216"/>
      <c r="T253" s="216"/>
      <c r="U253" s="184"/>
      <c r="V253" s="186"/>
      <c r="W253" s="186"/>
      <c r="X253" s="187"/>
      <c r="Y253" s="190"/>
      <c r="Z253" s="190"/>
      <c r="AA253" s="193"/>
      <c r="AB253" s="193"/>
      <c r="AC253" s="193"/>
      <c r="AD253" s="195"/>
      <c r="AE253" s="184"/>
      <c r="AF253" s="188"/>
      <c r="AG253" s="184"/>
      <c r="AH253" s="184"/>
      <c r="AI253" s="188"/>
      <c r="AJ253" s="184"/>
      <c r="AK253" s="185"/>
      <c r="AL253" s="20" t="str">
        <f>CONCATENATE(J252," Control"," 2")</f>
        <v>ADMTI 41 Control 2</v>
      </c>
      <c r="AM253" s="22" t="s">
        <v>1393</v>
      </c>
      <c r="AN253" s="22" t="s">
        <v>1391</v>
      </c>
      <c r="AO253" s="22" t="s">
        <v>1392</v>
      </c>
      <c r="AP253" s="22" t="str">
        <f t="shared" si="188"/>
        <v>La SUBDIRECCIÓN DE ADMINISTRACIÓN DE TIERRAS DE LA NACIÓN corrige las debilidades de la información remitida por las dependencias, por falta de cumplimiento de los requisitos para dar ingreso de predios al Fondo de Tierras para la Reforma Rural Integral, a través de una comunicación escrita solicitando la subsanación de los errores detectados</v>
      </c>
      <c r="AQ253" s="20" t="s">
        <v>55</v>
      </c>
      <c r="AR253" s="20" t="str">
        <f t="shared" si="189"/>
        <v>Impacto</v>
      </c>
      <c r="AS253" s="20" t="s">
        <v>56</v>
      </c>
      <c r="AT253" s="20" t="str">
        <f t="shared" si="190"/>
        <v>25%</v>
      </c>
      <c r="AU253" s="20" t="s">
        <v>1</v>
      </c>
      <c r="AV253" s="20" t="s">
        <v>2</v>
      </c>
      <c r="AW253" s="20" t="s">
        <v>3</v>
      </c>
      <c r="AX253" s="21">
        <f>+IF(AR253="Probabilidad",AX252-(AX252*AT253),AX252)</f>
        <v>0.42</v>
      </c>
      <c r="AY253" s="20" t="str">
        <f t="shared" si="166"/>
        <v>Media</v>
      </c>
      <c r="AZ253" s="21">
        <f>+IF(AR253="Impacto",AZ252-(AZ252*AT253),AZ252)</f>
        <v>0.75</v>
      </c>
      <c r="BA253" s="20" t="str">
        <f t="shared" si="167"/>
        <v>Mayor</v>
      </c>
      <c r="BB253" s="190"/>
      <c r="BC253" s="190"/>
      <c r="BD253" s="182"/>
      <c r="BE253" s="136" t="s">
        <v>1817</v>
      </c>
      <c r="BF253" s="136" t="s">
        <v>1817</v>
      </c>
      <c r="BG253" s="136" t="s">
        <v>1817</v>
      </c>
      <c r="BH253" s="166"/>
      <c r="BI253" s="166"/>
      <c r="BJ253" s="167"/>
      <c r="BK253" s="164"/>
      <c r="BL253" s="165"/>
      <c r="BM253" s="178"/>
      <c r="BN253" s="20" t="str">
        <f>CONCATENATE(J252," Acción preventiva"," 2")</f>
        <v>ADMTI 41 Acción preventiva 2</v>
      </c>
      <c r="BO253" s="22"/>
      <c r="BP253" s="22"/>
      <c r="BQ253" s="22"/>
      <c r="BR253" s="20"/>
      <c r="BS253" s="20"/>
      <c r="BT253" s="20"/>
      <c r="BU253" s="20"/>
      <c r="BV253" s="20"/>
      <c r="BW253" s="20"/>
      <c r="BX253" s="20"/>
      <c r="BY253" s="20"/>
      <c r="BZ253" s="20"/>
      <c r="CA253" s="20"/>
      <c r="CB253" s="20"/>
      <c r="CC253" s="20"/>
      <c r="CD253" s="20"/>
      <c r="CE253" s="180"/>
      <c r="CF253" s="37"/>
      <c r="CG253" s="37"/>
      <c r="CH253" s="37"/>
      <c r="CI253" s="37"/>
      <c r="CJ253" s="37"/>
      <c r="CK253" s="37"/>
      <c r="CL253" s="37"/>
      <c r="CM253" s="37"/>
      <c r="CN253" s="37"/>
      <c r="CO253" s="37"/>
      <c r="CP253" s="37"/>
      <c r="CQ253" s="37"/>
      <c r="CR253" s="37"/>
      <c r="CS253" s="38"/>
      <c r="CT253" s="23"/>
      <c r="CU253" s="24"/>
      <c r="CV253" s="241"/>
      <c r="CW253" s="25">
        <f>1-(CU253/CV252)</f>
        <v>1</v>
      </c>
      <c r="CX253" s="23" t="str" cm="1">
        <f t="array" ref="CX253">+_xlfn.IFS(CW253&lt;0.8,"Cambio",CW253&lt;0.9,"Revisión de control",CW253&gt;0.89,"Se mantiene")</f>
        <v>Se mantiene</v>
      </c>
      <c r="CY253" s="143"/>
      <c r="CZ253" s="143"/>
      <c r="DA253" s="143"/>
      <c r="DB253" s="143"/>
      <c r="DC253" s="25">
        <f t="shared" si="195"/>
        <v>1</v>
      </c>
    </row>
    <row r="254" spans="1:107" ht="60" customHeight="1" x14ac:dyDescent="0.35">
      <c r="A254" s="146" t="s">
        <v>591</v>
      </c>
      <c r="B254" s="223"/>
      <c r="C254" s="148" t="s">
        <v>151</v>
      </c>
      <c r="D254" s="206"/>
      <c r="E254" s="209"/>
      <c r="F254" s="206"/>
      <c r="G254" s="228"/>
      <c r="H254" s="184"/>
      <c r="I254" s="216"/>
      <c r="J254" s="190"/>
      <c r="K254" s="190"/>
      <c r="L254" s="211"/>
      <c r="M254" s="197"/>
      <c r="N254" s="200"/>
      <c r="O254" s="213"/>
      <c r="P254" s="216"/>
      <c r="Q254" s="213"/>
      <c r="R254" s="216"/>
      <c r="S254" s="216"/>
      <c r="T254" s="216"/>
      <c r="U254" s="184"/>
      <c r="V254" s="186"/>
      <c r="W254" s="186"/>
      <c r="X254" s="187"/>
      <c r="Y254" s="190"/>
      <c r="Z254" s="190"/>
      <c r="AA254" s="193"/>
      <c r="AB254" s="193"/>
      <c r="AC254" s="193"/>
      <c r="AD254" s="195"/>
      <c r="AE254" s="184"/>
      <c r="AF254" s="188"/>
      <c r="AG254" s="184"/>
      <c r="AH254" s="184"/>
      <c r="AI254" s="188"/>
      <c r="AJ254" s="184"/>
      <c r="AK254" s="185"/>
      <c r="AL254" s="20" t="str">
        <f>CONCATENATE(J252," Control"," 3")</f>
        <v>ADMTI 41 Control 3</v>
      </c>
      <c r="AM254" s="22"/>
      <c r="AN254" s="22"/>
      <c r="AO254" s="22"/>
      <c r="AP254" s="22" t="str">
        <f t="shared" si="188"/>
        <v xml:space="preserve">  a través de </v>
      </c>
      <c r="AQ254" s="20"/>
      <c r="AR254" s="20" t="str">
        <f t="shared" si="189"/>
        <v/>
      </c>
      <c r="AS254" s="20"/>
      <c r="AT254" s="20" t="str">
        <f t="shared" si="190"/>
        <v/>
      </c>
      <c r="AU254" s="20"/>
      <c r="AV254" s="20"/>
      <c r="AW254" s="20"/>
      <c r="AX254" s="21">
        <f>+IF(AR254="Probabilidad",AX253-(AX253*AT254),AX253)</f>
        <v>0.42</v>
      </c>
      <c r="AY254" s="20" t="str">
        <f t="shared" si="166"/>
        <v>Media</v>
      </c>
      <c r="AZ254" s="21">
        <f>+IF(AR254="Impacto",AZ253-(AZ253*AT254),AZ253)</f>
        <v>0.75</v>
      </c>
      <c r="BA254" s="20" t="str">
        <f t="shared" si="167"/>
        <v>Mayor</v>
      </c>
      <c r="BB254" s="190"/>
      <c r="BC254" s="190"/>
      <c r="BD254" s="182"/>
      <c r="BE254" s="20"/>
      <c r="BF254" s="20"/>
      <c r="BG254" s="20"/>
      <c r="BH254" s="166"/>
      <c r="BI254" s="166"/>
      <c r="BJ254" s="167"/>
      <c r="BK254" s="164"/>
      <c r="BL254" s="165"/>
      <c r="BM254" s="178"/>
      <c r="BN254" s="20" t="str">
        <f>CONCATENATE(J252," Acción preventiva"," 3")</f>
        <v>ADMTI 41 Acción preventiva 3</v>
      </c>
      <c r="BO254" s="22"/>
      <c r="BP254" s="22"/>
      <c r="BQ254" s="22"/>
      <c r="BR254" s="20"/>
      <c r="BS254" s="20"/>
      <c r="BT254" s="20"/>
      <c r="BU254" s="20"/>
      <c r="BV254" s="20"/>
      <c r="BW254" s="20"/>
      <c r="BX254" s="20"/>
      <c r="BY254" s="20"/>
      <c r="BZ254" s="20"/>
      <c r="CA254" s="20"/>
      <c r="CB254" s="20"/>
      <c r="CC254" s="20"/>
      <c r="CD254" s="20"/>
      <c r="CE254" s="180"/>
      <c r="CF254" s="37"/>
      <c r="CG254" s="37"/>
      <c r="CH254" s="37"/>
      <c r="CI254" s="37"/>
      <c r="CJ254" s="37"/>
      <c r="CK254" s="37"/>
      <c r="CL254" s="37"/>
      <c r="CM254" s="37"/>
      <c r="CN254" s="37"/>
      <c r="CO254" s="37"/>
      <c r="CP254" s="37"/>
      <c r="CQ254" s="37"/>
      <c r="CR254" s="37"/>
      <c r="CS254" s="38"/>
      <c r="CT254" s="23"/>
      <c r="CU254" s="24"/>
      <c r="CV254" s="241"/>
      <c r="CW254" s="25">
        <f>1-(CU254/CV252)</f>
        <v>1</v>
      </c>
      <c r="CX254" s="23" t="str" cm="1">
        <f t="array" ref="CX254">+_xlfn.IFS(CW254&lt;0.8,"Cambio",CW254&lt;0.9,"Revisión de control",CW254&gt;0.89,"Se mantiene")</f>
        <v>Se mantiene</v>
      </c>
      <c r="CY254" s="143"/>
      <c r="CZ254" s="143"/>
      <c r="DA254" s="143"/>
      <c r="DB254" s="143"/>
      <c r="DC254" s="25">
        <f t="shared" si="195"/>
        <v>1</v>
      </c>
    </row>
    <row r="255" spans="1:107" ht="60" customHeight="1" x14ac:dyDescent="0.35">
      <c r="A255" s="146" t="s">
        <v>591</v>
      </c>
      <c r="B255" s="224"/>
      <c r="C255" s="148" t="s">
        <v>151</v>
      </c>
      <c r="D255" s="207"/>
      <c r="E255" s="210"/>
      <c r="F255" s="207"/>
      <c r="G255" s="228"/>
      <c r="H255" s="184"/>
      <c r="I255" s="217"/>
      <c r="J255" s="191"/>
      <c r="K255" s="191"/>
      <c r="L255" s="211"/>
      <c r="M255" s="198"/>
      <c r="N255" s="201"/>
      <c r="O255" s="214"/>
      <c r="P255" s="217"/>
      <c r="Q255" s="214"/>
      <c r="R255" s="217"/>
      <c r="S255" s="217"/>
      <c r="T255" s="217"/>
      <c r="U255" s="184"/>
      <c r="V255" s="186"/>
      <c r="W255" s="186"/>
      <c r="X255" s="187"/>
      <c r="Y255" s="191"/>
      <c r="Z255" s="191"/>
      <c r="AA255" s="194"/>
      <c r="AB255" s="194"/>
      <c r="AC255" s="194"/>
      <c r="AD255" s="195"/>
      <c r="AE255" s="184"/>
      <c r="AF255" s="188"/>
      <c r="AG255" s="184"/>
      <c r="AH255" s="184"/>
      <c r="AI255" s="188"/>
      <c r="AJ255" s="184"/>
      <c r="AK255" s="185"/>
      <c r="AL255" s="20" t="str">
        <f>CONCATENATE(J252," Control"," 4")</f>
        <v>ADMTI 41 Control 4</v>
      </c>
      <c r="AM255" s="22"/>
      <c r="AN255" s="22"/>
      <c r="AO255" s="22"/>
      <c r="AP255" s="22" t="str">
        <f t="shared" si="188"/>
        <v xml:space="preserve">  a través de </v>
      </c>
      <c r="AQ255" s="20"/>
      <c r="AR255" s="20" t="str">
        <f t="shared" si="189"/>
        <v/>
      </c>
      <c r="AS255" s="20"/>
      <c r="AT255" s="20" t="str">
        <f t="shared" si="190"/>
        <v/>
      </c>
      <c r="AU255" s="20"/>
      <c r="AV255" s="20"/>
      <c r="AW255" s="20"/>
      <c r="AX255" s="21">
        <f>+IF(AR255="Probabilidad",AX254-(AX254*AT255),AX254)</f>
        <v>0.42</v>
      </c>
      <c r="AY255" s="20" t="str">
        <f t="shared" si="166"/>
        <v>Media</v>
      </c>
      <c r="AZ255" s="21">
        <f>+IF(AR255="Impacto",AZ254-(AZ254*AT255),AZ254)</f>
        <v>0.75</v>
      </c>
      <c r="BA255" s="20" t="str">
        <f t="shared" si="167"/>
        <v>Mayor</v>
      </c>
      <c r="BB255" s="191"/>
      <c r="BC255" s="191"/>
      <c r="BD255" s="183"/>
      <c r="BE255" s="20"/>
      <c r="BF255" s="20"/>
      <c r="BG255" s="20"/>
      <c r="BH255" s="166"/>
      <c r="BI255" s="166"/>
      <c r="BJ255" s="167"/>
      <c r="BK255" s="164"/>
      <c r="BL255" s="165"/>
      <c r="BM255" s="178"/>
      <c r="BN255" s="20" t="str">
        <f>CONCATENATE(J252," Acción preventiva"," 4")</f>
        <v>ADMTI 41 Acción preventiva 4</v>
      </c>
      <c r="BO255" s="22"/>
      <c r="BP255" s="22"/>
      <c r="BQ255" s="22"/>
      <c r="BR255" s="20"/>
      <c r="BS255" s="20"/>
      <c r="BT255" s="20"/>
      <c r="BU255" s="20"/>
      <c r="BV255" s="20"/>
      <c r="BW255" s="20"/>
      <c r="BX255" s="20"/>
      <c r="BY255" s="20"/>
      <c r="BZ255" s="20"/>
      <c r="CA255" s="20"/>
      <c r="CB255" s="20"/>
      <c r="CC255" s="20"/>
      <c r="CD255" s="20"/>
      <c r="CE255" s="180"/>
      <c r="CF255" s="37"/>
      <c r="CG255" s="37"/>
      <c r="CH255" s="37"/>
      <c r="CI255" s="37"/>
      <c r="CJ255" s="37"/>
      <c r="CK255" s="37"/>
      <c r="CL255" s="37"/>
      <c r="CM255" s="37"/>
      <c r="CN255" s="37"/>
      <c r="CO255" s="37"/>
      <c r="CP255" s="37"/>
      <c r="CQ255" s="37"/>
      <c r="CR255" s="37"/>
      <c r="CS255" s="38"/>
      <c r="CT255" s="23"/>
      <c r="CU255" s="24"/>
      <c r="CV255" s="242"/>
      <c r="CW255" s="25">
        <f>1-(CU255/CV252)</f>
        <v>1</v>
      </c>
      <c r="CX255" s="23" t="str" cm="1">
        <f t="array" ref="CX255">+_xlfn.IFS(CW255&lt;0.8,"Cambio",CW255&lt;0.9,"Revisión de control",CW255&gt;0.89,"Se mantiene")</f>
        <v>Se mantiene</v>
      </c>
      <c r="CY255" s="143"/>
      <c r="CZ255" s="143"/>
      <c r="DA255" s="143"/>
      <c r="DB255" s="143"/>
      <c r="DC255" s="25">
        <f t="shared" si="195"/>
        <v>1</v>
      </c>
    </row>
    <row r="256" spans="1:107" ht="60" customHeight="1" x14ac:dyDescent="0.35">
      <c r="A256" s="146" t="s">
        <v>591</v>
      </c>
      <c r="B256" s="222" t="s">
        <v>150</v>
      </c>
      <c r="C256" s="148" t="s">
        <v>151</v>
      </c>
      <c r="D256" s="205" t="str">
        <f>VLOOKUP(B256,Datos!$B$65:$F$80,3,FALSE)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56" s="208" t="str">
        <f>VLOOKUP(B256,Datos!$B$65:$F$80,5,FALSE)</f>
        <v>La posibilidad de incumplir con las diferentes acciones necesarias para la administración de los bienes fiscales patrimoniales de la Agencia y las tierras baldías de la Nación</v>
      </c>
      <c r="F256" s="205" t="str">
        <f>VLOOKUP(B256,Datos!$B$65:$F$80,4,FALSE)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56" s="228" t="s">
        <v>1381</v>
      </c>
      <c r="H256" s="184" t="s">
        <v>1310</v>
      </c>
      <c r="I256" s="215">
        <f>IF(K256="",0,1)</f>
        <v>1</v>
      </c>
      <c r="J256" s="189" t="str">
        <f>CONCATENATE(C256," ",K256)</f>
        <v>ADMTI 42</v>
      </c>
      <c r="K256" s="189">
        <v>42</v>
      </c>
      <c r="L256" s="211">
        <v>46150</v>
      </c>
      <c r="M256" s="196">
        <f ca="1">+TODAY()-L256</f>
        <v>39</v>
      </c>
      <c r="N256" s="199" t="s">
        <v>1383</v>
      </c>
      <c r="O256" s="212" t="s">
        <v>23</v>
      </c>
      <c r="P256" s="215">
        <f>VLOOKUP(O256,Datos!$B$20:$D$25,3,FALSE)</f>
        <v>0.4</v>
      </c>
      <c r="Q256" s="212" t="s">
        <v>35</v>
      </c>
      <c r="R256" s="215">
        <f>VLOOKUP(Q256,Datos!$C$20:$D$25,2,FALSE)</f>
        <v>1</v>
      </c>
      <c r="S256" s="215">
        <f>+IF(P256="",R256,IF(R256="",P256,IF(P256&gt;R256,P256,R256)))</f>
        <v>1</v>
      </c>
      <c r="T256" s="215" t="str" cm="1">
        <f t="array" ref="T256">_xlfn.IFS(S256=P256,O256,S256=R256,Q256)</f>
        <v>El riesgo afecta la imagen de la entidad a nivel nacional, con efecto publicitarios sostenible a nivel país</v>
      </c>
      <c r="U256" s="184" t="s">
        <v>4</v>
      </c>
      <c r="V256" s="186" t="s">
        <v>1386</v>
      </c>
      <c r="W256" s="186" t="s">
        <v>1387</v>
      </c>
      <c r="X256" s="187" t="str">
        <f>CONCATENATE("Posibilidad de"," ",U256," ",V256," debido ",W256)</f>
        <v>Posibilidad de pérdida reputacional en la imagen institucional de la entidad por reclamaciones en errores en la asignación de derechos a quien no corresponda, debido 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v>
      </c>
      <c r="Y256" s="189" t="s">
        <v>208</v>
      </c>
      <c r="Z256" s="189" t="s">
        <v>214</v>
      </c>
      <c r="AA256" s="192" t="s">
        <v>257</v>
      </c>
      <c r="AB256" s="192" t="s">
        <v>1036</v>
      </c>
      <c r="AC256" s="192" t="s">
        <v>1303</v>
      </c>
      <c r="AD256" s="195">
        <v>277</v>
      </c>
      <c r="AE256" s="184" t="str">
        <f>IF(AD256&lt;=0,"",IF(AD256&lt;=2,"Muy Baja",IF(AD256&lt;=24,"Baja",IF(AD256&lt;=500,"Media",IF(AD256&lt;=5000,"Alta","Muy Alta")))))</f>
        <v>Media</v>
      </c>
      <c r="AF256" s="188">
        <f>IF(AE256="","",IF(AE256="Muy Baja",0.2,IF(AE256="Baja",0.4,IF(AE256="Media",0.6,IF(AE256="Alta",0.8,IF(AE256="Muy Alta",1,))))))</f>
        <v>0.6</v>
      </c>
      <c r="AG256" s="188" t="str">
        <f>+T256</f>
        <v>El riesgo afecta la imagen de la entidad a nivel nacional, con efecto publicitarios sostenible a nivel país</v>
      </c>
      <c r="AH256" s="184" t="str" cm="1">
        <f t="array" ref="AH256">_xlfn.IFS(AG256=Datos!$C$6,"Leve",AG256=Datos!$D$6,"Leve",AG256=Datos!$C$7,"Menor",AG256=Datos!$D$7,"Menor",AG256=Datos!$C$8,"Moderado",AG256=Datos!$D$8,"Moderado",AG256=Datos!$C$9,"Mayor",AG256=Datos!$D$9,"Mayor",AG256=Datos!$C$10,"Catastrófico",AG256=Datos!$D$10,"Catastrófico")</f>
        <v>Catastrófico</v>
      </c>
      <c r="AI256" s="188">
        <f>IF(AH256="","",IF(AH256="Leve",0.2,IF(AH256="Menor",0.4,IF(AH256="Moderado",0.6,IF(AH256="Mayor",0.8,IF(AH256="Catastrófico",1,))))))</f>
        <v>1</v>
      </c>
      <c r="AJ256" s="184" t="str">
        <f>IF(OR(AND(AE256="Muy Baja",AH256="Leve"),AND(AE256="Muy Baja",AH256="Menor"),AND(AE256="Baja",AH256="Leve")),"Bajo",IF(OR(AND(AE256="Muy baja",AH256="Moderado"),AND(AE256="Baja",AH256="Menor"),AND(AE256="Baja",AH256="Moderado"),AND(AE256="Media",AH256="Leve"),AND(AE256="Media",AH256="Menor"),AND(AE256="Media",AH256="Moderado"),AND(AE256="Alta",AH256="Leve"),AND(AE256="Alta",AH256="Menor")),"Moderado",IF(OR(AND(AE256="Muy Baja",AH256="Mayor"),AND(AE256="Baja",AH256="Mayor"),AND(AE256="Media",AH256="Mayor"),AND(AE256="Alta",AH256="Moderado"),AND(AE256="Alta",AH256="Mayor"),AND(AE256="Muy Alta",AH256="Leve"),AND(AE256="Muy Alta",AH256="Menor"),AND(AE256="Muy Alta",AH256="Moderado"),AND(AE256="Muy Alta",AH256="Mayor")),"Alto",IF(OR(AND(AE256="Muy Baja",AH256="Catastrófico"),AND(AE256="Baja",AH256="Catastrófico"),AND(AE256="Media",AH256="Catastrófico"),AND(AE256="Alta",AH256="Catastrófico"),AND(AE256="Muy Alta",AH256="Catastrófico")),"Extremo",""))))</f>
        <v>Extremo</v>
      </c>
      <c r="AK256" s="185" t="str" cm="1">
        <f t="array" ref="AK256">_xlfn.IFS(AJ256="Bajo","Aceptar",AJ256="Moderado","Reducir",AJ256="Alto","Reducir",AJ256="Extremo","Reducir")</f>
        <v>Reducir</v>
      </c>
      <c r="AL256" s="20" t="str">
        <f>CONCATENATE(J256," Control"," 1")</f>
        <v>ADMTI 42 Control 1</v>
      </c>
      <c r="AM256" s="22" t="s">
        <v>1393</v>
      </c>
      <c r="AN256" s="22" t="s">
        <v>1394</v>
      </c>
      <c r="AO256" s="22" t="s">
        <v>1395</v>
      </c>
      <c r="AP256" s="22" t="str">
        <f t="shared" si="188"/>
        <v>La SUBDIRECCIÓN DE ADMINISTRACIÓN DE TIERRAS DE LA NACIÓN evalúa si el presunto baldío inadjudicable cumple con los requerimientos técnicos y jurídicos a través de la revisión de las proyecciones de resoluciones de regulación de la ocupación y/o reglamentación y asignación de derechos de usos para sabanas y playones comunales cada vez que se requiera</v>
      </c>
      <c r="AQ256" s="20" t="s">
        <v>53</v>
      </c>
      <c r="AR256" s="20" t="str">
        <f t="shared" si="189"/>
        <v>Probabilidad</v>
      </c>
      <c r="AS256" s="20" t="s">
        <v>56</v>
      </c>
      <c r="AT256" s="20" t="str">
        <f t="shared" si="190"/>
        <v>40%</v>
      </c>
      <c r="AU256" s="20" t="s">
        <v>1</v>
      </c>
      <c r="AV256" s="20" t="s">
        <v>2</v>
      </c>
      <c r="AW256" s="20" t="s">
        <v>3</v>
      </c>
      <c r="AX256" s="21">
        <f>+IF(AR256="Probabilidad",AF256-(AF256*AT256),AF256)</f>
        <v>0.36</v>
      </c>
      <c r="AY256" s="20" t="str">
        <f t="shared" si="166"/>
        <v>Baja</v>
      </c>
      <c r="AZ256" s="21">
        <f>+IF(AR256="Impacto",AI256-(AI256*AT256),AI256)</f>
        <v>1</v>
      </c>
      <c r="BA256" s="20" t="str">
        <f t="shared" si="167"/>
        <v>Catastrófico</v>
      </c>
      <c r="BB256" s="189" t="str">
        <f>IF(OR(AND(AY259="Muy Baja",BA259="Leve"),AND(AY259="Muy Baja",BA259="Menor"),AND(AY259="Baja",BA259="Leve")),"Bajo",IF(OR(AND(AY259="Muy baja",BA259="Moderado"),AND(AY259="Baja",BA259="Menor"),AND(AY259="Baja",BA259="Moderado"),AND(AY259="Media",BA259="Leve"),AND(AY259="Media",BA259="Menor"),AND(AY259="Media",BA259="Moderado"),AND(AY259="Alta",BA259="Leve"),AND(AY259="Alta",BA259="Menor")),"Moderado",IF(OR(AND(AY259="Muy Baja",BA259="Mayor"),AND(AY259="Baja",BA259="Mayor"),AND(AY259="Media",BA259="Mayor"),AND(AY259="Alta",BA259="Moderado"),AND(AY259="Alta",BA259="Mayor"),AND(AY259="Muy Alta",BA259="Leve"),AND(AY259="Muy Alta",BA259="Menor"),AND(AY259="Muy Alta",BA259="Moderado"),AND(AY259="Muy Alta",BA259="Mayor")),"Alto",IF(OR(AND(AY259="Muy Baja",BA259="Catastrófico"),AND(AY259="Baja",BA259="Catastrófico"),AND(AY259="Media",BA259="Catastrófico"),AND(AY259="Alta",BA259="Catastrófico"),AND(AY259="Muy Alta",BA259="Catastrófico")),"Extremo",""))))</f>
        <v>Alto</v>
      </c>
      <c r="BC256" s="189" t="str" cm="1">
        <f t="array" ref="BC256">_xlfn.IFS(BB256="Bajo","Aceptar",BB256="Moderado","Reducir",BB256="Alto","Reducir",BB256="Extremo","Reducir")</f>
        <v>Reducir</v>
      </c>
      <c r="BD256" s="181" t="str" cm="1">
        <f t="array" ref="BD256">_xlfn.IFS(BC256="Aceptar","No",BC256="Reducir","Si")</f>
        <v>Si</v>
      </c>
      <c r="BE256" s="136" t="s">
        <v>1817</v>
      </c>
      <c r="BF256" s="136" t="s">
        <v>1817</v>
      </c>
      <c r="BG256" s="136" t="s">
        <v>1817</v>
      </c>
      <c r="BH256" s="166">
        <v>1</v>
      </c>
      <c r="BI256" s="166"/>
      <c r="BJ256" s="167"/>
      <c r="BK256" s="164">
        <f t="shared" ref="BK256" si="196">+SUM(BH256:BJ256)</f>
        <v>1</v>
      </c>
      <c r="BL256" s="165">
        <f t="shared" ref="BL256" si="197">+BK256/3</f>
        <v>0.33333333333333331</v>
      </c>
      <c r="BM256" s="178">
        <f t="shared" ref="BM256" si="198">+AVERAGE(BL256:BL259)</f>
        <v>0.33333333333333331</v>
      </c>
      <c r="BN256" s="20" t="str">
        <f>CONCATENATE(J256," Acción preventiva"," 1")</f>
        <v>ADMTI 42 Acción preventiva 1</v>
      </c>
      <c r="BO256" s="22" t="s">
        <v>614</v>
      </c>
      <c r="BP256" s="22" t="s">
        <v>1400</v>
      </c>
      <c r="BQ256" s="22" t="s">
        <v>1401</v>
      </c>
      <c r="BR256" s="20">
        <f t="shared" si="194"/>
        <v>10</v>
      </c>
      <c r="BS256" s="20"/>
      <c r="BT256" s="20"/>
      <c r="BU256" s="20">
        <v>1</v>
      </c>
      <c r="BV256" s="20">
        <v>1</v>
      </c>
      <c r="BW256" s="20">
        <v>1</v>
      </c>
      <c r="BX256" s="20">
        <v>1</v>
      </c>
      <c r="BY256" s="20">
        <v>1</v>
      </c>
      <c r="BZ256" s="20">
        <v>1</v>
      </c>
      <c r="CA256" s="20">
        <v>1</v>
      </c>
      <c r="CB256" s="20">
        <v>1</v>
      </c>
      <c r="CC256" s="20">
        <v>1</v>
      </c>
      <c r="CD256" s="20">
        <v>1</v>
      </c>
      <c r="CE256" s="180">
        <f>+AVERAGE(CR256:CR259)/AVERAGE(BR256:BR259)</f>
        <v>0.25</v>
      </c>
      <c r="CF256" s="37">
        <f>VLOOKUP($BN256,'[1]Anexo 4 Seg Acciones Prev'!$C$7:$CY$306,90,FALSE)</f>
        <v>0</v>
      </c>
      <c r="CG256" s="37">
        <f>VLOOKUP($BN256,'[1]Anexo 4 Seg Acciones Prev'!$C$7:$CY$306,91,FALSE)</f>
        <v>1</v>
      </c>
      <c r="CH256" s="37">
        <f>VLOOKUP($BN256,'[1]Anexo 4 Seg Acciones Prev'!$C$7:$CY$306,92,FALSE)</f>
        <v>1</v>
      </c>
      <c r="CI256" s="37">
        <f>VLOOKUP($BN256,'[1]Anexo 4 Seg Acciones Prev'!$C$7:$CY$306,93,FALSE)</f>
        <v>1</v>
      </c>
      <c r="CJ256" s="37">
        <f>VLOOKUP($BN256,'[1]Anexo 4 Seg Acciones Prev'!$C$7:$CY$306,94,FALSE)</f>
        <v>0</v>
      </c>
      <c r="CK256" s="37">
        <f>VLOOKUP($BN256,'[1]Anexo 4 Seg Acciones Prev'!$C$7:$CY$306,95,FALSE)</f>
        <v>0</v>
      </c>
      <c r="CL256" s="37">
        <f>VLOOKUP($BN256,'[1]Anexo 4 Seg Acciones Prev'!$C$7:$CY$306,96,FALSE)</f>
        <v>0</v>
      </c>
      <c r="CM256" s="37">
        <f>VLOOKUP($BN256,'[1]Anexo 4 Seg Acciones Prev'!$C$7:$CY$306,97,FALSE)</f>
        <v>0</v>
      </c>
      <c r="CN256" s="37">
        <f>VLOOKUP($BN256,'[1]Anexo 4 Seg Acciones Prev'!$C$7:$CY$306,98,FALSE)</f>
        <v>0</v>
      </c>
      <c r="CO256" s="37">
        <f>VLOOKUP($BN256,'[1]Anexo 4 Seg Acciones Prev'!$C$7:$CY$306,99,FALSE)</f>
        <v>0</v>
      </c>
      <c r="CP256" s="37">
        <f>VLOOKUP($BN256,'[1]Anexo 4 Seg Acciones Prev'!$C$7:$CY$306,100,FALSE)</f>
        <v>0</v>
      </c>
      <c r="CQ256" s="37">
        <f>VLOOKUP($BN256,'[1]Anexo 4 Seg Acciones Prev'!$C$7:$CY$306,101,FALSE)</f>
        <v>0</v>
      </c>
      <c r="CR256" s="37">
        <f t="shared" si="163"/>
        <v>3</v>
      </c>
      <c r="CS256" s="38" t="s">
        <v>58</v>
      </c>
      <c r="CT256" s="23"/>
      <c r="CU256" s="24"/>
      <c r="CV256" s="240">
        <f>+AD256</f>
        <v>277</v>
      </c>
      <c r="CW256" s="25">
        <f>1-(CU256/CV256)</f>
        <v>1</v>
      </c>
      <c r="CX256" s="23" t="str" cm="1">
        <f t="array" ref="CX256">+_xlfn.IFS(CW256&lt;0.8,"Cambio",CW256&lt;0.9,"Revisión de control",CW256&gt;0.89,"Se mantiene")</f>
        <v>Se mantiene</v>
      </c>
      <c r="CY256" s="143"/>
      <c r="CZ256" s="143"/>
      <c r="DA256" s="143"/>
      <c r="DB256" s="143"/>
      <c r="DC256" s="25">
        <f t="shared" si="195"/>
        <v>1</v>
      </c>
    </row>
    <row r="257" spans="1:107" ht="60" customHeight="1" x14ac:dyDescent="0.35">
      <c r="A257" s="146" t="s">
        <v>591</v>
      </c>
      <c r="B257" s="223"/>
      <c r="C257" s="148" t="s">
        <v>151</v>
      </c>
      <c r="D257" s="206"/>
      <c r="E257" s="209"/>
      <c r="F257" s="206"/>
      <c r="G257" s="228"/>
      <c r="H257" s="184"/>
      <c r="I257" s="216"/>
      <c r="J257" s="190"/>
      <c r="K257" s="190"/>
      <c r="L257" s="211"/>
      <c r="M257" s="197"/>
      <c r="N257" s="200"/>
      <c r="O257" s="213"/>
      <c r="P257" s="216"/>
      <c r="Q257" s="213"/>
      <c r="R257" s="216"/>
      <c r="S257" s="216"/>
      <c r="T257" s="216"/>
      <c r="U257" s="184"/>
      <c r="V257" s="186"/>
      <c r="W257" s="186"/>
      <c r="X257" s="187"/>
      <c r="Y257" s="190"/>
      <c r="Z257" s="190"/>
      <c r="AA257" s="193"/>
      <c r="AB257" s="193"/>
      <c r="AC257" s="193"/>
      <c r="AD257" s="195"/>
      <c r="AE257" s="184"/>
      <c r="AF257" s="188"/>
      <c r="AG257" s="184"/>
      <c r="AH257" s="184"/>
      <c r="AI257" s="188"/>
      <c r="AJ257" s="184"/>
      <c r="AK257" s="185"/>
      <c r="AL257" s="20" t="str">
        <f>CONCATENATE(J256," Control"," 2")</f>
        <v>ADMTI 42 Control 2</v>
      </c>
      <c r="AM257" s="22" t="s">
        <v>1393</v>
      </c>
      <c r="AN257" s="22" t="s">
        <v>1396</v>
      </c>
      <c r="AO257" s="22" t="s">
        <v>1397</v>
      </c>
      <c r="AP257" s="22" t="str">
        <f t="shared" si="188"/>
        <v>La SUBDIRECCIÓN DE ADMINISTRACIÓN DE TIERRAS DE LA NACIÓN atiende las reclamaciones que surjan con base en los recursos de ley presentados a través de la aplicación de las acciones que contemplan los procedimientos corrigiendo la resolución expedida</v>
      </c>
      <c r="AQ257" s="20" t="s">
        <v>55</v>
      </c>
      <c r="AR257" s="20" t="str">
        <f t="shared" si="189"/>
        <v>Impacto</v>
      </c>
      <c r="AS257" s="20" t="s">
        <v>56</v>
      </c>
      <c r="AT257" s="20" t="str">
        <f t="shared" si="190"/>
        <v>25%</v>
      </c>
      <c r="AU257" s="20" t="s">
        <v>1</v>
      </c>
      <c r="AV257" s="20" t="s">
        <v>2</v>
      </c>
      <c r="AW257" s="20" t="s">
        <v>3</v>
      </c>
      <c r="AX257" s="21">
        <f>+IF(AR257="Probabilidad",AX256-(AX256*AT257),AX256)</f>
        <v>0.36</v>
      </c>
      <c r="AY257" s="20" t="str">
        <f t="shared" si="166"/>
        <v>Baja</v>
      </c>
      <c r="AZ257" s="21">
        <f>+IF(AR257="Impacto",AZ256-(AZ256*AT257),AZ256)</f>
        <v>0.75</v>
      </c>
      <c r="BA257" s="20" t="str">
        <f t="shared" si="167"/>
        <v>Mayor</v>
      </c>
      <c r="BB257" s="190"/>
      <c r="BC257" s="190"/>
      <c r="BD257" s="182"/>
      <c r="BE257" s="136" t="s">
        <v>1817</v>
      </c>
      <c r="BF257" s="136" t="s">
        <v>1817</v>
      </c>
      <c r="BG257" s="136" t="s">
        <v>1817</v>
      </c>
      <c r="BH257" s="166"/>
      <c r="BI257" s="166"/>
      <c r="BJ257" s="167"/>
      <c r="BK257" s="164"/>
      <c r="BL257" s="165"/>
      <c r="BM257" s="178"/>
      <c r="BN257" s="20" t="str">
        <f>CONCATENATE(J256," Acción preventiva"," 2")</f>
        <v>ADMTI 42 Acción preventiva 2</v>
      </c>
      <c r="BO257" s="22" t="s">
        <v>624</v>
      </c>
      <c r="BP257" s="22" t="s">
        <v>625</v>
      </c>
      <c r="BQ257" s="22" t="s">
        <v>626</v>
      </c>
      <c r="BR257" s="20">
        <f t="shared" si="194"/>
        <v>2</v>
      </c>
      <c r="BS257" s="20"/>
      <c r="BT257" s="20"/>
      <c r="BU257" s="20"/>
      <c r="BV257" s="20"/>
      <c r="BW257" s="20">
        <v>1</v>
      </c>
      <c r="BX257" s="20"/>
      <c r="BY257" s="20">
        <v>1</v>
      </c>
      <c r="BZ257" s="20"/>
      <c r="CA257" s="20"/>
      <c r="CB257" s="20"/>
      <c r="CC257" s="20"/>
      <c r="CD257" s="20"/>
      <c r="CE257" s="180"/>
      <c r="CF257" s="37">
        <f>VLOOKUP($BN257,'[1]Anexo 4 Seg Acciones Prev'!$C$7:$CY$306,90,FALSE)</f>
        <v>0</v>
      </c>
      <c r="CG257" s="37">
        <f>VLOOKUP($BN257,'[1]Anexo 4 Seg Acciones Prev'!$C$7:$CY$306,91,FALSE)</f>
        <v>0</v>
      </c>
      <c r="CH257" s="37">
        <f>VLOOKUP($BN257,'[1]Anexo 4 Seg Acciones Prev'!$C$7:$CY$306,92,FALSE)</f>
        <v>0</v>
      </c>
      <c r="CI257" s="37">
        <f>VLOOKUP($BN257,'[1]Anexo 4 Seg Acciones Prev'!$C$7:$CY$306,93,FALSE)</f>
        <v>0</v>
      </c>
      <c r="CJ257" s="37">
        <f>VLOOKUP($BN257,'[1]Anexo 4 Seg Acciones Prev'!$C$7:$CY$306,94,FALSE)</f>
        <v>0</v>
      </c>
      <c r="CK257" s="37">
        <f>VLOOKUP($BN257,'[1]Anexo 4 Seg Acciones Prev'!$C$7:$CY$306,95,FALSE)</f>
        <v>0</v>
      </c>
      <c r="CL257" s="37">
        <f>VLOOKUP($BN257,'[1]Anexo 4 Seg Acciones Prev'!$C$7:$CY$306,96,FALSE)</f>
        <v>0</v>
      </c>
      <c r="CM257" s="37">
        <f>VLOOKUP($BN257,'[1]Anexo 4 Seg Acciones Prev'!$C$7:$CY$306,97,FALSE)</f>
        <v>0</v>
      </c>
      <c r="CN257" s="37">
        <f>VLOOKUP($BN257,'[1]Anexo 4 Seg Acciones Prev'!$C$7:$CY$306,98,FALSE)</f>
        <v>0</v>
      </c>
      <c r="CO257" s="37">
        <f>VLOOKUP($BN257,'[1]Anexo 4 Seg Acciones Prev'!$C$7:$CY$306,99,FALSE)</f>
        <v>0</v>
      </c>
      <c r="CP257" s="37">
        <f>VLOOKUP($BN257,'[1]Anexo 4 Seg Acciones Prev'!$C$7:$CY$306,100,FALSE)</f>
        <v>0</v>
      </c>
      <c r="CQ257" s="37">
        <f>VLOOKUP($BN257,'[1]Anexo 4 Seg Acciones Prev'!$C$7:$CY$306,101,FALSE)</f>
        <v>0</v>
      </c>
      <c r="CR257" s="37">
        <f t="shared" si="163"/>
        <v>0</v>
      </c>
      <c r="CS257" s="38" t="s">
        <v>58</v>
      </c>
      <c r="CT257" s="23"/>
      <c r="CU257" s="24"/>
      <c r="CV257" s="241"/>
      <c r="CW257" s="25">
        <f>1-(CU257/CV256)</f>
        <v>1</v>
      </c>
      <c r="CX257" s="23" t="str" cm="1">
        <f t="array" ref="CX257">+_xlfn.IFS(CW257&lt;0.8,"Cambio",CW257&lt;0.9,"Revisión de control",CW257&gt;0.89,"Se mantiene")</f>
        <v>Se mantiene</v>
      </c>
      <c r="CY257" s="143"/>
      <c r="CZ257" s="143"/>
      <c r="DA257" s="143"/>
      <c r="DB257" s="143"/>
      <c r="DC257" s="25">
        <f t="shared" si="195"/>
        <v>1</v>
      </c>
    </row>
    <row r="258" spans="1:107" ht="60" customHeight="1" x14ac:dyDescent="0.35">
      <c r="A258" s="146" t="s">
        <v>591</v>
      </c>
      <c r="B258" s="223"/>
      <c r="C258" s="148" t="s">
        <v>151</v>
      </c>
      <c r="D258" s="206"/>
      <c r="E258" s="209"/>
      <c r="F258" s="206"/>
      <c r="G258" s="228"/>
      <c r="H258" s="184"/>
      <c r="I258" s="216"/>
      <c r="J258" s="190"/>
      <c r="K258" s="190"/>
      <c r="L258" s="211"/>
      <c r="M258" s="197"/>
      <c r="N258" s="200"/>
      <c r="O258" s="213"/>
      <c r="P258" s="216"/>
      <c r="Q258" s="213"/>
      <c r="R258" s="216"/>
      <c r="S258" s="216"/>
      <c r="T258" s="216"/>
      <c r="U258" s="184"/>
      <c r="V258" s="186"/>
      <c r="W258" s="186"/>
      <c r="X258" s="187"/>
      <c r="Y258" s="190"/>
      <c r="Z258" s="190"/>
      <c r="AA258" s="193"/>
      <c r="AB258" s="193"/>
      <c r="AC258" s="193"/>
      <c r="AD258" s="195"/>
      <c r="AE258" s="184"/>
      <c r="AF258" s="188"/>
      <c r="AG258" s="184"/>
      <c r="AH258" s="184"/>
      <c r="AI258" s="188"/>
      <c r="AJ258" s="184"/>
      <c r="AK258" s="185"/>
      <c r="AL258" s="20" t="str">
        <f>CONCATENATE(J256," Control"," 3")</f>
        <v>ADMTI 42 Control 3</v>
      </c>
      <c r="AM258" s="22"/>
      <c r="AN258" s="22"/>
      <c r="AO258" s="22"/>
      <c r="AP258" s="22" t="str">
        <f t="shared" si="188"/>
        <v xml:space="preserve">  a través de </v>
      </c>
      <c r="AQ258" s="20"/>
      <c r="AR258" s="20" t="str">
        <f t="shared" si="189"/>
        <v/>
      </c>
      <c r="AS258" s="20"/>
      <c r="AT258" s="20" t="str">
        <f t="shared" si="190"/>
        <v/>
      </c>
      <c r="AU258" s="20"/>
      <c r="AV258" s="20"/>
      <c r="AW258" s="20"/>
      <c r="AX258" s="21">
        <f>+IF(AR258="Probabilidad",AX257-(AX257*AT258),AX257)</f>
        <v>0.36</v>
      </c>
      <c r="AY258" s="20" t="str">
        <f t="shared" si="166"/>
        <v>Baja</v>
      </c>
      <c r="AZ258" s="21">
        <f>+IF(AR258="Impacto",AZ257-(AZ257*AT258),AZ257)</f>
        <v>0.75</v>
      </c>
      <c r="BA258" s="20" t="str">
        <f t="shared" si="167"/>
        <v>Mayor</v>
      </c>
      <c r="BB258" s="190"/>
      <c r="BC258" s="190"/>
      <c r="BD258" s="182"/>
      <c r="BE258" s="20"/>
      <c r="BF258" s="20"/>
      <c r="BG258" s="20"/>
      <c r="BH258" s="166"/>
      <c r="BI258" s="166"/>
      <c r="BJ258" s="167"/>
      <c r="BK258" s="164"/>
      <c r="BL258" s="165"/>
      <c r="BM258" s="178"/>
      <c r="BN258" s="20" t="str">
        <f>CONCATENATE(J256," Acción preventiva"," 3")</f>
        <v>ADMTI 42 Acción preventiva 3</v>
      </c>
      <c r="BO258" s="22"/>
      <c r="BP258" s="22"/>
      <c r="BQ258" s="22"/>
      <c r="BR258" s="20"/>
      <c r="BS258" s="20"/>
      <c r="BT258" s="20"/>
      <c r="BU258" s="20"/>
      <c r="BV258" s="20"/>
      <c r="BW258" s="20"/>
      <c r="BX258" s="20"/>
      <c r="BY258" s="20"/>
      <c r="BZ258" s="20"/>
      <c r="CA258" s="20"/>
      <c r="CB258" s="20"/>
      <c r="CC258" s="20"/>
      <c r="CD258" s="20"/>
      <c r="CE258" s="180"/>
      <c r="CF258" s="37"/>
      <c r="CG258" s="37"/>
      <c r="CH258" s="37"/>
      <c r="CI258" s="37"/>
      <c r="CJ258" s="37"/>
      <c r="CK258" s="37"/>
      <c r="CL258" s="37"/>
      <c r="CM258" s="37"/>
      <c r="CN258" s="37"/>
      <c r="CO258" s="37"/>
      <c r="CP258" s="37"/>
      <c r="CQ258" s="37"/>
      <c r="CR258" s="37"/>
      <c r="CS258" s="38"/>
      <c r="CT258" s="23"/>
      <c r="CU258" s="24"/>
      <c r="CV258" s="241"/>
      <c r="CW258" s="25">
        <f>1-(CU258/CV256)</f>
        <v>1</v>
      </c>
      <c r="CX258" s="23" t="str" cm="1">
        <f t="array" ref="CX258">+_xlfn.IFS(CW258&lt;0.8,"Cambio",CW258&lt;0.9,"Revisión de control",CW258&gt;0.89,"Se mantiene")</f>
        <v>Se mantiene</v>
      </c>
      <c r="CY258" s="143"/>
      <c r="CZ258" s="143"/>
      <c r="DA258" s="143"/>
      <c r="DB258" s="143"/>
      <c r="DC258" s="25">
        <f t="shared" si="195"/>
        <v>1</v>
      </c>
    </row>
    <row r="259" spans="1:107" ht="60" customHeight="1" x14ac:dyDescent="0.35">
      <c r="A259" s="146" t="s">
        <v>591</v>
      </c>
      <c r="B259" s="224"/>
      <c r="C259" s="148" t="s">
        <v>151</v>
      </c>
      <c r="D259" s="207"/>
      <c r="E259" s="210"/>
      <c r="F259" s="207"/>
      <c r="G259" s="228"/>
      <c r="H259" s="184"/>
      <c r="I259" s="217"/>
      <c r="J259" s="191"/>
      <c r="K259" s="191"/>
      <c r="L259" s="211"/>
      <c r="M259" s="198"/>
      <c r="N259" s="201"/>
      <c r="O259" s="214"/>
      <c r="P259" s="217"/>
      <c r="Q259" s="214"/>
      <c r="R259" s="217"/>
      <c r="S259" s="217"/>
      <c r="T259" s="217"/>
      <c r="U259" s="184"/>
      <c r="V259" s="186"/>
      <c r="W259" s="186"/>
      <c r="X259" s="187"/>
      <c r="Y259" s="191"/>
      <c r="Z259" s="191"/>
      <c r="AA259" s="194"/>
      <c r="AB259" s="194"/>
      <c r="AC259" s="194"/>
      <c r="AD259" s="195"/>
      <c r="AE259" s="184"/>
      <c r="AF259" s="188"/>
      <c r="AG259" s="184"/>
      <c r="AH259" s="184"/>
      <c r="AI259" s="188"/>
      <c r="AJ259" s="184"/>
      <c r="AK259" s="185"/>
      <c r="AL259" s="20" t="str">
        <f>CONCATENATE(J256," Control"," 4")</f>
        <v>ADMTI 42 Control 4</v>
      </c>
      <c r="AM259" s="22"/>
      <c r="AN259" s="22"/>
      <c r="AO259" s="22"/>
      <c r="AP259" s="22" t="str">
        <f t="shared" si="188"/>
        <v xml:space="preserve">  a través de </v>
      </c>
      <c r="AQ259" s="20"/>
      <c r="AR259" s="20" t="str">
        <f t="shared" si="189"/>
        <v/>
      </c>
      <c r="AS259" s="20"/>
      <c r="AT259" s="20" t="str">
        <f t="shared" si="190"/>
        <v/>
      </c>
      <c r="AU259" s="20"/>
      <c r="AV259" s="20"/>
      <c r="AW259" s="20"/>
      <c r="AX259" s="21">
        <f>+IF(AR259="Probabilidad",AX258-(AX258*AT259),AX258)</f>
        <v>0.36</v>
      </c>
      <c r="AY259" s="20" t="str">
        <f t="shared" si="166"/>
        <v>Baja</v>
      </c>
      <c r="AZ259" s="21">
        <f>+IF(AR259="Impacto",AZ258-(AZ258*AT259),AZ258)</f>
        <v>0.75</v>
      </c>
      <c r="BA259" s="20" t="str">
        <f t="shared" si="167"/>
        <v>Mayor</v>
      </c>
      <c r="BB259" s="191"/>
      <c r="BC259" s="191"/>
      <c r="BD259" s="183"/>
      <c r="BE259" s="20"/>
      <c r="BF259" s="20"/>
      <c r="BG259" s="20"/>
      <c r="BH259" s="166"/>
      <c r="BI259" s="166"/>
      <c r="BJ259" s="167"/>
      <c r="BK259" s="164"/>
      <c r="BL259" s="165"/>
      <c r="BM259" s="178"/>
      <c r="BN259" s="20" t="str">
        <f>CONCATENATE(J256," Acción preventiva"," 4")</f>
        <v>ADMTI 42 Acción preventiva 4</v>
      </c>
      <c r="BO259" s="22"/>
      <c r="BP259" s="22"/>
      <c r="BQ259" s="22"/>
      <c r="BR259" s="20"/>
      <c r="BS259" s="20"/>
      <c r="BT259" s="20"/>
      <c r="BU259" s="20"/>
      <c r="BV259" s="20"/>
      <c r="BW259" s="20"/>
      <c r="BX259" s="20"/>
      <c r="BY259" s="20"/>
      <c r="BZ259" s="20"/>
      <c r="CA259" s="20"/>
      <c r="CB259" s="20"/>
      <c r="CC259" s="20"/>
      <c r="CD259" s="20"/>
      <c r="CE259" s="180"/>
      <c r="CF259" s="37"/>
      <c r="CG259" s="37"/>
      <c r="CH259" s="37"/>
      <c r="CI259" s="37"/>
      <c r="CJ259" s="37"/>
      <c r="CK259" s="37"/>
      <c r="CL259" s="37"/>
      <c r="CM259" s="37"/>
      <c r="CN259" s="37"/>
      <c r="CO259" s="37"/>
      <c r="CP259" s="37"/>
      <c r="CQ259" s="37"/>
      <c r="CR259" s="37"/>
      <c r="CS259" s="38"/>
      <c r="CT259" s="23"/>
      <c r="CU259" s="24"/>
      <c r="CV259" s="242"/>
      <c r="CW259" s="25">
        <f>1-(CU259/CV256)</f>
        <v>1</v>
      </c>
      <c r="CX259" s="23" t="str" cm="1">
        <f t="array" ref="CX259">+_xlfn.IFS(CW259&lt;0.8,"Cambio",CW259&lt;0.9,"Revisión de control",CW259&gt;0.89,"Se mantiene")</f>
        <v>Se mantiene</v>
      </c>
      <c r="CY259" s="143"/>
      <c r="CZ259" s="143"/>
      <c r="DA259" s="143"/>
      <c r="DB259" s="143"/>
      <c r="DC259" s="25">
        <f t="shared" si="195"/>
        <v>1</v>
      </c>
    </row>
    <row r="260" spans="1:107" ht="60" customHeight="1" x14ac:dyDescent="0.35">
      <c r="A260" s="146" t="s">
        <v>1459</v>
      </c>
      <c r="B260" s="222" t="s">
        <v>152</v>
      </c>
      <c r="C260" s="147" t="s">
        <v>153</v>
      </c>
      <c r="D260" s="205" t="str">
        <f>VLOOKUP(B260,Datos!$B$65:$F$80,3,FALSE)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0" s="208" t="str">
        <f>VLOOKUP(B260,Datos!$B$65:$F$80,5,FALSE)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0" s="205" t="str">
        <f>VLOOKUP(B260,Datos!$B$65:$F$80,4,FALSE)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0" s="221" t="s">
        <v>1026</v>
      </c>
      <c r="H260" s="184" t="s">
        <v>1460</v>
      </c>
      <c r="I260" s="215">
        <f>IF(K260="",0,1)</f>
        <v>1</v>
      </c>
      <c r="J260" s="189" t="str">
        <f>CONCATENATE(C260," ",K260)</f>
        <v>GINFO 43</v>
      </c>
      <c r="K260" s="189">
        <v>43</v>
      </c>
      <c r="L260" s="211">
        <v>46150</v>
      </c>
      <c r="M260" s="196">
        <f ca="1">+TODAY()-L260</f>
        <v>39</v>
      </c>
      <c r="N260" s="199" t="s">
        <v>1461</v>
      </c>
      <c r="O260" s="212" t="s">
        <v>23</v>
      </c>
      <c r="P260" s="215">
        <f>VLOOKUP(O260,Datos!$B$20:$D$25,3,FALSE)</f>
        <v>0.4</v>
      </c>
      <c r="Q260" s="212" t="s">
        <v>28</v>
      </c>
      <c r="R260" s="215">
        <f>VLOOKUP(Q260,Datos!$C$20:$D$25,2,FALSE)</f>
        <v>0.6</v>
      </c>
      <c r="S260" s="215">
        <f>+IF(P260="",R260,IF(R260="",P260,IF(P260&gt;R260,P260,R260)))</f>
        <v>0.6</v>
      </c>
      <c r="T260" s="215" t="str" cm="1">
        <f t="array" ref="T260">_xlfn.IFS(S260=P260,O260,S260=R260,Q260)</f>
        <v>El riesgo afecta la imagen de la entidad con algunos usuarios de relevancia frente al logro de los objetivos</v>
      </c>
      <c r="U260" s="184" t="s">
        <v>4</v>
      </c>
      <c r="V260" s="186" t="s">
        <v>1462</v>
      </c>
      <c r="W260" s="186" t="s">
        <v>1463</v>
      </c>
      <c r="X260" s="187" t="str">
        <f>CONCATENATE("Posibilidad de"," ",U260," ",V260," debido ",W260)</f>
        <v>Posibilidad de pérdida reputacional en la imagen de la entidad por la indisponibilidad o deficiencias en las funcionalidades de los aplicativos a cargo de la SSIT debido  a fallas en la gestión integral del ciclo de vida de los desarrollos y mantenimientos</v>
      </c>
      <c r="Y260" s="189" t="s">
        <v>210</v>
      </c>
      <c r="Z260" s="189" t="s">
        <v>214</v>
      </c>
      <c r="AA260" s="192" t="s">
        <v>257</v>
      </c>
      <c r="AB260" s="192" t="s">
        <v>226</v>
      </c>
      <c r="AC260" s="192" t="s">
        <v>1466</v>
      </c>
      <c r="AD260" s="195">
        <v>365</v>
      </c>
      <c r="AE260" s="184" t="str">
        <f>IF(AD260&lt;=0,"",IF(AD260&lt;=2,"Muy Baja",IF(AD260&lt;=24,"Baja",IF(AD260&lt;=500,"Media",IF(AD260&lt;=5000,"Alta","Muy Alta")))))</f>
        <v>Media</v>
      </c>
      <c r="AF260" s="188">
        <f>IF(AE260="","",IF(AE260="Muy Baja",0.2,IF(AE260="Baja",0.4,IF(AE260="Media",0.6,IF(AE260="Alta",0.8,IF(AE260="Muy Alta",1,))))))</f>
        <v>0.6</v>
      </c>
      <c r="AG260" s="188" t="str">
        <f>+T260</f>
        <v>El riesgo afecta la imagen de la entidad con algunos usuarios de relevancia frente al logro de los objetivos</v>
      </c>
      <c r="AH260" s="184" t="str" cm="1">
        <f t="array" ref="AH260">_xlfn.IFS(AG260=Datos!$C$6,"Leve",AG260=Datos!$D$6,"Leve",AG260=Datos!$C$7,"Menor",AG260=Datos!$D$7,"Menor",AG260=Datos!$C$8,"Moderado",AG260=Datos!$D$8,"Moderado",AG260=Datos!$C$9,"Mayor",AG260=Datos!$D$9,"Mayor",AG260=Datos!$C$10,"Catastrófico",AG260=Datos!$D$10,"Catastrófico")</f>
        <v>Moderado</v>
      </c>
      <c r="AI260" s="188">
        <f>IF(AH260="","",IF(AH260="Leve",0.2,IF(AH260="Menor",0.4,IF(AH260="Moderado",0.6,IF(AH260="Mayor",0.8,IF(AH260="Catastrófico",1,))))))</f>
        <v>0.6</v>
      </c>
      <c r="AJ260" s="184" t="str">
        <f>IF(OR(AND(AE260="Muy Baja",AH260="Leve"),AND(AE260="Muy Baja",AH260="Menor"),AND(AE260="Baja",AH260="Leve")),"Bajo",IF(OR(AND(AE260="Muy baja",AH260="Moderado"),AND(AE260="Baja",AH260="Menor"),AND(AE260="Baja",AH260="Moderado"),AND(AE260="Media",AH260="Leve"),AND(AE260="Media",AH260="Menor"),AND(AE260="Media",AH260="Moderado"),AND(AE260="Alta",AH260="Leve"),AND(AE260="Alta",AH260="Menor")),"Moderado",IF(OR(AND(AE260="Muy Baja",AH260="Mayor"),AND(AE260="Baja",AH260="Mayor"),AND(AE260="Media",AH260="Mayor"),AND(AE260="Alta",AH260="Moderado"),AND(AE260="Alta",AH260="Mayor"),AND(AE260="Muy Alta",AH260="Leve"),AND(AE260="Muy Alta",AH260="Menor"),AND(AE260="Muy Alta",AH260="Moderado"),AND(AE260="Muy Alta",AH260="Mayor")),"Alto",IF(OR(AND(AE260="Muy Baja",AH260="Catastrófico"),AND(AE260="Baja",AH260="Catastrófico"),AND(AE260="Media",AH260="Catastrófico"),AND(AE260="Alta",AH260="Catastrófico"),AND(AE260="Muy Alta",AH260="Catastrófico")),"Extremo",""))))</f>
        <v>Moderado</v>
      </c>
      <c r="AK260" s="185" t="str" cm="1">
        <f t="array" ref="AK260">_xlfn.IFS(AJ260="Bajo","Aceptar",AJ260="Moderado","Reducir",AJ260="Alto","Reducir",AJ260="Extremo","Reducir")</f>
        <v>Reducir</v>
      </c>
      <c r="AL260" s="20" t="str">
        <f>CONCATENATE(J260," Control"," 1")</f>
        <v>GINFO 43 Control 1</v>
      </c>
      <c r="AM260" s="22" t="s">
        <v>1694</v>
      </c>
      <c r="AN260" s="22" t="s">
        <v>1467</v>
      </c>
      <c r="AO260" s="22" t="s">
        <v>1468</v>
      </c>
      <c r="AP260" s="22" t="str">
        <f t="shared" ref="AP260:AP275" si="199">CONCATENATE(AM260," ",AN260," a través de ",AO260)</f>
        <v>La SUBDIRECCIÓN DE SISTEMAS DE INFORMACIÓN DE TIERRAS – SSIT valida la ejecución del procedimiento GINFO-P-003 “Construcción de Software” y el instructivo GINFO-I-015: Buenas Prácticas en ITIL para la Gestión de los Servicios de TI a través de un informe trimestral de los desarrollos de software implementados, con el fin de asegurar la adecuada gestión del ciclo de vida de los desarrollos y mantenimientos de los aplicativos a cargo</v>
      </c>
      <c r="AQ260" s="20" t="s">
        <v>53</v>
      </c>
      <c r="AR260" s="20" t="str">
        <f t="shared" si="186"/>
        <v>Probabilidad</v>
      </c>
      <c r="AS260" s="20" t="s">
        <v>56</v>
      </c>
      <c r="AT260" s="20" t="str">
        <f t="shared" si="187"/>
        <v>40%</v>
      </c>
      <c r="AU260" s="20" t="s">
        <v>1</v>
      </c>
      <c r="AV260" s="20" t="s">
        <v>2</v>
      </c>
      <c r="AW260" s="20" t="s">
        <v>3</v>
      </c>
      <c r="AX260" s="21">
        <f>+IF(AR260="Probabilidad",AF260-(AF260*AT260),AF260)</f>
        <v>0.36</v>
      </c>
      <c r="AY260" s="20" t="str">
        <f t="shared" si="166"/>
        <v>Baja</v>
      </c>
      <c r="AZ260" s="21">
        <f>+IF(AR260="Impacto",AI260-(AI260*AT260),AI260)</f>
        <v>0.6</v>
      </c>
      <c r="BA260" s="20" t="str">
        <f t="shared" si="167"/>
        <v>Moderado</v>
      </c>
      <c r="BB260" s="189" t="str">
        <f>IF(OR(AND(AY263="Muy Baja",BA263="Leve"),AND(AY263="Muy Baja",BA263="Menor"),AND(AY263="Baja",BA263="Leve")),"Bajo",IF(OR(AND(AY263="Muy baja",BA263="Moderado"),AND(AY263="Baja",BA263="Menor"),AND(AY263="Baja",BA263="Moderado"),AND(AY263="Media",BA263="Leve"),AND(AY263="Media",BA263="Menor"),AND(AY263="Media",BA263="Moderado"),AND(AY263="Alta",BA263="Leve"),AND(AY263="Alta",BA263="Menor")),"Moderado",IF(OR(AND(AY263="Muy Baja",BA263="Mayor"),AND(AY263="Baja",BA263="Mayor"),AND(AY263="Media",BA263="Mayor"),AND(AY263="Alta",BA263="Moderado"),AND(AY263="Alta",BA263="Mayor"),AND(AY263="Muy Alta",BA263="Leve"),AND(AY263="Muy Alta",BA263="Menor"),AND(AY263="Muy Alta",BA263="Moderado"),AND(AY263="Muy Alta",BA263="Mayor")),"Alto",IF(OR(AND(AY263="Muy Baja",BA263="Catastrófico"),AND(AY263="Baja",BA263="Catastrófico"),AND(AY263="Media",BA263="Catastrófico"),AND(AY263="Alta",BA263="Catastrófico"),AND(AY263="Muy Alta",BA263="Catastrófico")),"Extremo",""))))</f>
        <v>Moderado</v>
      </c>
      <c r="BC260" s="189" t="str" cm="1">
        <f t="array" ref="BC260">_xlfn.IFS(BB260="Bajo","Aceptar",BB260="Moderado","Reducir",BB260="Alto","Reducir",BB260="Extremo","Reducir")</f>
        <v>Reducir</v>
      </c>
      <c r="BD260" s="181" t="str" cm="1">
        <f t="array" ref="BD260">_xlfn.IFS(BC260="Aceptar","No",BC260="Reducir","Si")</f>
        <v>Si</v>
      </c>
      <c r="BE260" s="136" t="s">
        <v>1817</v>
      </c>
      <c r="BF260" s="136" t="s">
        <v>1817</v>
      </c>
      <c r="BG260" s="136" t="s">
        <v>1817</v>
      </c>
      <c r="BH260" s="166">
        <v>1</v>
      </c>
      <c r="BI260" s="166"/>
      <c r="BJ260" s="167"/>
      <c r="BK260" s="164">
        <f t="shared" ref="BK260" si="200">+SUM(BH260:BJ260)</f>
        <v>1</v>
      </c>
      <c r="BL260" s="165">
        <f t="shared" ref="BL260" si="201">+BK260/3</f>
        <v>0.33333333333333331</v>
      </c>
      <c r="BM260" s="178">
        <f t="shared" ref="BM260" si="202">+AVERAGE(BL260:BL263)</f>
        <v>0.33333333333333331</v>
      </c>
      <c r="BN260" s="20" t="str">
        <f>CONCATENATE(J260," Acción preventiva"," 1")</f>
        <v>GINFO 43 Acción preventiva 1</v>
      </c>
      <c r="BO260" s="22" t="s">
        <v>500</v>
      </c>
      <c r="BP260" s="22" t="s">
        <v>1475</v>
      </c>
      <c r="BQ260" s="22" t="s">
        <v>1476</v>
      </c>
      <c r="BR260" s="20">
        <f t="shared" ref="BR260:BR272" si="203">+SUM(BS260:CD260)</f>
        <v>2</v>
      </c>
      <c r="BS260" s="20"/>
      <c r="BT260" s="20"/>
      <c r="BU260" s="20"/>
      <c r="BV260" s="20"/>
      <c r="BW260" s="20"/>
      <c r="BX260" s="20"/>
      <c r="BY260" s="20">
        <v>1</v>
      </c>
      <c r="BZ260" s="20"/>
      <c r="CA260" s="20"/>
      <c r="CB260" s="20"/>
      <c r="CC260" s="20"/>
      <c r="CD260" s="20">
        <v>1</v>
      </c>
      <c r="CE260" s="180">
        <f>+AVERAGE(CR260:CR263)/AVERAGE(BR260:BR263)</f>
        <v>0</v>
      </c>
      <c r="CF260" s="37">
        <f>VLOOKUP($BN260,'[1]Anexo 4 Seg Acciones Prev'!$C$7:$CY$306,90,FALSE)</f>
        <v>0</v>
      </c>
      <c r="CG260" s="37">
        <f>VLOOKUP($BN260,'[1]Anexo 4 Seg Acciones Prev'!$C$7:$CY$306,91,FALSE)</f>
        <v>0</v>
      </c>
      <c r="CH260" s="37">
        <f>VLOOKUP($BN260,'[1]Anexo 4 Seg Acciones Prev'!$C$7:$CY$306,92,FALSE)</f>
        <v>0</v>
      </c>
      <c r="CI260" s="37">
        <f>VLOOKUP($BN260,'[1]Anexo 4 Seg Acciones Prev'!$C$7:$CY$306,93,FALSE)</f>
        <v>0</v>
      </c>
      <c r="CJ260" s="37">
        <f>VLOOKUP($BN260,'[1]Anexo 4 Seg Acciones Prev'!$C$7:$CY$306,94,FALSE)</f>
        <v>0</v>
      </c>
      <c r="CK260" s="37">
        <f>VLOOKUP($BN260,'[1]Anexo 4 Seg Acciones Prev'!$C$7:$CY$306,95,FALSE)</f>
        <v>0</v>
      </c>
      <c r="CL260" s="37">
        <f>VLOOKUP($BN260,'[1]Anexo 4 Seg Acciones Prev'!$C$7:$CY$306,96,FALSE)</f>
        <v>0</v>
      </c>
      <c r="CM260" s="37">
        <f>VLOOKUP($BN260,'[1]Anexo 4 Seg Acciones Prev'!$C$7:$CY$306,97,FALSE)</f>
        <v>0</v>
      </c>
      <c r="CN260" s="37">
        <f>VLOOKUP($BN260,'[1]Anexo 4 Seg Acciones Prev'!$C$7:$CY$306,98,FALSE)</f>
        <v>0</v>
      </c>
      <c r="CO260" s="37">
        <f>VLOOKUP($BN260,'[1]Anexo 4 Seg Acciones Prev'!$C$7:$CY$306,99,FALSE)</f>
        <v>0</v>
      </c>
      <c r="CP260" s="37">
        <f>VLOOKUP($BN260,'[1]Anexo 4 Seg Acciones Prev'!$C$7:$CY$306,100,FALSE)</f>
        <v>0</v>
      </c>
      <c r="CQ260" s="37">
        <f>VLOOKUP($BN260,'[1]Anexo 4 Seg Acciones Prev'!$C$7:$CY$306,101,FALSE)</f>
        <v>0</v>
      </c>
      <c r="CR260" s="37">
        <f t="shared" si="163"/>
        <v>0</v>
      </c>
      <c r="CS260" s="38" t="s">
        <v>58</v>
      </c>
      <c r="CT260" s="23"/>
      <c r="CU260" s="24"/>
      <c r="CV260" s="240">
        <f>+AD260</f>
        <v>365</v>
      </c>
      <c r="CW260" s="25">
        <f>1-(CU260/CV260)</f>
        <v>1</v>
      </c>
      <c r="CX260" s="23" t="str" cm="1">
        <f t="array" ref="CX260">+_xlfn.IFS(CW260&lt;0.8,"Cambio",CW260&lt;0.9,"Revisión de control",CW260&gt;0.89,"Se mantiene")</f>
        <v>Se mantiene</v>
      </c>
      <c r="CY260" s="143"/>
      <c r="CZ260" s="143"/>
      <c r="DA260" s="143"/>
      <c r="DB260" s="143"/>
      <c r="DC260" s="25">
        <f t="shared" ref="DC260:DC291" si="204">(_xlfn.IFS(CT260="",1,CT260="SI",0)+_xlfn.IFS(CY260="",1,CY260="SI",1,CY260="NO",0)+_xlfn.IFS(CZ260="",1,CZ260="SI",1,CZ260="NO",0)+_xlfn.IFS(DA260="",1,DA260="SI",1,DA260="NO",0)+_xlfn.IFS(DB260="",1,DB260="SI",1,DB260="NO",0))/5</f>
        <v>1</v>
      </c>
    </row>
    <row r="261" spans="1:107" ht="60" customHeight="1" x14ac:dyDescent="0.35">
      <c r="A261" s="146" t="s">
        <v>1459</v>
      </c>
      <c r="B261" s="223"/>
      <c r="C261" s="147" t="s">
        <v>153</v>
      </c>
      <c r="D261" s="206"/>
      <c r="E261" s="209"/>
      <c r="F261" s="206"/>
      <c r="G261" s="221"/>
      <c r="H261" s="184"/>
      <c r="I261" s="216"/>
      <c r="J261" s="190"/>
      <c r="K261" s="190"/>
      <c r="L261" s="211"/>
      <c r="M261" s="197"/>
      <c r="N261" s="200"/>
      <c r="O261" s="213"/>
      <c r="P261" s="216"/>
      <c r="Q261" s="213"/>
      <c r="R261" s="216"/>
      <c r="S261" s="216"/>
      <c r="T261" s="216"/>
      <c r="U261" s="184"/>
      <c r="V261" s="186"/>
      <c r="W261" s="186"/>
      <c r="X261" s="187"/>
      <c r="Y261" s="190"/>
      <c r="Z261" s="190"/>
      <c r="AA261" s="193"/>
      <c r="AB261" s="193"/>
      <c r="AC261" s="193"/>
      <c r="AD261" s="195"/>
      <c r="AE261" s="184"/>
      <c r="AF261" s="188"/>
      <c r="AG261" s="184"/>
      <c r="AH261" s="184"/>
      <c r="AI261" s="188"/>
      <c r="AJ261" s="184"/>
      <c r="AK261" s="185"/>
      <c r="AL261" s="20" t="str">
        <f>CONCATENATE(J260," Control"," 2")</f>
        <v>GINFO 43 Control 2</v>
      </c>
      <c r="AM261" s="22" t="s">
        <v>1694</v>
      </c>
      <c r="AN261" s="22" t="s">
        <v>1474</v>
      </c>
      <c r="AO261" s="2" t="s">
        <v>1472</v>
      </c>
      <c r="AP261" s="22" t="str">
        <f t="shared" si="199"/>
        <v>La SUBDIRECCIÓN DE SISTEMAS DE INFORMACIÓN DE TIERRAS – SSIT reacciona inmediatamente cuando se presenten fallas o indisponibilidad en los aplicativos institucionales,  a través de la gestión de incidentes, aplicación de mantenimientos correctivos, ajuste de configuraciones, liberación de parches o actualizaciones y seguimiento a la solución de las causas identificadas, con el fin de restablecer la operación normal de los sistemas y garantizar la continuidad del servicio.</v>
      </c>
      <c r="AQ261" s="20" t="s">
        <v>55</v>
      </c>
      <c r="AR261" s="20" t="str">
        <f t="shared" si="186"/>
        <v>Impacto</v>
      </c>
      <c r="AS261" s="20" t="s">
        <v>56</v>
      </c>
      <c r="AT261" s="20" t="str">
        <f t="shared" si="187"/>
        <v>25%</v>
      </c>
      <c r="AU261" s="20" t="s">
        <v>1</v>
      </c>
      <c r="AV261" s="20" t="s">
        <v>2</v>
      </c>
      <c r="AW261" s="20" t="s">
        <v>3</v>
      </c>
      <c r="AX261" s="21">
        <f>+IF(AR261="Probabilidad",AX260-(AX260*AT261),AX260)</f>
        <v>0.36</v>
      </c>
      <c r="AY261" s="20" t="str">
        <f t="shared" si="166"/>
        <v>Baja</v>
      </c>
      <c r="AZ261" s="21">
        <f>+IF(AR261="Impacto",AZ260-(AZ260*AT261),AZ260)</f>
        <v>0.44999999999999996</v>
      </c>
      <c r="BA261" s="20" t="str">
        <f t="shared" si="167"/>
        <v>Moderado</v>
      </c>
      <c r="BB261" s="190"/>
      <c r="BC261" s="190"/>
      <c r="BD261" s="182"/>
      <c r="BE261" s="136" t="s">
        <v>1817</v>
      </c>
      <c r="BF261" s="136" t="s">
        <v>1817</v>
      </c>
      <c r="BG261" s="136" t="s">
        <v>1817</v>
      </c>
      <c r="BH261" s="166"/>
      <c r="BI261" s="166"/>
      <c r="BJ261" s="167"/>
      <c r="BK261" s="164"/>
      <c r="BL261" s="165"/>
      <c r="BM261" s="178"/>
      <c r="BN261" s="20" t="str">
        <f>CONCATENATE(J260," Acción preventiva"," 2")</f>
        <v>GINFO 43 Acción preventiva 2</v>
      </c>
      <c r="BO261" s="22"/>
      <c r="BP261" s="22"/>
      <c r="BQ261" s="22"/>
      <c r="BR261" s="20"/>
      <c r="BS261" s="20"/>
      <c r="BT261" s="20"/>
      <c r="BU261" s="20"/>
      <c r="BV261" s="20"/>
      <c r="BW261" s="20"/>
      <c r="BX261" s="20"/>
      <c r="BY261" s="20"/>
      <c r="BZ261" s="20"/>
      <c r="CA261" s="20"/>
      <c r="CB261" s="20"/>
      <c r="CC261" s="20"/>
      <c r="CD261" s="20"/>
      <c r="CE261" s="180"/>
      <c r="CF261" s="37"/>
      <c r="CG261" s="37"/>
      <c r="CH261" s="37"/>
      <c r="CI261" s="37"/>
      <c r="CJ261" s="37"/>
      <c r="CK261" s="37"/>
      <c r="CL261" s="37"/>
      <c r="CM261" s="37"/>
      <c r="CN261" s="37"/>
      <c r="CO261" s="37"/>
      <c r="CP261" s="37"/>
      <c r="CQ261" s="37"/>
      <c r="CR261" s="37"/>
      <c r="CS261" s="38"/>
      <c r="CT261" s="23"/>
      <c r="CU261" s="24"/>
      <c r="CV261" s="241"/>
      <c r="CW261" s="25">
        <f>1-(CU261/CV260)</f>
        <v>1</v>
      </c>
      <c r="CX261" s="23" t="str" cm="1">
        <f t="array" ref="CX261">+_xlfn.IFS(CW261&lt;0.8,"Cambio",CW261&lt;0.9,"Revisión de control",CW261&gt;0.89,"Se mantiene")</f>
        <v>Se mantiene</v>
      </c>
      <c r="CY261" s="143"/>
      <c r="CZ261" s="143"/>
      <c r="DA261" s="143"/>
      <c r="DB261" s="143"/>
      <c r="DC261" s="25">
        <f t="shared" si="204"/>
        <v>1</v>
      </c>
    </row>
    <row r="262" spans="1:107" ht="60" customHeight="1" x14ac:dyDescent="0.35">
      <c r="A262" s="146" t="s">
        <v>1459</v>
      </c>
      <c r="B262" s="223"/>
      <c r="C262" s="147" t="s">
        <v>153</v>
      </c>
      <c r="D262" s="206"/>
      <c r="E262" s="209"/>
      <c r="F262" s="206"/>
      <c r="G262" s="221"/>
      <c r="H262" s="184"/>
      <c r="I262" s="216"/>
      <c r="J262" s="190"/>
      <c r="K262" s="190"/>
      <c r="L262" s="211"/>
      <c r="M262" s="197"/>
      <c r="N262" s="200"/>
      <c r="O262" s="213"/>
      <c r="P262" s="216"/>
      <c r="Q262" s="213"/>
      <c r="R262" s="216"/>
      <c r="S262" s="216"/>
      <c r="T262" s="216"/>
      <c r="U262" s="184"/>
      <c r="V262" s="186"/>
      <c r="W262" s="186"/>
      <c r="X262" s="187"/>
      <c r="Y262" s="190"/>
      <c r="Z262" s="190"/>
      <c r="AA262" s="193"/>
      <c r="AB262" s="193"/>
      <c r="AC262" s="193"/>
      <c r="AD262" s="195"/>
      <c r="AE262" s="184"/>
      <c r="AF262" s="188"/>
      <c r="AG262" s="184"/>
      <c r="AH262" s="184"/>
      <c r="AI262" s="188"/>
      <c r="AJ262" s="184"/>
      <c r="AK262" s="185"/>
      <c r="AL262" s="20" t="str">
        <f>CONCATENATE(J260," Control"," 3")</f>
        <v>GINFO 43 Control 3</v>
      </c>
      <c r="AM262" s="22"/>
      <c r="AN262" s="22"/>
      <c r="AO262" s="22"/>
      <c r="AP262" s="22" t="str">
        <f t="shared" si="199"/>
        <v xml:space="preserve">  a través de </v>
      </c>
      <c r="AQ262" s="20"/>
      <c r="AR262" s="20" t="str">
        <f t="shared" si="186"/>
        <v/>
      </c>
      <c r="AS262" s="20"/>
      <c r="AT262" s="20" t="str">
        <f t="shared" si="187"/>
        <v/>
      </c>
      <c r="AU262" s="20"/>
      <c r="AV262" s="20"/>
      <c r="AW262" s="20"/>
      <c r="AX262" s="21">
        <f>+IF(AR262="Probabilidad",AX261-(AX261*AT262),AX261)</f>
        <v>0.36</v>
      </c>
      <c r="AY262" s="20" t="str">
        <f t="shared" si="166"/>
        <v>Baja</v>
      </c>
      <c r="AZ262" s="21">
        <f>+IF(AR262="Impacto",AZ261-(AZ261*AT262),AZ261)</f>
        <v>0.44999999999999996</v>
      </c>
      <c r="BA262" s="20" t="str">
        <f t="shared" si="167"/>
        <v>Moderado</v>
      </c>
      <c r="BB262" s="190"/>
      <c r="BC262" s="190"/>
      <c r="BD262" s="182"/>
      <c r="BE262" s="20"/>
      <c r="BF262" s="20"/>
      <c r="BG262" s="20"/>
      <c r="BH262" s="166"/>
      <c r="BI262" s="166"/>
      <c r="BJ262" s="167"/>
      <c r="BK262" s="164"/>
      <c r="BL262" s="165"/>
      <c r="BM262" s="178"/>
      <c r="BN262" s="20" t="str">
        <f>CONCATENATE(J260," Acción preventiva"," 3")</f>
        <v>GINFO 43 Acción preventiva 3</v>
      </c>
      <c r="BO262" s="22"/>
      <c r="BP262" s="22"/>
      <c r="BQ262" s="22"/>
      <c r="BR262" s="20"/>
      <c r="BS262" s="20"/>
      <c r="BT262" s="20"/>
      <c r="BU262" s="20"/>
      <c r="BV262" s="20"/>
      <c r="BW262" s="20"/>
      <c r="BX262" s="20"/>
      <c r="BY262" s="20"/>
      <c r="BZ262" s="20"/>
      <c r="CA262" s="20"/>
      <c r="CB262" s="20"/>
      <c r="CC262" s="20"/>
      <c r="CD262" s="20"/>
      <c r="CE262" s="180"/>
      <c r="CF262" s="37"/>
      <c r="CG262" s="37"/>
      <c r="CH262" s="37"/>
      <c r="CI262" s="37"/>
      <c r="CJ262" s="37"/>
      <c r="CK262" s="37"/>
      <c r="CL262" s="37"/>
      <c r="CM262" s="37"/>
      <c r="CN262" s="37"/>
      <c r="CO262" s="37"/>
      <c r="CP262" s="37"/>
      <c r="CQ262" s="37"/>
      <c r="CR262" s="37"/>
      <c r="CS262" s="38"/>
      <c r="CT262" s="23"/>
      <c r="CU262" s="24"/>
      <c r="CV262" s="241"/>
      <c r="CW262" s="25">
        <f>1-(CU262/CV260)</f>
        <v>1</v>
      </c>
      <c r="CX262" s="23" t="str" cm="1">
        <f t="array" ref="CX262">+_xlfn.IFS(CW262&lt;0.8,"Cambio",CW262&lt;0.9,"Revisión de control",CW262&gt;0.89,"Se mantiene")</f>
        <v>Se mantiene</v>
      </c>
      <c r="CY262" s="143"/>
      <c r="CZ262" s="143"/>
      <c r="DA262" s="143"/>
      <c r="DB262" s="143"/>
      <c r="DC262" s="25">
        <f t="shared" si="204"/>
        <v>1</v>
      </c>
    </row>
    <row r="263" spans="1:107" ht="60" customHeight="1" x14ac:dyDescent="0.35">
      <c r="A263" s="146" t="s">
        <v>1459</v>
      </c>
      <c r="B263" s="224"/>
      <c r="C263" s="147" t="s">
        <v>153</v>
      </c>
      <c r="D263" s="207"/>
      <c r="E263" s="210"/>
      <c r="F263" s="207"/>
      <c r="G263" s="221"/>
      <c r="H263" s="184"/>
      <c r="I263" s="217"/>
      <c r="J263" s="191"/>
      <c r="K263" s="191"/>
      <c r="L263" s="211"/>
      <c r="M263" s="198"/>
      <c r="N263" s="201"/>
      <c r="O263" s="214"/>
      <c r="P263" s="217"/>
      <c r="Q263" s="214"/>
      <c r="R263" s="217"/>
      <c r="S263" s="217"/>
      <c r="T263" s="217"/>
      <c r="U263" s="184"/>
      <c r="V263" s="186"/>
      <c r="W263" s="186"/>
      <c r="X263" s="187"/>
      <c r="Y263" s="191"/>
      <c r="Z263" s="191"/>
      <c r="AA263" s="194"/>
      <c r="AB263" s="194"/>
      <c r="AC263" s="194"/>
      <c r="AD263" s="195"/>
      <c r="AE263" s="184"/>
      <c r="AF263" s="188"/>
      <c r="AG263" s="184"/>
      <c r="AH263" s="184"/>
      <c r="AI263" s="188"/>
      <c r="AJ263" s="184"/>
      <c r="AK263" s="185"/>
      <c r="AL263" s="20" t="str">
        <f>CONCATENATE(J260," Control"," 4")</f>
        <v>GINFO 43 Control 4</v>
      </c>
      <c r="AM263" s="22"/>
      <c r="AN263" s="22"/>
      <c r="AO263" s="22"/>
      <c r="AP263" s="22" t="str">
        <f t="shared" si="199"/>
        <v xml:space="preserve">  a través de </v>
      </c>
      <c r="AQ263" s="20"/>
      <c r="AR263" s="20" t="str">
        <f t="shared" si="186"/>
        <v/>
      </c>
      <c r="AS263" s="20"/>
      <c r="AT263" s="20" t="str">
        <f t="shared" si="187"/>
        <v/>
      </c>
      <c r="AU263" s="20"/>
      <c r="AV263" s="20"/>
      <c r="AW263" s="20"/>
      <c r="AX263" s="21">
        <f>+IF(AR263="Probabilidad",AX262-(AX262*AT263),AX262)</f>
        <v>0.36</v>
      </c>
      <c r="AY263" s="20" t="str">
        <f t="shared" si="166"/>
        <v>Baja</v>
      </c>
      <c r="AZ263" s="21">
        <f>+IF(AR263="Impacto",AZ262-(AZ262*AT263),AZ262)</f>
        <v>0.44999999999999996</v>
      </c>
      <c r="BA263" s="20" t="str">
        <f t="shared" si="167"/>
        <v>Moderado</v>
      </c>
      <c r="BB263" s="191"/>
      <c r="BC263" s="191"/>
      <c r="BD263" s="183"/>
      <c r="BE263" s="20"/>
      <c r="BF263" s="20"/>
      <c r="BG263" s="20"/>
      <c r="BH263" s="166"/>
      <c r="BI263" s="166"/>
      <c r="BJ263" s="167"/>
      <c r="BK263" s="164"/>
      <c r="BL263" s="165"/>
      <c r="BM263" s="178"/>
      <c r="BN263" s="20" t="str">
        <f>CONCATENATE(J260," Acción preventiva"," 4")</f>
        <v>GINFO 43 Acción preventiva 4</v>
      </c>
      <c r="BO263" s="22"/>
      <c r="BP263" s="22"/>
      <c r="BQ263" s="22"/>
      <c r="BR263" s="20"/>
      <c r="BS263" s="20"/>
      <c r="BT263" s="20"/>
      <c r="BU263" s="20"/>
      <c r="BV263" s="20"/>
      <c r="BW263" s="20"/>
      <c r="BX263" s="20"/>
      <c r="BY263" s="20"/>
      <c r="BZ263" s="20"/>
      <c r="CA263" s="20"/>
      <c r="CB263" s="20"/>
      <c r="CC263" s="20"/>
      <c r="CD263" s="20"/>
      <c r="CE263" s="180"/>
      <c r="CF263" s="37"/>
      <c r="CG263" s="37"/>
      <c r="CH263" s="37"/>
      <c r="CI263" s="37"/>
      <c r="CJ263" s="37"/>
      <c r="CK263" s="37"/>
      <c r="CL263" s="37"/>
      <c r="CM263" s="37"/>
      <c r="CN263" s="37"/>
      <c r="CO263" s="37"/>
      <c r="CP263" s="37"/>
      <c r="CQ263" s="37"/>
      <c r="CR263" s="37"/>
      <c r="CS263" s="38"/>
      <c r="CT263" s="23"/>
      <c r="CU263" s="24"/>
      <c r="CV263" s="242"/>
      <c r="CW263" s="25">
        <f>1-(CU263/CV260)</f>
        <v>1</v>
      </c>
      <c r="CX263" s="23" t="str" cm="1">
        <f t="array" ref="CX263">+_xlfn.IFS(CW263&lt;0.8,"Cambio",CW263&lt;0.9,"Revisión de control",CW263&gt;0.89,"Se mantiene")</f>
        <v>Se mantiene</v>
      </c>
      <c r="CY263" s="143"/>
      <c r="CZ263" s="143"/>
      <c r="DA263" s="143"/>
      <c r="DB263" s="143"/>
      <c r="DC263" s="25">
        <f t="shared" si="204"/>
        <v>1</v>
      </c>
    </row>
    <row r="264" spans="1:107" ht="60" customHeight="1" x14ac:dyDescent="0.35">
      <c r="A264" s="146" t="s">
        <v>1617</v>
      </c>
      <c r="B264" s="222" t="s">
        <v>152</v>
      </c>
      <c r="C264" s="147" t="s">
        <v>153</v>
      </c>
      <c r="D264" s="205" t="str">
        <f>VLOOKUP(B264,Datos!$B$65:$F$80,3,FALSE)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4" s="208" t="str">
        <f>VLOOKUP(B264,Datos!$B$65:$F$80,5,FALSE)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4" s="205" t="str">
        <f>VLOOKUP(B264,Datos!$B$65:$F$80,4,FALSE)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4" s="221" t="s">
        <v>1026</v>
      </c>
      <c r="H264" s="184" t="s">
        <v>1618</v>
      </c>
      <c r="I264" s="215">
        <f>IF(K264="",0,1)</f>
        <v>1</v>
      </c>
      <c r="J264" s="189" t="str">
        <f>CONCATENATE(C264," ",K264)</f>
        <v>GINFO 44</v>
      </c>
      <c r="K264" s="189">
        <v>44</v>
      </c>
      <c r="L264" s="211">
        <v>46150</v>
      </c>
      <c r="M264" s="196">
        <f ca="1">+TODAY()-L264</f>
        <v>39</v>
      </c>
      <c r="N264" s="199" t="s">
        <v>1619</v>
      </c>
      <c r="O264" s="212" t="s">
        <v>19</v>
      </c>
      <c r="P264" s="215">
        <f>VLOOKUP(O264,Datos!$B$20:$D$25,3,FALSE)</f>
        <v>0.2</v>
      </c>
      <c r="Q264" s="212" t="s">
        <v>28</v>
      </c>
      <c r="R264" s="215">
        <f>VLOOKUP(Q264,Datos!$C$20:$D$25,2,FALSE)</f>
        <v>0.6</v>
      </c>
      <c r="S264" s="215">
        <f>+IF(P264="",R264,IF(R264="",P264,IF(P264&gt;R264,P264,R264)))</f>
        <v>0.6</v>
      </c>
      <c r="T264" s="215" t="str" cm="1">
        <f t="array" ref="T264">_xlfn.IFS(S264=P264,O264,S264=R264,Q264)</f>
        <v>El riesgo afecta la imagen de la entidad con algunos usuarios de relevancia frente al logro de los objetivos</v>
      </c>
      <c r="U264" s="184" t="s">
        <v>4</v>
      </c>
      <c r="V264" s="186" t="s">
        <v>1622</v>
      </c>
      <c r="W264" s="186" t="s">
        <v>1623</v>
      </c>
      <c r="X264" s="187" t="str">
        <f>CONCATENATE("Posibilidad de"," ",U264," ",V264," debido ",W264)</f>
        <v>Posibilidad de pérdida reputacional en la imagen de la entidad ante los grupo de interés por la afectación en la prestación de servicios tecnológicos debido 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v>
      </c>
      <c r="Y264" s="189" t="s">
        <v>210</v>
      </c>
      <c r="Z264" s="189" t="s">
        <v>214</v>
      </c>
      <c r="AA264" s="192" t="s">
        <v>257</v>
      </c>
      <c r="AB264" s="192" t="s">
        <v>226</v>
      </c>
      <c r="AC264" s="192" t="s">
        <v>1628</v>
      </c>
      <c r="AD264" s="195">
        <f>365*24*60*60</f>
        <v>31536000</v>
      </c>
      <c r="AE264" s="184" t="str">
        <f>IF(AD264&lt;=0,"",IF(AD264&lt;=2,"Muy Baja",IF(AD264&lt;=24,"Baja",IF(AD264&lt;=500,"Media",IF(AD264&lt;=5000,"Alta","Muy Alta")))))</f>
        <v>Muy Alta</v>
      </c>
      <c r="AF264" s="188">
        <f>IF(AE264="","",IF(AE264="Muy Baja",0.2,IF(AE264="Baja",0.4,IF(AE264="Media",0.6,IF(AE264="Alta",0.8,IF(AE264="Muy Alta",1,))))))</f>
        <v>1</v>
      </c>
      <c r="AG264" s="188" t="str">
        <f>+T264</f>
        <v>El riesgo afecta la imagen de la entidad con algunos usuarios de relevancia frente al logro de los objetivos</v>
      </c>
      <c r="AH264" s="184" t="str" cm="1">
        <f t="array" ref="AH264">_xlfn.IFS(AG264=Datos!$C$6,"Leve",AG264=Datos!$D$6,"Leve",AG264=Datos!$C$7,"Menor",AG264=Datos!$D$7,"Menor",AG264=Datos!$C$8,"Moderado",AG264=Datos!$D$8,"Moderado",AG264=Datos!$C$9,"Mayor",AG264=Datos!$D$9,"Mayor",AG264=Datos!$C$10,"Catastrófico",AG264=Datos!$D$10,"Catastrófico")</f>
        <v>Moderado</v>
      </c>
      <c r="AI264" s="188">
        <f>IF(AH264="","",IF(AH264="Leve",0.2,IF(AH264="Menor",0.4,IF(AH264="Moderado",0.6,IF(AH264="Mayor",0.8,IF(AH264="Catastrófico",1,))))))</f>
        <v>0.6</v>
      </c>
      <c r="AJ264" s="184" t="str">
        <f>IF(OR(AND(AE264="Muy Baja",AH264="Leve"),AND(AE264="Muy Baja",AH264="Menor"),AND(AE264="Baja",AH264="Leve")),"Bajo",IF(OR(AND(AE264="Muy baja",AH264="Moderado"),AND(AE264="Baja",AH264="Menor"),AND(AE264="Baja",AH264="Moderado"),AND(AE264="Media",AH264="Leve"),AND(AE264="Media",AH264="Menor"),AND(AE264="Media",AH264="Moderado"),AND(AE264="Alta",AH264="Leve"),AND(AE264="Alta",AH264="Menor")),"Moderado",IF(OR(AND(AE264="Muy Baja",AH264="Mayor"),AND(AE264="Baja",AH264="Mayor"),AND(AE264="Media",AH264="Mayor"),AND(AE264="Alta",AH264="Moderado"),AND(AE264="Alta",AH264="Mayor"),AND(AE264="Muy Alta",AH264="Leve"),AND(AE264="Muy Alta",AH264="Menor"),AND(AE264="Muy Alta",AH264="Moderado"),AND(AE264="Muy Alta",AH264="Mayor")),"Alto",IF(OR(AND(AE264="Muy Baja",AH264="Catastrófico"),AND(AE264="Baja",AH264="Catastrófico"),AND(AE264="Media",AH264="Catastrófico"),AND(AE264="Alta",AH264="Catastrófico"),AND(AE264="Muy Alta",AH264="Catastrófico")),"Extremo",""))))</f>
        <v>Alto</v>
      </c>
      <c r="AK264" s="185" t="str" cm="1">
        <f t="array" ref="AK264">_xlfn.IFS(AJ264="Bajo","Aceptar",AJ264="Moderado","Reducir",AJ264="Alto","Reducir",AJ264="Extremo","Reducir")</f>
        <v>Reducir</v>
      </c>
      <c r="AL264" s="20" t="str">
        <f>CONCATENATE(J264," Control"," 1")</f>
        <v>GINFO 44 Control 1</v>
      </c>
      <c r="AM264" s="22" t="s">
        <v>328</v>
      </c>
      <c r="AN264" s="22" t="s">
        <v>1629</v>
      </c>
      <c r="AO264" s="22" t="s">
        <v>1630</v>
      </c>
      <c r="AP264" s="22" t="str">
        <f>CONCATENATE(AM264," ",AN264," a través de ",AO264)</f>
        <v xml:space="preserve">El EQUIPO DE INFRAESTRUCTURA Y SOPORTE TECNOLÓGICO (SG) Verifica el cumplimiento de los Acuerdos de Niveles de Servicio (ANS) en los contratos de Infraestructura y Soporte Tecnológico con terceros,  a través de la validación técnica mensual de los indicadores contractuales y la identificación de posibles desviaciones en la prestación del servicio </v>
      </c>
      <c r="AQ264" s="20" t="s">
        <v>54</v>
      </c>
      <c r="AR264" s="20" t="str">
        <f>IF(OR(AQ264="Preventivo",AQ264="Detectivo"),"Probabilidad",IF(AQ264="Correctivo","Impacto",""))</f>
        <v>Probabilidad</v>
      </c>
      <c r="AS264" s="20" t="s">
        <v>56</v>
      </c>
      <c r="AT264" s="20" t="str">
        <f>IF(AND(AQ264="Preventivo",AS264="Automático"),"50%",IF(AND(AQ264="Preventivo",AS264="Manual"),"40%",IF(AND(AQ264="Detectivo",AS264="Automático"),"40%",IF(AND(AQ264="Detectivo",AS264="Manual"),"30%",IF(AND(AQ264="Correctivo",AS264="Automático"),"35%",IF(AND(AQ264="Correctivo",AS264="Manual"),"25%",""))))))</f>
        <v>30%</v>
      </c>
      <c r="AU264" s="20" t="s">
        <v>1</v>
      </c>
      <c r="AV264" s="20" t="s">
        <v>2</v>
      </c>
      <c r="AW264" s="20" t="s">
        <v>3</v>
      </c>
      <c r="AX264" s="21">
        <f>+IF(AR264="Probabilidad",AF264-(AF264*AT264),AF264)</f>
        <v>0.7</v>
      </c>
      <c r="AY264" s="20" t="str">
        <f>IFERROR(IF(AX264="","",IF(AX264&lt;=20%,"Muy Baja",IF(AX264&lt;=40%,"Baja",IF(AX264&lt;=60%,"Media",IF(AX264&lt;=80%,"Alta","Muy Alta"))))),"")</f>
        <v>Alta</v>
      </c>
      <c r="AZ264" s="21">
        <f>+IF(AR264="Impacto",AI264-(AI264*AT264),AI264)</f>
        <v>0.6</v>
      </c>
      <c r="BA264" s="20" t="str">
        <f>IFERROR(IF(AZ264="","",IF(AZ264&lt;=0.2,"Leve",IF(AZ264&lt;=0.4,"Menor",IF(AZ264&lt;=0.6,"Moderado",IF(AZ264&lt;=0.8,"Mayor","Catastrófico"))))),"")</f>
        <v>Moderado</v>
      </c>
      <c r="BB264" s="189" t="str">
        <f>IF(OR(AND(AY267="Muy Baja",BA267="Leve"),AND(AY267="Muy Baja",BA267="Menor"),AND(AY267="Baja",BA267="Leve")),"Bajo",IF(OR(AND(AY267="Muy baja",BA267="Moderado"),AND(AY267="Baja",BA267="Menor"),AND(AY267="Baja",BA267="Moderado"),AND(AY267="Media",BA267="Leve"),AND(AY267="Media",BA267="Menor"),AND(AY267="Media",BA267="Moderado"),AND(AY267="Alta",BA267="Leve"),AND(AY267="Alta",BA267="Menor")),"Moderado",IF(OR(AND(AY267="Muy Baja",BA267="Mayor"),AND(AY267="Baja",BA267="Mayor"),AND(AY267="Media",BA267="Mayor"),AND(AY267="Alta",BA267="Moderado"),AND(AY267="Alta",BA267="Mayor"),AND(AY267="Muy Alta",BA267="Leve"),AND(AY267="Muy Alta",BA267="Menor"),AND(AY267="Muy Alta",BA267="Moderado"),AND(AY267="Muy Alta",BA267="Mayor")),"Alto",IF(OR(AND(AY267="Muy Baja",BA267="Catastrófico"),AND(AY267="Baja",BA267="Catastrófico"),AND(AY267="Media",BA267="Catastrófico"),AND(AY267="Alta",BA267="Catastrófico"),AND(AY267="Muy Alta",BA267="Catastrófico")),"Extremo",""))))</f>
        <v>Moderado</v>
      </c>
      <c r="BC264" s="189" t="str" cm="1">
        <f t="array" ref="BC264">_xlfn.IFS(BB264="Bajo","Aceptar",BB264="Moderado","Reducir",BB264="Alto","Reducir",BB264="Extremo","Reducir")</f>
        <v>Reducir</v>
      </c>
      <c r="BD264" s="181" t="str" cm="1">
        <f t="array" ref="BD264">_xlfn.IFS(BC264="Aceptar","No",BC264="Reducir","Si")</f>
        <v>Si</v>
      </c>
      <c r="BE264" s="136" t="s">
        <v>1817</v>
      </c>
      <c r="BF264" s="136" t="s">
        <v>1817</v>
      </c>
      <c r="BG264" s="136" t="s">
        <v>1817</v>
      </c>
      <c r="BH264" s="166">
        <v>0</v>
      </c>
      <c r="BI264" s="166"/>
      <c r="BJ264" s="167"/>
      <c r="BK264" s="164">
        <f t="shared" ref="BK264:BK265" si="205">+SUM(BH264:BJ264)</f>
        <v>0</v>
      </c>
      <c r="BL264" s="165">
        <f t="shared" ref="BL264:BL265" si="206">+BK264/3</f>
        <v>0</v>
      </c>
      <c r="BM264" s="178">
        <f t="shared" ref="BM264" si="207">+AVERAGE(BL264:BL267)</f>
        <v>0</v>
      </c>
      <c r="BN264" s="20" t="str">
        <f>CONCATENATE(J264," Acción preventiva"," 1")</f>
        <v>GINFO 44 Acción preventiva 1</v>
      </c>
      <c r="BO264" s="22" t="s">
        <v>328</v>
      </c>
      <c r="BP264" s="22" t="s">
        <v>1645</v>
      </c>
      <c r="BQ264" s="22" t="s">
        <v>1646</v>
      </c>
      <c r="BR264" s="20">
        <f>+SUM(BS264:CD264)</f>
        <v>1</v>
      </c>
      <c r="BS264" s="20"/>
      <c r="BT264" s="20"/>
      <c r="BU264" s="20"/>
      <c r="BV264" s="20"/>
      <c r="BW264" s="20"/>
      <c r="BX264" s="20"/>
      <c r="BY264" s="20"/>
      <c r="BZ264" s="20"/>
      <c r="CA264" s="20"/>
      <c r="CB264" s="20"/>
      <c r="CC264" s="20">
        <v>1</v>
      </c>
      <c r="CD264" s="20"/>
      <c r="CE264" s="180">
        <f>+AVERAGE(CR264:CR267)/AVERAGE(BR264:BR267)</f>
        <v>0</v>
      </c>
      <c r="CF264" s="37">
        <f>VLOOKUP($BN264,'[1]Anexo 4 Seg Acciones Prev'!$C$7:$CY$306,90,FALSE)</f>
        <v>0</v>
      </c>
      <c r="CG264" s="37">
        <f>VLOOKUP($BN264,'[1]Anexo 4 Seg Acciones Prev'!$C$7:$CY$306,91,FALSE)</f>
        <v>0</v>
      </c>
      <c r="CH264" s="37">
        <f>VLOOKUP($BN264,'[1]Anexo 4 Seg Acciones Prev'!$C$7:$CY$306,92,FALSE)</f>
        <v>0</v>
      </c>
      <c r="CI264" s="37">
        <f>VLOOKUP($BN264,'[1]Anexo 4 Seg Acciones Prev'!$C$7:$CY$306,93,FALSE)</f>
        <v>0</v>
      </c>
      <c r="CJ264" s="37">
        <f>VLOOKUP($BN264,'[1]Anexo 4 Seg Acciones Prev'!$C$7:$CY$306,94,FALSE)</f>
        <v>0</v>
      </c>
      <c r="CK264" s="37">
        <f>VLOOKUP($BN264,'[1]Anexo 4 Seg Acciones Prev'!$C$7:$CY$306,95,FALSE)</f>
        <v>0</v>
      </c>
      <c r="CL264" s="37">
        <f>VLOOKUP($BN264,'[1]Anexo 4 Seg Acciones Prev'!$C$7:$CY$306,96,FALSE)</f>
        <v>0</v>
      </c>
      <c r="CM264" s="37">
        <f>VLOOKUP($BN264,'[1]Anexo 4 Seg Acciones Prev'!$C$7:$CY$306,97,FALSE)</f>
        <v>0</v>
      </c>
      <c r="CN264" s="37">
        <f>VLOOKUP($BN264,'[1]Anexo 4 Seg Acciones Prev'!$C$7:$CY$306,98,FALSE)</f>
        <v>0</v>
      </c>
      <c r="CO264" s="37">
        <f>VLOOKUP($BN264,'[1]Anexo 4 Seg Acciones Prev'!$C$7:$CY$306,99,FALSE)</f>
        <v>0</v>
      </c>
      <c r="CP264" s="37">
        <f>VLOOKUP($BN264,'[1]Anexo 4 Seg Acciones Prev'!$C$7:$CY$306,100,FALSE)</f>
        <v>0</v>
      </c>
      <c r="CQ264" s="37">
        <f>VLOOKUP($BN264,'[1]Anexo 4 Seg Acciones Prev'!$C$7:$CY$306,101,FALSE)</f>
        <v>0</v>
      </c>
      <c r="CR264" s="37">
        <f t="shared" ref="CR264:CR327" si="208">+SUM(CF264:CQ264)</f>
        <v>0</v>
      </c>
      <c r="CS264" s="38" t="s">
        <v>58</v>
      </c>
      <c r="CT264" s="23"/>
      <c r="CU264" s="24"/>
      <c r="CV264" s="240">
        <f>+AD264</f>
        <v>31536000</v>
      </c>
      <c r="CW264" s="25">
        <f>1-(CU264/CV264)</f>
        <v>1</v>
      </c>
      <c r="CX264" s="23" t="str" cm="1">
        <f t="array" ref="CX264">+_xlfn.IFS(CW264&lt;0.8,"Cambio",CW264&lt;0.9,"Revisión de control",CW264&gt;0.89,"Se mantiene")</f>
        <v>Se mantiene</v>
      </c>
      <c r="CY264" s="143"/>
      <c r="CZ264" s="143"/>
      <c r="DA264" s="143"/>
      <c r="DB264" s="143"/>
      <c r="DC264" s="25">
        <f>(_xlfn.IFS(CT264="",1,CT264="SI",0)+_xlfn.IFS(CY264="",1,CY264="SI",1,CY264="NO",0)+_xlfn.IFS(CZ264="",1,CZ264="SI",1,CZ264="NO",0)+_xlfn.IFS(DA264="",1,DA264="SI",1,DA264="NO",0)+_xlfn.IFS(DB264="",1,DB264="SI",1,DB264="NO",0))/5</f>
        <v>1</v>
      </c>
    </row>
    <row r="265" spans="1:107" ht="60" customHeight="1" x14ac:dyDescent="0.35">
      <c r="A265" s="146" t="s">
        <v>1617</v>
      </c>
      <c r="B265" s="223"/>
      <c r="C265" s="147" t="s">
        <v>153</v>
      </c>
      <c r="D265" s="206"/>
      <c r="E265" s="209"/>
      <c r="F265" s="206"/>
      <c r="G265" s="221"/>
      <c r="H265" s="184"/>
      <c r="I265" s="216"/>
      <c r="J265" s="190"/>
      <c r="K265" s="190"/>
      <c r="L265" s="211"/>
      <c r="M265" s="197"/>
      <c r="N265" s="200"/>
      <c r="O265" s="213"/>
      <c r="P265" s="216"/>
      <c r="Q265" s="213"/>
      <c r="R265" s="216"/>
      <c r="S265" s="216"/>
      <c r="T265" s="216"/>
      <c r="U265" s="184"/>
      <c r="V265" s="186"/>
      <c r="W265" s="186"/>
      <c r="X265" s="187"/>
      <c r="Y265" s="190"/>
      <c r="Z265" s="190"/>
      <c r="AA265" s="193"/>
      <c r="AB265" s="193"/>
      <c r="AC265" s="193"/>
      <c r="AD265" s="195"/>
      <c r="AE265" s="184"/>
      <c r="AF265" s="188"/>
      <c r="AG265" s="184"/>
      <c r="AH265" s="184"/>
      <c r="AI265" s="188"/>
      <c r="AJ265" s="184"/>
      <c r="AK265" s="185"/>
      <c r="AL265" s="20" t="str">
        <f>CONCATENATE(J264," Control"," 2")</f>
        <v>GINFO 44 Control 2</v>
      </c>
      <c r="AM265" s="22" t="s">
        <v>328</v>
      </c>
      <c r="AN265" s="22" t="s">
        <v>1631</v>
      </c>
      <c r="AO265" s="2" t="s">
        <v>1632</v>
      </c>
      <c r="AP265" s="22" t="str">
        <f>CONCATENATE(AM265," ",AN265," a través de ",AO265)</f>
        <v xml:space="preserve">El EQUIPO DE INFRAESTRUCTURA Y SOPORTE TECNOLÓGICO (SG) Realiza pruebas a las copias de seguridad de los servidores a través de la recuperación de información para asegurar la disponibilidad de los datos. </v>
      </c>
      <c r="AQ265" s="20" t="s">
        <v>53</v>
      </c>
      <c r="AR265" s="20" t="str">
        <f>IF(OR(AQ265="Preventivo",AQ265="Detectivo"),"Probabilidad",IF(AQ265="Correctivo","Impacto",""))</f>
        <v>Probabilidad</v>
      </c>
      <c r="AS265" s="20" t="s">
        <v>56</v>
      </c>
      <c r="AT265" s="20" t="str">
        <f>IF(AND(AQ265="Preventivo",AS265="Automático"),"50%",IF(AND(AQ265="Preventivo",AS265="Manual"),"40%",IF(AND(AQ265="Detectivo",AS265="Automático"),"40%",IF(AND(AQ265="Detectivo",AS265="Manual"),"30%",IF(AND(AQ265="Correctivo",AS265="Automático"),"35%",IF(AND(AQ265="Correctivo",AS265="Manual"),"25%",""))))))</f>
        <v>40%</v>
      </c>
      <c r="AU265" s="20" t="s">
        <v>1</v>
      </c>
      <c r="AV265" s="20" t="s">
        <v>6</v>
      </c>
      <c r="AW265" s="20" t="s">
        <v>3</v>
      </c>
      <c r="AX265" s="21">
        <f>+IF(AR265="Probabilidad",AX264-(AX264*AT265),AX264)</f>
        <v>0.42</v>
      </c>
      <c r="AY265" s="20" t="str">
        <f>IFERROR(IF(AX265="","",IF(AX265&lt;=20%,"Muy Baja",IF(AX265&lt;=40%,"Baja",IF(AX265&lt;=60%,"Media",IF(AX265&lt;=80%,"Alta","Muy Alta"))))),"")</f>
        <v>Media</v>
      </c>
      <c r="AZ265" s="21">
        <f>+IF(AR265="Impacto",AZ264-(AZ264*AT265),AZ264)</f>
        <v>0.6</v>
      </c>
      <c r="BA265" s="20" t="str">
        <f>IFERROR(IF(AZ265="","",IF(AZ265&lt;=0.2,"Leve",IF(AZ265&lt;=0.4,"Menor",IF(AZ265&lt;=0.6,"Moderado",IF(AZ265&lt;=0.8,"Mayor","Catastrófico"))))),"")</f>
        <v>Moderado</v>
      </c>
      <c r="BB265" s="190"/>
      <c r="BC265" s="190"/>
      <c r="BD265" s="182"/>
      <c r="BE265" s="136" t="s">
        <v>1817</v>
      </c>
      <c r="BF265" s="136" t="s">
        <v>1817</v>
      </c>
      <c r="BG265" s="136" t="s">
        <v>1817</v>
      </c>
      <c r="BH265" s="166">
        <v>0</v>
      </c>
      <c r="BI265" s="166"/>
      <c r="BJ265" s="167"/>
      <c r="BK265" s="164">
        <f t="shared" si="205"/>
        <v>0</v>
      </c>
      <c r="BL265" s="165">
        <f t="shared" si="206"/>
        <v>0</v>
      </c>
      <c r="BM265" s="178"/>
      <c r="BN265" s="20" t="str">
        <f>CONCATENATE(J264," Acción preventiva"," 2")</f>
        <v>GINFO 44 Acción preventiva 2</v>
      </c>
      <c r="BO265" s="22" t="s">
        <v>328</v>
      </c>
      <c r="BP265" s="22" t="s">
        <v>1647</v>
      </c>
      <c r="BQ265" s="22" t="s">
        <v>1648</v>
      </c>
      <c r="BR265" s="20">
        <f>+SUM(BS265:CD265)</f>
        <v>2</v>
      </c>
      <c r="BS265" s="20"/>
      <c r="BT265" s="20"/>
      <c r="BU265" s="20"/>
      <c r="BV265" s="20"/>
      <c r="BW265" s="20"/>
      <c r="BX265" s="20">
        <v>1</v>
      </c>
      <c r="BY265" s="20"/>
      <c r="BZ265" s="20"/>
      <c r="CA265" s="20"/>
      <c r="CB265" s="20"/>
      <c r="CC265" s="20">
        <v>1</v>
      </c>
      <c r="CD265" s="20"/>
      <c r="CE265" s="180"/>
      <c r="CF265" s="37">
        <f>VLOOKUP($BN265,'[1]Anexo 4 Seg Acciones Prev'!$C$7:$CY$306,90,FALSE)</f>
        <v>0</v>
      </c>
      <c r="CG265" s="37">
        <f>VLOOKUP($BN265,'[1]Anexo 4 Seg Acciones Prev'!$C$7:$CY$306,91,FALSE)</f>
        <v>0</v>
      </c>
      <c r="CH265" s="37">
        <f>VLOOKUP($BN265,'[1]Anexo 4 Seg Acciones Prev'!$C$7:$CY$306,92,FALSE)</f>
        <v>0</v>
      </c>
      <c r="CI265" s="37">
        <f>VLOOKUP($BN265,'[1]Anexo 4 Seg Acciones Prev'!$C$7:$CY$306,93,FALSE)</f>
        <v>0</v>
      </c>
      <c r="CJ265" s="37">
        <f>VLOOKUP($BN265,'[1]Anexo 4 Seg Acciones Prev'!$C$7:$CY$306,94,FALSE)</f>
        <v>0</v>
      </c>
      <c r="CK265" s="37">
        <f>VLOOKUP($BN265,'[1]Anexo 4 Seg Acciones Prev'!$C$7:$CY$306,95,FALSE)</f>
        <v>0</v>
      </c>
      <c r="CL265" s="37">
        <f>VLOOKUP($BN265,'[1]Anexo 4 Seg Acciones Prev'!$C$7:$CY$306,96,FALSE)</f>
        <v>0</v>
      </c>
      <c r="CM265" s="37">
        <f>VLOOKUP($BN265,'[1]Anexo 4 Seg Acciones Prev'!$C$7:$CY$306,97,FALSE)</f>
        <v>0</v>
      </c>
      <c r="CN265" s="37">
        <f>VLOOKUP($BN265,'[1]Anexo 4 Seg Acciones Prev'!$C$7:$CY$306,98,FALSE)</f>
        <v>0</v>
      </c>
      <c r="CO265" s="37">
        <f>VLOOKUP($BN265,'[1]Anexo 4 Seg Acciones Prev'!$C$7:$CY$306,99,FALSE)</f>
        <v>0</v>
      </c>
      <c r="CP265" s="37">
        <f>VLOOKUP($BN265,'[1]Anexo 4 Seg Acciones Prev'!$C$7:$CY$306,100,FALSE)</f>
        <v>0</v>
      </c>
      <c r="CQ265" s="37">
        <f>VLOOKUP($BN265,'[1]Anexo 4 Seg Acciones Prev'!$C$7:$CY$306,101,FALSE)</f>
        <v>0</v>
      </c>
      <c r="CR265" s="37">
        <f t="shared" si="208"/>
        <v>0</v>
      </c>
      <c r="CS265" s="38" t="s">
        <v>58</v>
      </c>
      <c r="CT265" s="23"/>
      <c r="CU265" s="24"/>
      <c r="CV265" s="241"/>
      <c r="CW265" s="25">
        <f>1-(CU265/CV264)</f>
        <v>1</v>
      </c>
      <c r="CX265" s="23" t="str" cm="1">
        <f t="array" ref="CX265">+_xlfn.IFS(CW265&lt;0.8,"Cambio",CW265&lt;0.9,"Revisión de control",CW265&gt;0.89,"Se mantiene")</f>
        <v>Se mantiene</v>
      </c>
      <c r="CY265" s="143"/>
      <c r="CZ265" s="143"/>
      <c r="DA265" s="143"/>
      <c r="DB265" s="143"/>
      <c r="DC265" s="25">
        <f>(_xlfn.IFS(CT265="",1,CT265="SI",0)+_xlfn.IFS(CY265="",1,CY265="SI",1,CY265="NO",0)+_xlfn.IFS(CZ265="",1,CZ265="SI",1,CZ265="NO",0)+_xlfn.IFS(DA265="",1,DA265="SI",1,DA265="NO",0)+_xlfn.IFS(DB265="",1,DB265="SI",1,DB265="NO",0))/5</f>
        <v>1</v>
      </c>
    </row>
    <row r="266" spans="1:107" ht="60" customHeight="1" x14ac:dyDescent="0.35">
      <c r="A266" s="146" t="s">
        <v>1617</v>
      </c>
      <c r="B266" s="223"/>
      <c r="C266" s="147" t="s">
        <v>153</v>
      </c>
      <c r="D266" s="206"/>
      <c r="E266" s="209"/>
      <c r="F266" s="206"/>
      <c r="G266" s="221"/>
      <c r="H266" s="184"/>
      <c r="I266" s="216"/>
      <c r="J266" s="190"/>
      <c r="K266" s="190"/>
      <c r="L266" s="211"/>
      <c r="M266" s="197"/>
      <c r="N266" s="200"/>
      <c r="O266" s="213"/>
      <c r="P266" s="216"/>
      <c r="Q266" s="213"/>
      <c r="R266" s="216"/>
      <c r="S266" s="216"/>
      <c r="T266" s="216"/>
      <c r="U266" s="184"/>
      <c r="V266" s="186"/>
      <c r="W266" s="186"/>
      <c r="X266" s="187"/>
      <c r="Y266" s="190"/>
      <c r="Z266" s="190"/>
      <c r="AA266" s="193"/>
      <c r="AB266" s="193"/>
      <c r="AC266" s="193"/>
      <c r="AD266" s="195"/>
      <c r="AE266" s="184"/>
      <c r="AF266" s="188"/>
      <c r="AG266" s="184"/>
      <c r="AH266" s="184"/>
      <c r="AI266" s="188"/>
      <c r="AJ266" s="184"/>
      <c r="AK266" s="185"/>
      <c r="AL266" s="20" t="str">
        <f>CONCATENATE(J264," Control"," 3")</f>
        <v>GINFO 44 Control 3</v>
      </c>
      <c r="AM266" s="22" t="s">
        <v>328</v>
      </c>
      <c r="AN266" s="22" t="s">
        <v>1633</v>
      </c>
      <c r="AO266" s="22" t="s">
        <v>1634</v>
      </c>
      <c r="AP266" s="22" t="str">
        <f>CONCATENATE(AM266," ",AN266," a través de ",AO266)</f>
        <v>El EQUIPO DE INFRAESTRUCTURA Y SOPORTE TECNOLÓGICO (SG) aplica las clausulas para el cumplimiento de los acuerdos de Niveles de Servicios (ANS) a través de la generación de informes de incumplimiento con evidencia en actas de seguimiento, reportes técnicos y registros de gestión contractual.</v>
      </c>
      <c r="AQ266" s="20" t="s">
        <v>55</v>
      </c>
      <c r="AR266" s="20" t="str">
        <f>IF(OR(AQ266="Preventivo",AQ266="Detectivo"),"Probabilidad",IF(AQ266="Correctivo","Impacto",""))</f>
        <v>Impacto</v>
      </c>
      <c r="AS266" s="20" t="s">
        <v>56</v>
      </c>
      <c r="AT266" s="20" t="str">
        <f>IF(AND(AQ266="Preventivo",AS266="Automático"),"50%",IF(AND(AQ266="Preventivo",AS266="Manual"),"40%",IF(AND(AQ266="Detectivo",AS266="Automático"),"40%",IF(AND(AQ266="Detectivo",AS266="Manual"),"30%",IF(AND(AQ266="Correctivo",AS266="Automático"),"35%",IF(AND(AQ266="Correctivo",AS266="Manual"),"25%",""))))))</f>
        <v>25%</v>
      </c>
      <c r="AU266" s="20" t="s">
        <v>1</v>
      </c>
      <c r="AV266" s="20" t="s">
        <v>6</v>
      </c>
      <c r="AW266" s="20" t="s">
        <v>3</v>
      </c>
      <c r="AX266" s="21">
        <f>+IF(AR266="Probabilidad",AX265-(AX265*AT266),AX265)</f>
        <v>0.42</v>
      </c>
      <c r="AY266" s="20" t="str">
        <f>IFERROR(IF(AX266="","",IF(AX266&lt;=20%,"Muy Baja",IF(AX266&lt;=40%,"Baja",IF(AX266&lt;=60%,"Media",IF(AX266&lt;=80%,"Alta","Muy Alta"))))),"")</f>
        <v>Media</v>
      </c>
      <c r="AZ266" s="21">
        <f>+IF(AR266="Impacto",AZ265-(AZ265*AT266),AZ265)</f>
        <v>0.44999999999999996</v>
      </c>
      <c r="BA266" s="20" t="str">
        <f>IFERROR(IF(AZ266="","",IF(AZ266&lt;=0.2,"Leve",IF(AZ266&lt;=0.4,"Menor",IF(AZ266&lt;=0.6,"Moderado",IF(AZ266&lt;=0.8,"Mayor","Catastrófico"))))),"")</f>
        <v>Moderado</v>
      </c>
      <c r="BB266" s="190"/>
      <c r="BC266" s="190"/>
      <c r="BD266" s="182"/>
      <c r="BE266" s="136" t="s">
        <v>1817</v>
      </c>
      <c r="BF266" s="136" t="s">
        <v>1817</v>
      </c>
      <c r="BG266" s="136" t="s">
        <v>1817</v>
      </c>
      <c r="BH266" s="166"/>
      <c r="BI266" s="166"/>
      <c r="BJ266" s="167"/>
      <c r="BK266" s="164"/>
      <c r="BL266" s="165"/>
      <c r="BM266" s="178"/>
      <c r="BN266" s="20" t="str">
        <f>CONCATENATE(J264," Acción preventiva"," 3")</f>
        <v>GINFO 44 Acción preventiva 3</v>
      </c>
      <c r="BO266" s="22"/>
      <c r="BP266" s="22"/>
      <c r="BQ266" s="22"/>
      <c r="BR266" s="20"/>
      <c r="BS266" s="20"/>
      <c r="BT266" s="20"/>
      <c r="BU266" s="20"/>
      <c r="BV266" s="20"/>
      <c r="BW266" s="20"/>
      <c r="BX266" s="20"/>
      <c r="BY266" s="20"/>
      <c r="BZ266" s="20"/>
      <c r="CA266" s="20"/>
      <c r="CB266" s="20"/>
      <c r="CC266" s="20"/>
      <c r="CD266" s="20"/>
      <c r="CE266" s="180"/>
      <c r="CF266" s="37"/>
      <c r="CG266" s="37"/>
      <c r="CH266" s="37"/>
      <c r="CI266" s="37"/>
      <c r="CJ266" s="37"/>
      <c r="CK266" s="37"/>
      <c r="CL266" s="37"/>
      <c r="CM266" s="37"/>
      <c r="CN266" s="37"/>
      <c r="CO266" s="37"/>
      <c r="CP266" s="37"/>
      <c r="CQ266" s="37"/>
      <c r="CR266" s="37"/>
      <c r="CS266" s="38"/>
      <c r="CT266" s="23"/>
      <c r="CU266" s="24"/>
      <c r="CV266" s="241"/>
      <c r="CW266" s="25">
        <f>1-(CU266/CV264)</f>
        <v>1</v>
      </c>
      <c r="CX266" s="23" t="str" cm="1">
        <f t="array" ref="CX266">+_xlfn.IFS(CW266&lt;0.8,"Cambio",CW266&lt;0.9,"Revisión de control",CW266&gt;0.89,"Se mantiene")</f>
        <v>Se mantiene</v>
      </c>
      <c r="CY266" s="143"/>
      <c r="CZ266" s="143"/>
      <c r="DA266" s="143"/>
      <c r="DB266" s="143"/>
      <c r="DC266" s="25">
        <f>(_xlfn.IFS(CT266="",1,CT266="SI",0)+_xlfn.IFS(CY266="",1,CY266="SI",1,CY266="NO",0)+_xlfn.IFS(CZ266="",1,CZ266="SI",1,CZ266="NO",0)+_xlfn.IFS(DA266="",1,DA266="SI",1,DA266="NO",0)+_xlfn.IFS(DB266="",1,DB266="SI",1,DB266="NO",0))/5</f>
        <v>1</v>
      </c>
    </row>
    <row r="267" spans="1:107" ht="60" customHeight="1" x14ac:dyDescent="0.35">
      <c r="A267" s="146" t="s">
        <v>1617</v>
      </c>
      <c r="B267" s="224"/>
      <c r="C267" s="147" t="s">
        <v>153</v>
      </c>
      <c r="D267" s="207"/>
      <c r="E267" s="210"/>
      <c r="F267" s="207"/>
      <c r="G267" s="221"/>
      <c r="H267" s="184"/>
      <c r="I267" s="217"/>
      <c r="J267" s="191"/>
      <c r="K267" s="191"/>
      <c r="L267" s="211"/>
      <c r="M267" s="198"/>
      <c r="N267" s="201"/>
      <c r="O267" s="214"/>
      <c r="P267" s="217"/>
      <c r="Q267" s="214"/>
      <c r="R267" s="217"/>
      <c r="S267" s="217"/>
      <c r="T267" s="217"/>
      <c r="U267" s="184"/>
      <c r="V267" s="186"/>
      <c r="W267" s="186"/>
      <c r="X267" s="187"/>
      <c r="Y267" s="191"/>
      <c r="Z267" s="191"/>
      <c r="AA267" s="194"/>
      <c r="AB267" s="194"/>
      <c r="AC267" s="194"/>
      <c r="AD267" s="195"/>
      <c r="AE267" s="184"/>
      <c r="AF267" s="188"/>
      <c r="AG267" s="184"/>
      <c r="AH267" s="184"/>
      <c r="AI267" s="188"/>
      <c r="AJ267" s="184"/>
      <c r="AK267" s="185"/>
      <c r="AL267" s="20" t="str">
        <f>CONCATENATE(J264," Control"," 4")</f>
        <v>GINFO 44 Control 4</v>
      </c>
      <c r="AM267" s="22" t="s">
        <v>328</v>
      </c>
      <c r="AN267" s="22" t="s">
        <v>1635</v>
      </c>
      <c r="AO267" s="22" t="s">
        <v>1636</v>
      </c>
      <c r="AP267" s="22" t="str">
        <f>CONCATENATE(AM267," ",AN267," a través de ",AO267)</f>
        <v>El EQUIPO DE INFRAESTRUCTURA Y SOPORTE TECNOLÓGICO (SG) ejecuta la reconfiguración de los procesos de respaldo, la ejecución de nuevas copias completas y la verificación de su correcta restauración  a través de la disponibilidad e integridad de la información de manera inmediata ante la detección de fallas, dejando evidencia en registros de pruebas, reportes técnicos e incidentes gestionados.</v>
      </c>
      <c r="AQ267" s="20" t="s">
        <v>55</v>
      </c>
      <c r="AR267" s="20" t="str">
        <f>IF(OR(AQ267="Preventivo",AQ267="Detectivo"),"Probabilidad",IF(AQ267="Correctivo","Impacto",""))</f>
        <v>Impacto</v>
      </c>
      <c r="AS267" s="20" t="s">
        <v>56</v>
      </c>
      <c r="AT267" s="20" t="str">
        <f>IF(AND(AQ267="Preventivo",AS267="Automático"),"50%",IF(AND(AQ267="Preventivo",AS267="Manual"),"40%",IF(AND(AQ267="Detectivo",AS267="Automático"),"40%",IF(AND(AQ267="Detectivo",AS267="Manual"),"30%",IF(AND(AQ267="Correctivo",AS267="Automático"),"35%",IF(AND(AQ267="Correctivo",AS267="Manual"),"25%",""))))))</f>
        <v>25%</v>
      </c>
      <c r="AU267" s="20" t="s">
        <v>1</v>
      </c>
      <c r="AV267" s="20" t="s">
        <v>2</v>
      </c>
      <c r="AW267" s="20" t="s">
        <v>3</v>
      </c>
      <c r="AX267" s="21">
        <f>+IF(AR267="Probabilidad",AX266-(AX266*AT267),AX266)</f>
        <v>0.42</v>
      </c>
      <c r="AY267" s="20" t="str">
        <f>IFERROR(IF(AX267="","",IF(AX267&lt;=20%,"Muy Baja",IF(AX267&lt;=40%,"Baja",IF(AX267&lt;=60%,"Media",IF(AX267&lt;=80%,"Alta","Muy Alta"))))),"")</f>
        <v>Media</v>
      </c>
      <c r="AZ267" s="21">
        <f>+IF(AR267="Impacto",AZ266-(AZ266*AT267),AZ266)</f>
        <v>0.33749999999999997</v>
      </c>
      <c r="BA267" s="20" t="str">
        <f>IFERROR(IF(AZ267="","",IF(AZ267&lt;=0.2,"Leve",IF(AZ267&lt;=0.4,"Menor",IF(AZ267&lt;=0.6,"Moderado",IF(AZ267&lt;=0.8,"Mayor","Catastrófico"))))),"")</f>
        <v>Menor</v>
      </c>
      <c r="BB267" s="191"/>
      <c r="BC267" s="191"/>
      <c r="BD267" s="183"/>
      <c r="BE267" s="136" t="s">
        <v>1817</v>
      </c>
      <c r="BF267" s="136" t="s">
        <v>1817</v>
      </c>
      <c r="BG267" s="136" t="s">
        <v>1817</v>
      </c>
      <c r="BH267" s="166"/>
      <c r="BI267" s="166"/>
      <c r="BJ267" s="167"/>
      <c r="BK267" s="164"/>
      <c r="BL267" s="165"/>
      <c r="BM267" s="178"/>
      <c r="BN267" s="20" t="str">
        <f>CONCATENATE(J264," Acción preventiva"," 4")</f>
        <v>GINFO 44 Acción preventiva 4</v>
      </c>
      <c r="BO267" s="22"/>
      <c r="BP267" s="22"/>
      <c r="BQ267" s="22"/>
      <c r="BR267" s="20"/>
      <c r="BS267" s="20"/>
      <c r="BT267" s="20"/>
      <c r="BU267" s="20"/>
      <c r="BV267" s="20"/>
      <c r="BW267" s="20"/>
      <c r="BX267" s="20"/>
      <c r="BY267" s="20"/>
      <c r="BZ267" s="20"/>
      <c r="CA267" s="20"/>
      <c r="CB267" s="20"/>
      <c r="CC267" s="20"/>
      <c r="CD267" s="20"/>
      <c r="CE267" s="180"/>
      <c r="CF267" s="37"/>
      <c r="CG267" s="37"/>
      <c r="CH267" s="37"/>
      <c r="CI267" s="37"/>
      <c r="CJ267" s="37"/>
      <c r="CK267" s="37"/>
      <c r="CL267" s="37"/>
      <c r="CM267" s="37"/>
      <c r="CN267" s="37"/>
      <c r="CO267" s="37"/>
      <c r="CP267" s="37"/>
      <c r="CQ267" s="37"/>
      <c r="CR267" s="37"/>
      <c r="CS267" s="38"/>
      <c r="CT267" s="23"/>
      <c r="CU267" s="24"/>
      <c r="CV267" s="242"/>
      <c r="CW267" s="25">
        <f>1-(CU267/CV264)</f>
        <v>1</v>
      </c>
      <c r="CX267" s="23" t="str" cm="1">
        <f t="array" ref="CX267">+_xlfn.IFS(CW267&lt;0.8,"Cambio",CW267&lt;0.9,"Revisión de control",CW267&gt;0.89,"Se mantiene")</f>
        <v>Se mantiene</v>
      </c>
      <c r="CY267" s="143"/>
      <c r="CZ267" s="143"/>
      <c r="DA267" s="143"/>
      <c r="DB267" s="143"/>
      <c r="DC267" s="25">
        <f>(_xlfn.IFS(CT267="",1,CT267="SI",0)+_xlfn.IFS(CY267="",1,CY267="SI",1,CY267="NO",0)+_xlfn.IFS(CZ267="",1,CZ267="SI",1,CZ267="NO",0)+_xlfn.IFS(DA267="",1,DA267="SI",1,DA267="NO",0)+_xlfn.IFS(DB267="",1,DB267="SI",1,DB267="NO",0))/5</f>
        <v>1</v>
      </c>
    </row>
    <row r="268" spans="1:107" ht="60" customHeight="1" x14ac:dyDescent="0.35">
      <c r="A268" s="146" t="s">
        <v>1459</v>
      </c>
      <c r="B268" s="222" t="s">
        <v>152</v>
      </c>
      <c r="C268" s="147" t="s">
        <v>153</v>
      </c>
      <c r="D268" s="205" t="str">
        <f>VLOOKUP(B268,Datos!$B$65:$F$80,3,FALSE)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68" s="208" t="str">
        <f>VLOOKUP(B268,Datos!$B$65:$F$80,5,FALSE)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68" s="205" t="str">
        <f>VLOOKUP(B268,Datos!$B$65:$F$80,4,FALSE)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68" s="221" t="s">
        <v>1027</v>
      </c>
      <c r="H268" s="184" t="s">
        <v>1460</v>
      </c>
      <c r="I268" s="215">
        <f>IF(K268="",0,1)</f>
        <v>1</v>
      </c>
      <c r="J268" s="189" t="str">
        <f>CONCATENATE(C268," ",K268)</f>
        <v>GINFO 45</v>
      </c>
      <c r="K268" s="189">
        <v>45</v>
      </c>
      <c r="L268" s="211">
        <v>46150</v>
      </c>
      <c r="M268" s="196">
        <f ca="1">+TODAY()-L268</f>
        <v>39</v>
      </c>
      <c r="N268" s="199" t="s">
        <v>1619</v>
      </c>
      <c r="O268" s="212" t="s">
        <v>19</v>
      </c>
      <c r="P268" s="215">
        <f>VLOOKUP(O268,Datos!$B$20:$D$25,3,FALSE)</f>
        <v>0.2</v>
      </c>
      <c r="Q268" s="212" t="s">
        <v>32</v>
      </c>
      <c r="R268" s="215">
        <f>VLOOKUP(Q268,Datos!$C$20:$D$25,2,FALSE)</f>
        <v>0.8</v>
      </c>
      <c r="S268" s="215">
        <f>+IF(P268="",R268,IF(R268="",P268,IF(P268&gt;R268,P268,R268)))</f>
        <v>0.8</v>
      </c>
      <c r="T268" s="215" t="str" cm="1">
        <f t="array" ref="T268">_xlfn.IFS(S268=P268,O268,S268=R268,Q268)</f>
        <v>El riesgo afecta la imagen de  la entidad con efecto publicitario sostenido a nivel de sector administrativo, nivel departamental o municipal</v>
      </c>
      <c r="U268" s="184" t="s">
        <v>4</v>
      </c>
      <c r="V268" s="186" t="s">
        <v>1464</v>
      </c>
      <c r="W268" s="186" t="s">
        <v>1465</v>
      </c>
      <c r="X268" s="187" t="str">
        <f>CONCATENATE("Posibilidad de"," ",U268," ",V268," debido ",W268)</f>
        <v>Posibilidad de pérdida reputacional en la imagen de la Entidad ante los grupos de interés debido a la interrupción operativa como resultado de vulnerabilidades en la gestión de la seguridad y calidad de los sistemas tecnológicos.</v>
      </c>
      <c r="Y268" s="189" t="s">
        <v>210</v>
      </c>
      <c r="Z268" s="189" t="s">
        <v>214</v>
      </c>
      <c r="AA268" s="192" t="s">
        <v>257</v>
      </c>
      <c r="AB268" s="192" t="s">
        <v>224</v>
      </c>
      <c r="AC268" s="192" t="s">
        <v>1466</v>
      </c>
      <c r="AD268" s="195">
        <v>365</v>
      </c>
      <c r="AE268" s="184" t="str">
        <f>IF(AD268&lt;=0,"",IF(AD268&lt;=2,"Muy Baja",IF(AD268&lt;=24,"Baja",IF(AD268&lt;=500,"Media",IF(AD268&lt;=5000,"Alta","Muy Alta")))))</f>
        <v>Media</v>
      </c>
      <c r="AF268" s="188">
        <f>IF(AE268="","",IF(AE268="Muy Baja",0.2,IF(AE268="Baja",0.4,IF(AE268="Media",0.6,IF(AE268="Alta",0.8,IF(AE268="Muy Alta",1,))))))</f>
        <v>0.6</v>
      </c>
      <c r="AG268" s="188" t="str">
        <f>+T268</f>
        <v>El riesgo afecta la imagen de  la entidad con efecto publicitario sostenido a nivel de sector administrativo, nivel departamental o municipal</v>
      </c>
      <c r="AH268" s="184" t="str" cm="1">
        <f t="array" ref="AH268">_xlfn.IFS(AG268=Datos!$C$6,"Leve",AG268=Datos!$D$6,"Leve",AG268=Datos!$C$7,"Menor",AG268=Datos!$D$7,"Menor",AG268=Datos!$C$8,"Moderado",AG268=Datos!$D$8,"Moderado",AG268=Datos!$C$9,"Mayor",AG268=Datos!$D$9,"Mayor",AG268=Datos!$C$10,"Catastrófico",AG268=Datos!$D$10,"Catastrófico")</f>
        <v>Mayor</v>
      </c>
      <c r="AI268" s="188">
        <f>IF(AH268="","",IF(AH268="Leve",0.2,IF(AH268="Menor",0.4,IF(AH268="Moderado",0.6,IF(AH268="Mayor",0.8,IF(AH268="Catastrófico",1,))))))</f>
        <v>0.8</v>
      </c>
      <c r="AJ268" s="184" t="str">
        <f>IF(OR(AND(AE268="Muy Baja",AH268="Leve"),AND(AE268="Muy Baja",AH268="Menor"),AND(AE268="Baja",AH268="Leve")),"Bajo",IF(OR(AND(AE268="Muy baja",AH268="Moderado"),AND(AE268="Baja",AH268="Menor"),AND(AE268="Baja",AH268="Moderado"),AND(AE268="Media",AH268="Leve"),AND(AE268="Media",AH268="Menor"),AND(AE268="Media",AH268="Moderado"),AND(AE268="Alta",AH268="Leve"),AND(AE268="Alta",AH268="Menor")),"Moderado",IF(OR(AND(AE268="Muy Baja",AH268="Mayor"),AND(AE268="Baja",AH268="Mayor"),AND(AE268="Media",AH268="Mayor"),AND(AE268="Alta",AH268="Moderado"),AND(AE268="Alta",AH268="Mayor"),AND(AE268="Muy Alta",AH268="Leve"),AND(AE268="Muy Alta",AH268="Menor"),AND(AE268="Muy Alta",AH268="Moderado"),AND(AE268="Muy Alta",AH268="Mayor")),"Alto",IF(OR(AND(AE268="Muy Baja",AH268="Catastrófico"),AND(AE268="Baja",AH268="Catastrófico"),AND(AE268="Media",AH268="Catastrófico"),AND(AE268="Alta",AH268="Catastrófico"),AND(AE268="Muy Alta",AH268="Catastrófico")),"Extremo",""))))</f>
        <v>Alto</v>
      </c>
      <c r="AK268" s="185" t="str" cm="1">
        <f t="array" ref="AK268">_xlfn.IFS(AJ268="Bajo","Aceptar",AJ268="Moderado","Reducir",AJ268="Alto","Reducir",AJ268="Extremo","Reducir")</f>
        <v>Reducir</v>
      </c>
      <c r="AL268" s="20" t="str">
        <f>CONCATENATE(J268," Control"," 1")</f>
        <v>GINFO 45 Control 1</v>
      </c>
      <c r="AM268" s="22" t="s">
        <v>1694</v>
      </c>
      <c r="AN268" s="22" t="s">
        <v>1469</v>
      </c>
      <c r="AO268" s="22" t="s">
        <v>1470</v>
      </c>
      <c r="AP268" s="22" t="str">
        <f t="shared" si="199"/>
        <v>La SUBDIRECCIÓN DE SISTEMAS DE INFORMACIÓN DE TIERRAS – SSIT valida la continuidad operativa de la ejecución del mantenimiento preventivo y correctivo de la infraestructura tecnológica a través de contratos vigentes  con los proveedores y/o soporte interno especializado, conforme a los lineamientos técnicos establecidos y plan de contratación de la SSIT</v>
      </c>
      <c r="AQ268" s="20" t="s">
        <v>54</v>
      </c>
      <c r="AR268" s="20" t="str">
        <f t="shared" si="186"/>
        <v>Probabilidad</v>
      </c>
      <c r="AS268" s="20" t="s">
        <v>56</v>
      </c>
      <c r="AT268" s="20" t="str">
        <f t="shared" si="187"/>
        <v>30%</v>
      </c>
      <c r="AU268" s="20" t="s">
        <v>1</v>
      </c>
      <c r="AV268" s="20" t="s">
        <v>2</v>
      </c>
      <c r="AW268" s="20" t="s">
        <v>3</v>
      </c>
      <c r="AX268" s="21">
        <f>+IF(AR268="Probabilidad",AF268-(AF268*AT268),AF268)</f>
        <v>0.42</v>
      </c>
      <c r="AY268" s="20" t="str">
        <f t="shared" si="166"/>
        <v>Media</v>
      </c>
      <c r="AZ268" s="21">
        <f>+IF(AR268="Impacto",AI268-(AI268*AT268),AI268)</f>
        <v>0.8</v>
      </c>
      <c r="BA268" s="20" t="str">
        <f t="shared" si="167"/>
        <v>Mayor</v>
      </c>
      <c r="BB268" s="189" t="str">
        <f>IF(OR(AND(AY271="Muy Baja",BA271="Leve"),AND(AY271="Muy Baja",BA271="Menor"),AND(AY271="Baja",BA271="Leve")),"Bajo",IF(OR(AND(AY271="Muy baja",BA271="Moderado"),AND(AY271="Baja",BA271="Menor"),AND(AY271="Baja",BA271="Moderado"),AND(AY271="Media",BA271="Leve"),AND(AY271="Media",BA271="Menor"),AND(AY271="Media",BA271="Moderado"),AND(AY271="Alta",BA271="Leve"),AND(AY271="Alta",BA271="Menor")),"Moderado",IF(OR(AND(AY271="Muy Baja",BA271="Mayor"),AND(AY271="Baja",BA271="Mayor"),AND(AY271="Media",BA271="Mayor"),AND(AY271="Alta",BA271="Moderado"),AND(AY271="Alta",BA271="Mayor"),AND(AY271="Muy Alta",BA271="Leve"),AND(AY271="Muy Alta",BA271="Menor"),AND(AY271="Muy Alta",BA271="Moderado"),AND(AY271="Muy Alta",BA271="Mayor")),"Alto",IF(OR(AND(AY271="Muy Baja",BA271="Catastrófico"),AND(AY271="Baja",BA271="Catastrófico"),AND(AY271="Media",BA271="Catastrófico"),AND(AY271="Alta",BA271="Catastrófico"),AND(AY271="Muy Alta",BA271="Catastrófico")),"Extremo",""))))</f>
        <v>Moderado</v>
      </c>
      <c r="BC268" s="189" t="str" cm="1">
        <f t="array" ref="BC268">_xlfn.IFS(BB268="Bajo","Aceptar",BB268="Moderado","Reducir",BB268="Alto","Reducir",BB268="Extremo","Reducir")</f>
        <v>Reducir</v>
      </c>
      <c r="BD268" s="181" t="str" cm="1">
        <f t="array" ref="BD268">_xlfn.IFS(BC268="Aceptar","No",BC268="Reducir","Si")</f>
        <v>Si</v>
      </c>
      <c r="BE268" s="136" t="s">
        <v>1817</v>
      </c>
      <c r="BF268" s="136" t="s">
        <v>1817</v>
      </c>
      <c r="BG268" s="136" t="s">
        <v>1817</v>
      </c>
      <c r="BH268" s="166">
        <v>1</v>
      </c>
      <c r="BI268" s="166"/>
      <c r="BJ268" s="167"/>
      <c r="BK268" s="164">
        <f t="shared" ref="BK268" si="209">+SUM(BH268:BJ268)</f>
        <v>1</v>
      </c>
      <c r="BL268" s="165">
        <f t="shared" ref="BL268" si="210">+BK268/3</f>
        <v>0.33333333333333331</v>
      </c>
      <c r="BM268" s="178">
        <f t="shared" ref="BM268" si="211">+AVERAGE(BL268:BL271)</f>
        <v>0.33333333333333331</v>
      </c>
      <c r="BN268" s="20" t="str">
        <f>CONCATENATE(J268," Acción preventiva"," 1")</f>
        <v>GINFO 45 Acción preventiva 1</v>
      </c>
      <c r="BO268" s="22" t="s">
        <v>539</v>
      </c>
      <c r="BP268" s="22" t="s">
        <v>540</v>
      </c>
      <c r="BQ268" s="22" t="s">
        <v>1477</v>
      </c>
      <c r="BR268" s="20">
        <f t="shared" si="203"/>
        <v>1</v>
      </c>
      <c r="BS268" s="20"/>
      <c r="BT268" s="20"/>
      <c r="BU268" s="20"/>
      <c r="BV268" s="20"/>
      <c r="BW268" s="20"/>
      <c r="BX268" s="20">
        <v>1</v>
      </c>
      <c r="BY268" s="20"/>
      <c r="BZ268" s="20"/>
      <c r="CA268" s="20"/>
      <c r="CB268" s="20"/>
      <c r="CC268" s="20"/>
      <c r="CD268" s="20"/>
      <c r="CE268" s="180">
        <f>+AVERAGE(CR268:CR271)/AVERAGE(BR268:BR271)</f>
        <v>0</v>
      </c>
      <c r="CF268" s="37">
        <f>VLOOKUP($BN268,'[1]Anexo 4 Seg Acciones Prev'!$C$7:$CY$306,90,FALSE)</f>
        <v>0</v>
      </c>
      <c r="CG268" s="37">
        <f>VLOOKUP($BN268,'[1]Anexo 4 Seg Acciones Prev'!$C$7:$CY$306,91,FALSE)</f>
        <v>0</v>
      </c>
      <c r="CH268" s="37">
        <f>VLOOKUP($BN268,'[1]Anexo 4 Seg Acciones Prev'!$C$7:$CY$306,92,FALSE)</f>
        <v>0</v>
      </c>
      <c r="CI268" s="37">
        <f>VLOOKUP($BN268,'[1]Anexo 4 Seg Acciones Prev'!$C$7:$CY$306,93,FALSE)</f>
        <v>0</v>
      </c>
      <c r="CJ268" s="37">
        <f>VLOOKUP($BN268,'[1]Anexo 4 Seg Acciones Prev'!$C$7:$CY$306,94,FALSE)</f>
        <v>0</v>
      </c>
      <c r="CK268" s="37">
        <f>VLOOKUP($BN268,'[1]Anexo 4 Seg Acciones Prev'!$C$7:$CY$306,95,FALSE)</f>
        <v>0</v>
      </c>
      <c r="CL268" s="37">
        <f>VLOOKUP($BN268,'[1]Anexo 4 Seg Acciones Prev'!$C$7:$CY$306,96,FALSE)</f>
        <v>0</v>
      </c>
      <c r="CM268" s="37">
        <f>VLOOKUP($BN268,'[1]Anexo 4 Seg Acciones Prev'!$C$7:$CY$306,97,FALSE)</f>
        <v>0</v>
      </c>
      <c r="CN268" s="37">
        <f>VLOOKUP($BN268,'[1]Anexo 4 Seg Acciones Prev'!$C$7:$CY$306,98,FALSE)</f>
        <v>0</v>
      </c>
      <c r="CO268" s="37">
        <f>VLOOKUP($BN268,'[1]Anexo 4 Seg Acciones Prev'!$C$7:$CY$306,99,FALSE)</f>
        <v>0</v>
      </c>
      <c r="CP268" s="37">
        <f>VLOOKUP($BN268,'[1]Anexo 4 Seg Acciones Prev'!$C$7:$CY$306,100,FALSE)</f>
        <v>0</v>
      </c>
      <c r="CQ268" s="37">
        <f>VLOOKUP($BN268,'[1]Anexo 4 Seg Acciones Prev'!$C$7:$CY$306,101,FALSE)</f>
        <v>0</v>
      </c>
      <c r="CR268" s="37">
        <f t="shared" si="208"/>
        <v>0</v>
      </c>
      <c r="CS268" s="38" t="s">
        <v>58</v>
      </c>
      <c r="CT268" s="23"/>
      <c r="CU268" s="24"/>
      <c r="CV268" s="240">
        <f>+AD268</f>
        <v>365</v>
      </c>
      <c r="CW268" s="25">
        <f>1-(CU268/CV268)</f>
        <v>1</v>
      </c>
      <c r="CX268" s="23" t="str" cm="1">
        <f t="array" ref="CX268">+_xlfn.IFS(CW268&lt;0.8,"Cambio",CW268&lt;0.9,"Revisión de control",CW268&gt;0.89,"Se mantiene")</f>
        <v>Se mantiene</v>
      </c>
      <c r="CY268" s="143"/>
      <c r="CZ268" s="143"/>
      <c r="DA268" s="143"/>
      <c r="DB268" s="143"/>
      <c r="DC268" s="25">
        <f t="shared" si="204"/>
        <v>1</v>
      </c>
    </row>
    <row r="269" spans="1:107" ht="60" customHeight="1" x14ac:dyDescent="0.35">
      <c r="A269" s="146" t="s">
        <v>1459</v>
      </c>
      <c r="B269" s="223"/>
      <c r="C269" s="147" t="s">
        <v>153</v>
      </c>
      <c r="D269" s="206"/>
      <c r="E269" s="209"/>
      <c r="F269" s="206"/>
      <c r="G269" s="221"/>
      <c r="H269" s="184"/>
      <c r="I269" s="216"/>
      <c r="J269" s="190"/>
      <c r="K269" s="190"/>
      <c r="L269" s="211"/>
      <c r="M269" s="197"/>
      <c r="N269" s="200"/>
      <c r="O269" s="213"/>
      <c r="P269" s="216"/>
      <c r="Q269" s="213"/>
      <c r="R269" s="216"/>
      <c r="S269" s="216"/>
      <c r="T269" s="216"/>
      <c r="U269" s="184"/>
      <c r="V269" s="186"/>
      <c r="W269" s="186"/>
      <c r="X269" s="187"/>
      <c r="Y269" s="190"/>
      <c r="Z269" s="190"/>
      <c r="AA269" s="193"/>
      <c r="AB269" s="193"/>
      <c r="AC269" s="193"/>
      <c r="AD269" s="195"/>
      <c r="AE269" s="184"/>
      <c r="AF269" s="188"/>
      <c r="AG269" s="184"/>
      <c r="AH269" s="184"/>
      <c r="AI269" s="188"/>
      <c r="AJ269" s="184"/>
      <c r="AK269" s="185"/>
      <c r="AL269" s="20" t="str">
        <f>CONCATENATE(J268," Control"," 2")</f>
        <v>GINFO 45 Control 2</v>
      </c>
      <c r="AM269" s="22" t="s">
        <v>1694</v>
      </c>
      <c r="AN269" s="22" t="s">
        <v>1471</v>
      </c>
      <c r="AO269" s="22" t="s">
        <v>1473</v>
      </c>
      <c r="AP269" s="22" t="str">
        <f t="shared" si="199"/>
        <v>La SUBDIRECCIÓN DE SISTEMAS DE INFORMACIÓN DE TIERRAS – SSIT  ejecuta acciones de recuperación y remediación de los sistemas tecnológicos afectados cuando se presenten interrupciones operativas derivadas de vulnerabilidades en la seguridad o calidad de los sistemas, a través de la corrección de fallas, aplicación de parches, restauración de servicios y fortalecimiento de los controles de seguridad, dejando evidencia en el informe de atención del incidente y en el registro de cierre de las acciones correctivas implementadas.</v>
      </c>
      <c r="AQ269" s="20" t="s">
        <v>55</v>
      </c>
      <c r="AR269" s="20" t="str">
        <f t="shared" si="186"/>
        <v>Impacto</v>
      </c>
      <c r="AS269" s="20" t="s">
        <v>56</v>
      </c>
      <c r="AT269" s="20" t="str">
        <f t="shared" si="187"/>
        <v>25%</v>
      </c>
      <c r="AU269" s="20" t="s">
        <v>1</v>
      </c>
      <c r="AV269" s="20" t="s">
        <v>2</v>
      </c>
      <c r="AW269" s="20" t="s">
        <v>3</v>
      </c>
      <c r="AX269" s="21">
        <f>+IF(AR269="Probabilidad",AX268-(AX268*AT269),AX268)</f>
        <v>0.42</v>
      </c>
      <c r="AY269" s="20" t="str">
        <f t="shared" si="166"/>
        <v>Media</v>
      </c>
      <c r="AZ269" s="21">
        <f>+IF(AR269="Impacto",AZ268-(AZ268*AT269),AZ268)</f>
        <v>0.60000000000000009</v>
      </c>
      <c r="BA269" s="20" t="str">
        <f t="shared" si="167"/>
        <v>Moderado</v>
      </c>
      <c r="BB269" s="190"/>
      <c r="BC269" s="190"/>
      <c r="BD269" s="182"/>
      <c r="BE269" s="136" t="s">
        <v>1817</v>
      </c>
      <c r="BF269" s="136" t="s">
        <v>1817</v>
      </c>
      <c r="BG269" s="136" t="s">
        <v>1817</v>
      </c>
      <c r="BH269" s="166"/>
      <c r="BI269" s="166"/>
      <c r="BJ269" s="167"/>
      <c r="BK269" s="164"/>
      <c r="BL269" s="165"/>
      <c r="BM269" s="178"/>
      <c r="BN269" s="20" t="str">
        <f>CONCATENATE(J268," Acción preventiva"," 2")</f>
        <v>GINFO 45 Acción preventiva 2</v>
      </c>
      <c r="BO269" s="22"/>
      <c r="BP269" s="22"/>
      <c r="BQ269" s="22"/>
      <c r="BR269" s="20"/>
      <c r="BS269" s="20"/>
      <c r="BT269" s="20"/>
      <c r="BU269" s="20"/>
      <c r="BV269" s="20"/>
      <c r="BW269" s="20"/>
      <c r="BX269" s="20"/>
      <c r="BY269" s="20"/>
      <c r="BZ269" s="20"/>
      <c r="CA269" s="20"/>
      <c r="CB269" s="20"/>
      <c r="CC269" s="20"/>
      <c r="CD269" s="20"/>
      <c r="CE269" s="180"/>
      <c r="CF269" s="37"/>
      <c r="CG269" s="37"/>
      <c r="CH269" s="37"/>
      <c r="CI269" s="37"/>
      <c r="CJ269" s="37"/>
      <c r="CK269" s="37"/>
      <c r="CL269" s="37"/>
      <c r="CM269" s="37"/>
      <c r="CN269" s="37"/>
      <c r="CO269" s="37"/>
      <c r="CP269" s="37"/>
      <c r="CQ269" s="37"/>
      <c r="CR269" s="37"/>
      <c r="CS269" s="38"/>
      <c r="CT269" s="23"/>
      <c r="CU269" s="24"/>
      <c r="CV269" s="241"/>
      <c r="CW269" s="25">
        <f>1-(CU269/CV268)</f>
        <v>1</v>
      </c>
      <c r="CX269" s="23" t="str" cm="1">
        <f t="array" ref="CX269">+_xlfn.IFS(CW269&lt;0.8,"Cambio",CW269&lt;0.9,"Revisión de control",CW269&gt;0.89,"Se mantiene")</f>
        <v>Se mantiene</v>
      </c>
      <c r="CY269" s="143"/>
      <c r="CZ269" s="143"/>
      <c r="DA269" s="143"/>
      <c r="DB269" s="143"/>
      <c r="DC269" s="25">
        <f t="shared" si="204"/>
        <v>1</v>
      </c>
    </row>
    <row r="270" spans="1:107" ht="60" customHeight="1" x14ac:dyDescent="0.35">
      <c r="A270" s="146" t="s">
        <v>1459</v>
      </c>
      <c r="B270" s="223"/>
      <c r="C270" s="147" t="s">
        <v>153</v>
      </c>
      <c r="D270" s="206"/>
      <c r="E270" s="209"/>
      <c r="F270" s="206"/>
      <c r="G270" s="221"/>
      <c r="H270" s="184"/>
      <c r="I270" s="216"/>
      <c r="J270" s="190"/>
      <c r="K270" s="190"/>
      <c r="L270" s="211"/>
      <c r="M270" s="197"/>
      <c r="N270" s="200"/>
      <c r="O270" s="213"/>
      <c r="P270" s="216"/>
      <c r="Q270" s="213"/>
      <c r="R270" s="216"/>
      <c r="S270" s="216"/>
      <c r="T270" s="216"/>
      <c r="U270" s="184"/>
      <c r="V270" s="186"/>
      <c r="W270" s="186"/>
      <c r="X270" s="187"/>
      <c r="Y270" s="190"/>
      <c r="Z270" s="190"/>
      <c r="AA270" s="193"/>
      <c r="AB270" s="193"/>
      <c r="AC270" s="193"/>
      <c r="AD270" s="195"/>
      <c r="AE270" s="184"/>
      <c r="AF270" s="188"/>
      <c r="AG270" s="184"/>
      <c r="AH270" s="184"/>
      <c r="AI270" s="188"/>
      <c r="AJ270" s="184"/>
      <c r="AK270" s="185"/>
      <c r="AL270" s="20" t="str">
        <f>CONCATENATE(J268," Control"," 3")</f>
        <v>GINFO 45 Control 3</v>
      </c>
      <c r="AM270" s="22"/>
      <c r="AN270" s="22"/>
      <c r="AO270" s="22"/>
      <c r="AP270" s="22" t="str">
        <f t="shared" si="199"/>
        <v xml:space="preserve">  a través de </v>
      </c>
      <c r="AQ270" s="20"/>
      <c r="AR270" s="20" t="str">
        <f t="shared" si="186"/>
        <v/>
      </c>
      <c r="AS270" s="20"/>
      <c r="AT270" s="20" t="str">
        <f t="shared" si="187"/>
        <v/>
      </c>
      <c r="AU270" s="20"/>
      <c r="AV270" s="20"/>
      <c r="AW270" s="20"/>
      <c r="AX270" s="21">
        <f>+IF(AR270="Probabilidad",AX269-(AX269*AT270),AX269)</f>
        <v>0.42</v>
      </c>
      <c r="AY270" s="20" t="str">
        <f t="shared" si="166"/>
        <v>Media</v>
      </c>
      <c r="AZ270" s="21">
        <f>+IF(AR270="Impacto",AZ269-(AZ269*AT270),AZ269)</f>
        <v>0.60000000000000009</v>
      </c>
      <c r="BA270" s="20" t="str">
        <f t="shared" si="167"/>
        <v>Moderado</v>
      </c>
      <c r="BB270" s="190"/>
      <c r="BC270" s="190"/>
      <c r="BD270" s="182"/>
      <c r="BE270" s="20"/>
      <c r="BF270" s="20"/>
      <c r="BG270" s="20"/>
      <c r="BH270" s="166"/>
      <c r="BI270" s="166"/>
      <c r="BJ270" s="167"/>
      <c r="BK270" s="164"/>
      <c r="BL270" s="165"/>
      <c r="BM270" s="178"/>
      <c r="BN270" s="20" t="str">
        <f>CONCATENATE(J268," Acción preventiva"," 3")</f>
        <v>GINFO 45 Acción preventiva 3</v>
      </c>
      <c r="BO270" s="22"/>
      <c r="BP270" s="22"/>
      <c r="BQ270" s="22"/>
      <c r="BR270" s="20"/>
      <c r="BS270" s="20"/>
      <c r="BT270" s="20"/>
      <c r="BU270" s="20"/>
      <c r="BV270" s="20"/>
      <c r="BW270" s="20"/>
      <c r="BX270" s="20"/>
      <c r="BY270" s="20"/>
      <c r="BZ270" s="20"/>
      <c r="CA270" s="20"/>
      <c r="CB270" s="20"/>
      <c r="CC270" s="20"/>
      <c r="CD270" s="20"/>
      <c r="CE270" s="180"/>
      <c r="CF270" s="37"/>
      <c r="CG270" s="37"/>
      <c r="CH270" s="37"/>
      <c r="CI270" s="37"/>
      <c r="CJ270" s="37"/>
      <c r="CK270" s="37"/>
      <c r="CL270" s="37"/>
      <c r="CM270" s="37"/>
      <c r="CN270" s="37"/>
      <c r="CO270" s="37"/>
      <c r="CP270" s="37"/>
      <c r="CQ270" s="37"/>
      <c r="CR270" s="37"/>
      <c r="CS270" s="38"/>
      <c r="CT270" s="23"/>
      <c r="CU270" s="24"/>
      <c r="CV270" s="241"/>
      <c r="CW270" s="25">
        <f>1-(CU270/CV268)</f>
        <v>1</v>
      </c>
      <c r="CX270" s="23" t="str" cm="1">
        <f t="array" ref="CX270">+_xlfn.IFS(CW270&lt;0.8,"Cambio",CW270&lt;0.9,"Revisión de control",CW270&gt;0.89,"Se mantiene")</f>
        <v>Se mantiene</v>
      </c>
      <c r="CY270" s="143"/>
      <c r="CZ270" s="143"/>
      <c r="DA270" s="143"/>
      <c r="DB270" s="143"/>
      <c r="DC270" s="25">
        <f t="shared" si="204"/>
        <v>1</v>
      </c>
    </row>
    <row r="271" spans="1:107" ht="60" customHeight="1" x14ac:dyDescent="0.35">
      <c r="A271" s="146" t="s">
        <v>1459</v>
      </c>
      <c r="B271" s="224"/>
      <c r="C271" s="147" t="s">
        <v>153</v>
      </c>
      <c r="D271" s="207"/>
      <c r="E271" s="210"/>
      <c r="F271" s="207"/>
      <c r="G271" s="221"/>
      <c r="H271" s="184"/>
      <c r="I271" s="217"/>
      <c r="J271" s="191"/>
      <c r="K271" s="191"/>
      <c r="L271" s="211"/>
      <c r="M271" s="198"/>
      <c r="N271" s="201"/>
      <c r="O271" s="214"/>
      <c r="P271" s="217"/>
      <c r="Q271" s="214"/>
      <c r="R271" s="217"/>
      <c r="S271" s="217"/>
      <c r="T271" s="217"/>
      <c r="U271" s="184"/>
      <c r="V271" s="186"/>
      <c r="W271" s="186"/>
      <c r="X271" s="187"/>
      <c r="Y271" s="191"/>
      <c r="Z271" s="191"/>
      <c r="AA271" s="194"/>
      <c r="AB271" s="194"/>
      <c r="AC271" s="194"/>
      <c r="AD271" s="195"/>
      <c r="AE271" s="184"/>
      <c r="AF271" s="188"/>
      <c r="AG271" s="184"/>
      <c r="AH271" s="184"/>
      <c r="AI271" s="188"/>
      <c r="AJ271" s="184"/>
      <c r="AK271" s="185"/>
      <c r="AL271" s="20" t="str">
        <f>CONCATENATE(J268," Control"," 4")</f>
        <v>GINFO 45 Control 4</v>
      </c>
      <c r="AM271" s="22"/>
      <c r="AN271" s="22"/>
      <c r="AO271" s="22"/>
      <c r="AP271" s="22" t="str">
        <f t="shared" si="199"/>
        <v xml:space="preserve">  a través de </v>
      </c>
      <c r="AQ271" s="20"/>
      <c r="AR271" s="20" t="str">
        <f t="shared" si="186"/>
        <v/>
      </c>
      <c r="AS271" s="20"/>
      <c r="AT271" s="20" t="str">
        <f t="shared" si="187"/>
        <v/>
      </c>
      <c r="AU271" s="20"/>
      <c r="AV271" s="20"/>
      <c r="AW271" s="20"/>
      <c r="AX271" s="21">
        <f>+IF(AR271="Probabilidad",AX270-(AX270*AT271),AX270)</f>
        <v>0.42</v>
      </c>
      <c r="AY271" s="20" t="str">
        <f t="shared" si="166"/>
        <v>Media</v>
      </c>
      <c r="AZ271" s="21">
        <f>+IF(AR271="Impacto",AZ270-(AZ270*AT271),AZ270)</f>
        <v>0.60000000000000009</v>
      </c>
      <c r="BA271" s="20" t="str">
        <f t="shared" si="167"/>
        <v>Moderado</v>
      </c>
      <c r="BB271" s="191"/>
      <c r="BC271" s="191"/>
      <c r="BD271" s="183"/>
      <c r="BE271" s="20"/>
      <c r="BF271" s="20"/>
      <c r="BG271" s="20"/>
      <c r="BH271" s="166"/>
      <c r="BI271" s="166"/>
      <c r="BJ271" s="167"/>
      <c r="BK271" s="164"/>
      <c r="BL271" s="165"/>
      <c r="BM271" s="178"/>
      <c r="BN271" s="20" t="str">
        <f>CONCATENATE(J268," Acción preventiva"," 4")</f>
        <v>GINFO 45 Acción preventiva 4</v>
      </c>
      <c r="BO271" s="22"/>
      <c r="BP271" s="22"/>
      <c r="BQ271" s="22"/>
      <c r="BR271" s="20"/>
      <c r="BS271" s="20"/>
      <c r="BT271" s="20"/>
      <c r="BU271" s="20"/>
      <c r="BV271" s="20"/>
      <c r="BW271" s="20"/>
      <c r="BX271" s="20"/>
      <c r="BY271" s="20"/>
      <c r="BZ271" s="20"/>
      <c r="CA271" s="20"/>
      <c r="CB271" s="20"/>
      <c r="CC271" s="20"/>
      <c r="CD271" s="20"/>
      <c r="CE271" s="180"/>
      <c r="CF271" s="37"/>
      <c r="CG271" s="37"/>
      <c r="CH271" s="37"/>
      <c r="CI271" s="37"/>
      <c r="CJ271" s="37"/>
      <c r="CK271" s="37"/>
      <c r="CL271" s="37"/>
      <c r="CM271" s="37"/>
      <c r="CN271" s="37"/>
      <c r="CO271" s="37"/>
      <c r="CP271" s="37"/>
      <c r="CQ271" s="37"/>
      <c r="CR271" s="37"/>
      <c r="CS271" s="38"/>
      <c r="CT271" s="23"/>
      <c r="CU271" s="24"/>
      <c r="CV271" s="242"/>
      <c r="CW271" s="25">
        <f>1-(CU271/CV268)</f>
        <v>1</v>
      </c>
      <c r="CX271" s="23" t="str" cm="1">
        <f t="array" ref="CX271">+_xlfn.IFS(CW271&lt;0.8,"Cambio",CW271&lt;0.9,"Revisión de control",CW271&gt;0.89,"Se mantiene")</f>
        <v>Se mantiene</v>
      </c>
      <c r="CY271" s="143"/>
      <c r="CZ271" s="143"/>
      <c r="DA271" s="143"/>
      <c r="DB271" s="143"/>
      <c r="DC271" s="25">
        <f t="shared" si="204"/>
        <v>1</v>
      </c>
    </row>
    <row r="272" spans="1:107" ht="60" customHeight="1" x14ac:dyDescent="0.35">
      <c r="A272" s="146" t="s">
        <v>1617</v>
      </c>
      <c r="B272" s="222" t="s">
        <v>152</v>
      </c>
      <c r="C272" s="147" t="s">
        <v>153</v>
      </c>
      <c r="D272" s="205" t="str">
        <f>VLOOKUP(B272,Datos!$B$65:$F$80,3,FALSE)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72" s="208" t="str">
        <f>VLOOKUP(B272,Datos!$B$65:$F$80,5,FALSE)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72" s="205" t="str">
        <f>VLOOKUP(B272,Datos!$B$65:$F$80,4,FALSE)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72" s="221" t="s">
        <v>1027</v>
      </c>
      <c r="H272" s="184" t="s">
        <v>1618</v>
      </c>
      <c r="I272" s="215">
        <f>IF(K272="",0,1)</f>
        <v>1</v>
      </c>
      <c r="J272" s="189" t="str">
        <f>CONCATENATE(C272," ",K272)</f>
        <v>GINFO 46</v>
      </c>
      <c r="K272" s="189">
        <v>46</v>
      </c>
      <c r="L272" s="211">
        <v>46150</v>
      </c>
      <c r="M272" s="196">
        <f ca="1">+TODAY()-L272</f>
        <v>39</v>
      </c>
      <c r="N272" s="199" t="s">
        <v>1620</v>
      </c>
      <c r="O272" s="212" t="s">
        <v>19</v>
      </c>
      <c r="P272" s="215">
        <f>VLOOKUP(O272,Datos!$B$20:$D$25,3,FALSE)</f>
        <v>0.2</v>
      </c>
      <c r="Q272" s="212" t="s">
        <v>28</v>
      </c>
      <c r="R272" s="215">
        <f>VLOOKUP(Q272,Datos!$C$20:$D$25,2,FALSE)</f>
        <v>0.6</v>
      </c>
      <c r="S272" s="215">
        <f>+IF(P272="",R272,IF(R272="",P272,IF(P272&gt;R272,P272,R272)))</f>
        <v>0.6</v>
      </c>
      <c r="T272" s="215" t="str" cm="1">
        <f t="array" ref="T272">_xlfn.IFS(S272=P272,O272,S272=R272,Q272)</f>
        <v>El riesgo afecta la imagen de la entidad con algunos usuarios de relevancia frente al logro de los objetivos</v>
      </c>
      <c r="U272" s="184" t="s">
        <v>4</v>
      </c>
      <c r="V272" s="186" t="s">
        <v>1626</v>
      </c>
      <c r="W272" s="186" t="s">
        <v>1624</v>
      </c>
      <c r="X272" s="187" t="str">
        <f>CONCATENATE("Posibilidad de"," ",U272," ",V272," debido ",W272)</f>
        <v>Posibilidad de pérdida reputacional en la imagen de la entidad ante los grupo de interés por inoportunidad en la atención de los casos atendidos por el equipo de infraestructura y soporte técnico debido a la falta de personal para atender las solicitudes, atención errada, parcial o incompleta a las misma o falta de conocimiento en el manejo de la herramienta de gestión de servicios</v>
      </c>
      <c r="Y272" s="189" t="s">
        <v>210</v>
      </c>
      <c r="Z272" s="189" t="s">
        <v>214</v>
      </c>
      <c r="AA272" s="192" t="s">
        <v>257</v>
      </c>
      <c r="AB272" s="192" t="s">
        <v>226</v>
      </c>
      <c r="AC272" s="192" t="s">
        <v>1628</v>
      </c>
      <c r="AD272" s="195">
        <v>54000</v>
      </c>
      <c r="AE272" s="184" t="str">
        <f>IF(AD272&lt;=0,"",IF(AD272&lt;=2,"Muy Baja",IF(AD272&lt;=24,"Baja",IF(AD272&lt;=500,"Media",IF(AD272&lt;=5000,"Alta","Muy Alta")))))</f>
        <v>Muy Alta</v>
      </c>
      <c r="AF272" s="188">
        <f>IF(AE272="","",IF(AE272="Muy Baja",0.2,IF(AE272="Baja",0.4,IF(AE272="Media",0.6,IF(AE272="Alta",0.8,IF(AE272="Muy Alta",1,))))))</f>
        <v>1</v>
      </c>
      <c r="AG272" s="188" t="str">
        <f>+T272</f>
        <v>El riesgo afecta la imagen de la entidad con algunos usuarios de relevancia frente al logro de los objetivos</v>
      </c>
      <c r="AH272" s="184" t="str" cm="1">
        <f t="array" ref="AH272">_xlfn.IFS(AG272=Datos!$C$6,"Leve",AG272=Datos!$D$6,"Leve",AG272=Datos!$C$7,"Menor",AG272=Datos!$D$7,"Menor",AG272=Datos!$C$8,"Moderado",AG272=Datos!$D$8,"Moderado",AG272=Datos!$C$9,"Mayor",AG272=Datos!$D$9,"Mayor",AG272=Datos!$C$10,"Catastrófico",AG272=Datos!$D$10,"Catastrófico")</f>
        <v>Moderado</v>
      </c>
      <c r="AI272" s="188">
        <f>IF(AH272="","",IF(AH272="Leve",0.2,IF(AH272="Menor",0.4,IF(AH272="Moderado",0.6,IF(AH272="Mayor",0.8,IF(AH272="Catastrófico",1,))))))</f>
        <v>0.6</v>
      </c>
      <c r="AJ272" s="184" t="str">
        <f>IF(OR(AND(AE272="Muy Baja",AH272="Leve"),AND(AE272="Muy Baja",AH272="Menor"),AND(AE272="Baja",AH272="Leve")),"Bajo",IF(OR(AND(AE272="Muy baja",AH272="Moderado"),AND(AE272="Baja",AH272="Menor"),AND(AE272="Baja",AH272="Moderado"),AND(AE272="Media",AH272="Leve"),AND(AE272="Media",AH272="Menor"),AND(AE272="Media",AH272="Moderado"),AND(AE272="Alta",AH272="Leve"),AND(AE272="Alta",AH272="Menor")),"Moderado",IF(OR(AND(AE272="Muy Baja",AH272="Mayor"),AND(AE272="Baja",AH272="Mayor"),AND(AE272="Media",AH272="Mayor"),AND(AE272="Alta",AH272="Moderado"),AND(AE272="Alta",AH272="Mayor"),AND(AE272="Muy Alta",AH272="Leve"),AND(AE272="Muy Alta",AH272="Menor"),AND(AE272="Muy Alta",AH272="Moderado"),AND(AE272="Muy Alta",AH272="Mayor")),"Alto",IF(OR(AND(AE272="Muy Baja",AH272="Catastrófico"),AND(AE272="Baja",AH272="Catastrófico"),AND(AE272="Media",AH272="Catastrófico"),AND(AE272="Alta",AH272="Catastrófico"),AND(AE272="Muy Alta",AH272="Catastrófico")),"Extremo",""))))</f>
        <v>Alto</v>
      </c>
      <c r="AK272" s="185" t="str" cm="1">
        <f t="array" ref="AK272">_xlfn.IFS(AJ272="Bajo","Aceptar",AJ272="Moderado","Reducir",AJ272="Alto","Reducir",AJ272="Extremo","Reducir")</f>
        <v>Reducir</v>
      </c>
      <c r="AL272" s="20" t="str">
        <f>CONCATENATE(J272," Control"," 1")</f>
        <v>GINFO 46 Control 1</v>
      </c>
      <c r="AM272" s="22" t="s">
        <v>328</v>
      </c>
      <c r="AN272" s="22" t="s">
        <v>1637</v>
      </c>
      <c r="AO272" s="22" t="s">
        <v>1638</v>
      </c>
      <c r="AP272" s="22" t="str">
        <f t="shared" si="199"/>
        <v>El EQUIPO DE INFRAESTRUCTURA Y SOPORTE TECNOLÓGICO (SG) revisa las  alertas de vencimiento  para la atención de casos  a través de del seguimiento al CAS y/o  correo electrónico mensualmente</v>
      </c>
      <c r="AQ272" s="20" t="s">
        <v>54</v>
      </c>
      <c r="AR272" s="20" t="str">
        <f t="shared" si="186"/>
        <v>Probabilidad</v>
      </c>
      <c r="AS272" s="20" t="s">
        <v>56</v>
      </c>
      <c r="AT272" s="20" t="str">
        <f t="shared" si="187"/>
        <v>30%</v>
      </c>
      <c r="AU272" s="20" t="s">
        <v>1</v>
      </c>
      <c r="AV272" s="20" t="s">
        <v>2</v>
      </c>
      <c r="AW272" s="20" t="s">
        <v>3</v>
      </c>
      <c r="AX272" s="21">
        <f>+IF(AR272="Probabilidad",AF272-(AF272*AT272),AF272)</f>
        <v>0.7</v>
      </c>
      <c r="AY272" s="20" t="str">
        <f>IFERROR(IF(AX272="","",IF(AX272&lt;=20%,"Muy Baja",IF(AX272&lt;=40%,"Baja",IF(AX272&lt;=60%,"Media",IF(AX272&lt;=80%,"Alta","Muy Alta"))))),"")</f>
        <v>Alta</v>
      </c>
      <c r="AZ272" s="21">
        <f>+IF(AR272="Impacto",AI272-(AI272*AT272),AI272)</f>
        <v>0.6</v>
      </c>
      <c r="BA272" s="20" t="str">
        <f>IFERROR(IF(AZ272="","",IF(AZ272&lt;=0.2,"Leve",IF(AZ272&lt;=0.4,"Menor",IF(AZ272&lt;=0.6,"Moderado",IF(AZ272&lt;=0.8,"Mayor","Catastrófico"))))),"")</f>
        <v>Moderado</v>
      </c>
      <c r="BB272" s="189" t="str">
        <f>IF(OR(AND(AY275="Muy Baja",BA275="Leve"),AND(AY275="Muy Baja",BA275="Menor"),AND(AY275="Baja",BA275="Leve")),"Bajo",IF(OR(AND(AY275="Muy baja",BA275="Moderado"),AND(AY275="Baja",BA275="Menor"),AND(AY275="Baja",BA275="Moderado"),AND(AY275="Media",BA275="Leve"),AND(AY275="Media",BA275="Menor"),AND(AY275="Media",BA275="Moderado"),AND(AY275="Alta",BA275="Leve"),AND(AY275="Alta",BA275="Menor")),"Moderado",IF(OR(AND(AY275="Muy Baja",BA275="Mayor"),AND(AY275="Baja",BA275="Mayor"),AND(AY275="Media",BA275="Mayor"),AND(AY275="Alta",BA275="Moderado"),AND(AY275="Alta",BA275="Mayor"),AND(AY275="Muy Alta",BA275="Leve"),AND(AY275="Muy Alta",BA275="Menor"),AND(AY275="Muy Alta",BA275="Moderado"),AND(AY275="Muy Alta",BA275="Mayor")),"Alto",IF(OR(AND(AY275="Muy Baja",BA275="Catastrófico"),AND(AY275="Baja",BA275="Catastrófico"),AND(AY275="Media",BA275="Catastrófico"),AND(AY275="Alta",BA275="Catastrófico"),AND(AY275="Muy Alta",BA275="Catastrófico")),"Extremo",""))))</f>
        <v>Alto</v>
      </c>
      <c r="BC272" s="189" t="str" cm="1">
        <f t="array" ref="BC272">_xlfn.IFS(BB272="Bajo","Aceptar",BB272="Moderado","Reducir",BB272="Alto","Reducir",BB272="Extremo","Reducir")</f>
        <v>Reducir</v>
      </c>
      <c r="BD272" s="181" t="str" cm="1">
        <f t="array" ref="BD272">_xlfn.IFS(BC272="Aceptar","No",BC272="Reducir","Si")</f>
        <v>Si</v>
      </c>
      <c r="BE272" s="136" t="s">
        <v>1817</v>
      </c>
      <c r="BF272" s="136" t="s">
        <v>1817</v>
      </c>
      <c r="BG272" s="136" t="s">
        <v>1817</v>
      </c>
      <c r="BH272" s="166">
        <v>0</v>
      </c>
      <c r="BI272" s="166"/>
      <c r="BJ272" s="167"/>
      <c r="BK272" s="164">
        <f t="shared" ref="BK272" si="212">+SUM(BH272:BJ272)</f>
        <v>0</v>
      </c>
      <c r="BL272" s="165">
        <f t="shared" ref="BL272" si="213">+BK272/3</f>
        <v>0</v>
      </c>
      <c r="BM272" s="178">
        <f t="shared" ref="BM272" si="214">+AVERAGE(BL272:BL275)</f>
        <v>0</v>
      </c>
      <c r="BN272" s="20" t="str">
        <f>CONCATENATE(J272," Acción preventiva"," 1")</f>
        <v>GINFO 46 Acción preventiva 1</v>
      </c>
      <c r="BO272" s="22" t="s">
        <v>328</v>
      </c>
      <c r="BP272" s="22" t="s">
        <v>1649</v>
      </c>
      <c r="BQ272" s="22" t="s">
        <v>1650</v>
      </c>
      <c r="BR272" s="20">
        <f t="shared" si="203"/>
        <v>2</v>
      </c>
      <c r="BS272" s="20"/>
      <c r="BT272" s="20"/>
      <c r="BU272" s="20"/>
      <c r="BV272" s="20"/>
      <c r="BW272" s="20"/>
      <c r="BX272" s="20">
        <v>1</v>
      </c>
      <c r="BY272" s="20"/>
      <c r="BZ272" s="20"/>
      <c r="CA272" s="20"/>
      <c r="CB272" s="20"/>
      <c r="CC272" s="20">
        <v>1</v>
      </c>
      <c r="CD272" s="20"/>
      <c r="CE272" s="180">
        <f>+AVERAGE(CR272:CR275)/AVERAGE(BR272:BR275)</f>
        <v>0</v>
      </c>
      <c r="CF272" s="37">
        <f>VLOOKUP($BN272,'[1]Anexo 4 Seg Acciones Prev'!$C$7:$CY$306,90,FALSE)</f>
        <v>0</v>
      </c>
      <c r="CG272" s="37">
        <f>VLOOKUP($BN272,'[1]Anexo 4 Seg Acciones Prev'!$C$7:$CY$306,91,FALSE)</f>
        <v>0</v>
      </c>
      <c r="CH272" s="37">
        <f>VLOOKUP($BN272,'[1]Anexo 4 Seg Acciones Prev'!$C$7:$CY$306,92,FALSE)</f>
        <v>0</v>
      </c>
      <c r="CI272" s="37">
        <f>VLOOKUP($BN272,'[1]Anexo 4 Seg Acciones Prev'!$C$7:$CY$306,93,FALSE)</f>
        <v>0</v>
      </c>
      <c r="CJ272" s="37">
        <f>VLOOKUP($BN272,'[1]Anexo 4 Seg Acciones Prev'!$C$7:$CY$306,94,FALSE)</f>
        <v>0</v>
      </c>
      <c r="CK272" s="37">
        <f>VLOOKUP($BN272,'[1]Anexo 4 Seg Acciones Prev'!$C$7:$CY$306,95,FALSE)</f>
        <v>0</v>
      </c>
      <c r="CL272" s="37">
        <f>VLOOKUP($BN272,'[1]Anexo 4 Seg Acciones Prev'!$C$7:$CY$306,96,FALSE)</f>
        <v>0</v>
      </c>
      <c r="CM272" s="37">
        <f>VLOOKUP($BN272,'[1]Anexo 4 Seg Acciones Prev'!$C$7:$CY$306,97,FALSE)</f>
        <v>0</v>
      </c>
      <c r="CN272" s="37">
        <f>VLOOKUP($BN272,'[1]Anexo 4 Seg Acciones Prev'!$C$7:$CY$306,98,FALSE)</f>
        <v>0</v>
      </c>
      <c r="CO272" s="37">
        <f>VLOOKUP($BN272,'[1]Anexo 4 Seg Acciones Prev'!$C$7:$CY$306,99,FALSE)</f>
        <v>0</v>
      </c>
      <c r="CP272" s="37">
        <f>VLOOKUP($BN272,'[1]Anexo 4 Seg Acciones Prev'!$C$7:$CY$306,100,FALSE)</f>
        <v>0</v>
      </c>
      <c r="CQ272" s="37">
        <f>VLOOKUP($BN272,'[1]Anexo 4 Seg Acciones Prev'!$C$7:$CY$306,101,FALSE)</f>
        <v>0</v>
      </c>
      <c r="CR272" s="37">
        <f t="shared" si="208"/>
        <v>0</v>
      </c>
      <c r="CS272" s="38" t="s">
        <v>58</v>
      </c>
      <c r="CT272" s="23"/>
      <c r="CU272" s="24"/>
      <c r="CV272" s="240">
        <f>+AD272</f>
        <v>54000</v>
      </c>
      <c r="CW272" s="25">
        <f>1-(CU272/CV272)</f>
        <v>1</v>
      </c>
      <c r="CX272" s="23" t="str" cm="1">
        <f t="array" ref="CX272">+_xlfn.IFS(CW272&lt;0.8,"Cambio",CW272&lt;0.9,"Revisión de control",CW272&gt;0.89,"Se mantiene")</f>
        <v>Se mantiene</v>
      </c>
      <c r="CY272" s="143"/>
      <c r="CZ272" s="143"/>
      <c r="DA272" s="143"/>
      <c r="DB272" s="143"/>
      <c r="DC272" s="25">
        <f t="shared" si="204"/>
        <v>1</v>
      </c>
    </row>
    <row r="273" spans="1:107" ht="60" customHeight="1" x14ac:dyDescent="0.35">
      <c r="A273" s="146" t="s">
        <v>1617</v>
      </c>
      <c r="B273" s="223"/>
      <c r="C273" s="147" t="s">
        <v>153</v>
      </c>
      <c r="D273" s="206"/>
      <c r="E273" s="209"/>
      <c r="F273" s="206"/>
      <c r="G273" s="221"/>
      <c r="H273" s="184"/>
      <c r="I273" s="216"/>
      <c r="J273" s="190"/>
      <c r="K273" s="190"/>
      <c r="L273" s="211"/>
      <c r="M273" s="197"/>
      <c r="N273" s="200"/>
      <c r="O273" s="213"/>
      <c r="P273" s="216"/>
      <c r="Q273" s="213"/>
      <c r="R273" s="216"/>
      <c r="S273" s="216"/>
      <c r="T273" s="216"/>
      <c r="U273" s="184"/>
      <c r="V273" s="186"/>
      <c r="W273" s="186"/>
      <c r="X273" s="187"/>
      <c r="Y273" s="190"/>
      <c r="Z273" s="190"/>
      <c r="AA273" s="193"/>
      <c r="AB273" s="193"/>
      <c r="AC273" s="193"/>
      <c r="AD273" s="195"/>
      <c r="AE273" s="184"/>
      <c r="AF273" s="188"/>
      <c r="AG273" s="184"/>
      <c r="AH273" s="184"/>
      <c r="AI273" s="188"/>
      <c r="AJ273" s="184"/>
      <c r="AK273" s="185"/>
      <c r="AL273" s="20" t="str">
        <f>CONCATENATE(J272," Control"," 2")</f>
        <v>GINFO 46 Control 2</v>
      </c>
      <c r="AM273" s="22" t="s">
        <v>328</v>
      </c>
      <c r="AN273" s="22" t="s">
        <v>1639</v>
      </c>
      <c r="AO273" s="2" t="s">
        <v>1640</v>
      </c>
      <c r="AP273" s="22" t="str">
        <f t="shared" si="199"/>
        <v>El EQUIPO DE INFRAESTRUCTURA Y SOPORTE TECNOLÓGICO (SG) ejecuta la priorización ante la detección de incumplimiento a CAS no resueltos a través de la reasignación de los casos pendientes a los responsables y la definición de planes de acción para su cierre oportuno, dejando evidencia en el sistema CAS, correos de seguimiento y reportes de gestión.</v>
      </c>
      <c r="AQ273" s="20" t="s">
        <v>55</v>
      </c>
      <c r="AR273" s="20" t="str">
        <f t="shared" si="186"/>
        <v>Impacto</v>
      </c>
      <c r="AS273" s="20" t="s">
        <v>56</v>
      </c>
      <c r="AT273" s="20" t="str">
        <f t="shared" si="187"/>
        <v>25%</v>
      </c>
      <c r="AU273" s="20" t="s">
        <v>1</v>
      </c>
      <c r="AV273" s="20" t="s">
        <v>2</v>
      </c>
      <c r="AW273" s="20" t="s">
        <v>3</v>
      </c>
      <c r="AX273" s="21">
        <f>+IF(AR273="Probabilidad",AX272-(AX272*AT273),AX272)</f>
        <v>0.7</v>
      </c>
      <c r="AY273" s="20" t="str">
        <f>IFERROR(IF(AX273="","",IF(AX273&lt;=20%,"Muy Baja",IF(AX273&lt;=40%,"Baja",IF(AX273&lt;=60%,"Media",IF(AX273&lt;=80%,"Alta","Muy Alta"))))),"")</f>
        <v>Alta</v>
      </c>
      <c r="AZ273" s="21">
        <f>+IF(AR273="Impacto",AZ272-(AZ272*AT273),AZ272)</f>
        <v>0.44999999999999996</v>
      </c>
      <c r="BA273" s="20" t="str">
        <f>IFERROR(IF(AZ273="","",IF(AZ273&lt;=0.2,"Leve",IF(AZ273&lt;=0.4,"Menor",IF(AZ273&lt;=0.6,"Moderado",IF(AZ273&lt;=0.8,"Mayor","Catastrófico"))))),"")</f>
        <v>Moderado</v>
      </c>
      <c r="BB273" s="190"/>
      <c r="BC273" s="190"/>
      <c r="BD273" s="182"/>
      <c r="BE273" s="136" t="s">
        <v>1817</v>
      </c>
      <c r="BF273" s="136" t="s">
        <v>1817</v>
      </c>
      <c r="BG273" s="136" t="s">
        <v>1817</v>
      </c>
      <c r="BH273" s="166"/>
      <c r="BI273" s="166"/>
      <c r="BJ273" s="167"/>
      <c r="BK273" s="164"/>
      <c r="BL273" s="165"/>
      <c r="BM273" s="178"/>
      <c r="BN273" s="20" t="str">
        <f>CONCATENATE(J272," Acción preventiva"," 2")</f>
        <v>GINFO 46 Acción preventiva 2</v>
      </c>
      <c r="BO273" s="22"/>
      <c r="BP273" s="22"/>
      <c r="BQ273" s="22"/>
      <c r="BR273" s="20"/>
      <c r="BS273" s="20"/>
      <c r="BT273" s="20"/>
      <c r="BU273" s="20"/>
      <c r="BV273" s="20"/>
      <c r="BW273" s="20"/>
      <c r="BX273" s="20"/>
      <c r="BY273" s="20"/>
      <c r="BZ273" s="20"/>
      <c r="CA273" s="20"/>
      <c r="CB273" s="20"/>
      <c r="CC273" s="20"/>
      <c r="CD273" s="20"/>
      <c r="CE273" s="180"/>
      <c r="CF273" s="37"/>
      <c r="CG273" s="37"/>
      <c r="CH273" s="37"/>
      <c r="CI273" s="37"/>
      <c r="CJ273" s="37"/>
      <c r="CK273" s="37"/>
      <c r="CL273" s="37"/>
      <c r="CM273" s="37"/>
      <c r="CN273" s="37"/>
      <c r="CO273" s="37"/>
      <c r="CP273" s="37"/>
      <c r="CQ273" s="37"/>
      <c r="CR273" s="37"/>
      <c r="CS273" s="38"/>
      <c r="CT273" s="23"/>
      <c r="CU273" s="24"/>
      <c r="CV273" s="241"/>
      <c r="CW273" s="25">
        <f>1-(CU273/CV272)</f>
        <v>1</v>
      </c>
      <c r="CX273" s="23" t="str" cm="1">
        <f t="array" ref="CX273">+_xlfn.IFS(CW273&lt;0.8,"Cambio",CW273&lt;0.9,"Revisión de control",CW273&gt;0.89,"Se mantiene")</f>
        <v>Se mantiene</v>
      </c>
      <c r="CY273" s="143"/>
      <c r="CZ273" s="143"/>
      <c r="DA273" s="143"/>
      <c r="DB273" s="143"/>
      <c r="DC273" s="25">
        <f t="shared" si="204"/>
        <v>1</v>
      </c>
    </row>
    <row r="274" spans="1:107" ht="60" customHeight="1" x14ac:dyDescent="0.35">
      <c r="A274" s="146" t="s">
        <v>1617</v>
      </c>
      <c r="B274" s="223"/>
      <c r="C274" s="147" t="s">
        <v>153</v>
      </c>
      <c r="D274" s="206"/>
      <c r="E274" s="209"/>
      <c r="F274" s="206"/>
      <c r="G274" s="221"/>
      <c r="H274" s="184"/>
      <c r="I274" s="216"/>
      <c r="J274" s="190"/>
      <c r="K274" s="190"/>
      <c r="L274" s="211"/>
      <c r="M274" s="197"/>
      <c r="N274" s="200"/>
      <c r="O274" s="213"/>
      <c r="P274" s="216"/>
      <c r="Q274" s="213"/>
      <c r="R274" s="216"/>
      <c r="S274" s="216"/>
      <c r="T274" s="216"/>
      <c r="U274" s="184"/>
      <c r="V274" s="186"/>
      <c r="W274" s="186"/>
      <c r="X274" s="187"/>
      <c r="Y274" s="190"/>
      <c r="Z274" s="190"/>
      <c r="AA274" s="193"/>
      <c r="AB274" s="193"/>
      <c r="AC274" s="193"/>
      <c r="AD274" s="195"/>
      <c r="AE274" s="184"/>
      <c r="AF274" s="188"/>
      <c r="AG274" s="184"/>
      <c r="AH274" s="184"/>
      <c r="AI274" s="188"/>
      <c r="AJ274" s="184"/>
      <c r="AK274" s="185"/>
      <c r="AL274" s="20" t="str">
        <f>CONCATENATE(J272," Control"," 3")</f>
        <v>GINFO 46 Control 3</v>
      </c>
      <c r="AM274" s="22"/>
      <c r="AN274" s="22"/>
      <c r="AO274" s="22"/>
      <c r="AP274" s="22" t="str">
        <f t="shared" si="199"/>
        <v xml:space="preserve">  a través de </v>
      </c>
      <c r="AQ274" s="20"/>
      <c r="AR274" s="20" t="str">
        <f t="shared" si="186"/>
        <v/>
      </c>
      <c r="AS274" s="20"/>
      <c r="AT274" s="20" t="str">
        <f t="shared" si="187"/>
        <v/>
      </c>
      <c r="AU274" s="20"/>
      <c r="AV274" s="20"/>
      <c r="AW274" s="20"/>
      <c r="AX274" s="21">
        <f>+IF(AR274="Probabilidad",AX273-(AX273*AT274),AX273)</f>
        <v>0.7</v>
      </c>
      <c r="AY274" s="20" t="str">
        <f>IFERROR(IF(AX274="","",IF(AX274&lt;=20%,"Muy Baja",IF(AX274&lt;=40%,"Baja",IF(AX274&lt;=60%,"Media",IF(AX274&lt;=80%,"Alta","Muy Alta"))))),"")</f>
        <v>Alta</v>
      </c>
      <c r="AZ274" s="21">
        <f>+IF(AR274="Impacto",AZ273-(AZ273*AT274),AZ273)</f>
        <v>0.44999999999999996</v>
      </c>
      <c r="BA274" s="20" t="str">
        <f>IFERROR(IF(AZ274="","",IF(AZ274&lt;=0.2,"Leve",IF(AZ274&lt;=0.4,"Menor",IF(AZ274&lt;=0.6,"Moderado",IF(AZ274&lt;=0.8,"Mayor","Catastrófico"))))),"")</f>
        <v>Moderado</v>
      </c>
      <c r="BB274" s="190"/>
      <c r="BC274" s="190"/>
      <c r="BD274" s="182"/>
      <c r="BE274" s="20"/>
      <c r="BF274" s="20"/>
      <c r="BG274" s="20"/>
      <c r="BH274" s="166"/>
      <c r="BI274" s="166"/>
      <c r="BJ274" s="167"/>
      <c r="BK274" s="164"/>
      <c r="BL274" s="165"/>
      <c r="BM274" s="178"/>
      <c r="BN274" s="20" t="str">
        <f>CONCATENATE(J272," Acción preventiva"," 3")</f>
        <v>GINFO 46 Acción preventiva 3</v>
      </c>
      <c r="BO274" s="22"/>
      <c r="BP274" s="22"/>
      <c r="BQ274" s="22"/>
      <c r="BR274" s="20"/>
      <c r="BS274" s="20"/>
      <c r="BT274" s="20"/>
      <c r="BU274" s="20"/>
      <c r="BV274" s="20"/>
      <c r="BW274" s="20"/>
      <c r="BX274" s="20"/>
      <c r="BY274" s="20"/>
      <c r="BZ274" s="20"/>
      <c r="CA274" s="20"/>
      <c r="CB274" s="20"/>
      <c r="CC274" s="20"/>
      <c r="CD274" s="20"/>
      <c r="CE274" s="180"/>
      <c r="CF274" s="37"/>
      <c r="CG274" s="37"/>
      <c r="CH274" s="37"/>
      <c r="CI274" s="37"/>
      <c r="CJ274" s="37"/>
      <c r="CK274" s="37"/>
      <c r="CL274" s="37"/>
      <c r="CM274" s="37"/>
      <c r="CN274" s="37"/>
      <c r="CO274" s="37"/>
      <c r="CP274" s="37"/>
      <c r="CQ274" s="37"/>
      <c r="CR274" s="37"/>
      <c r="CS274" s="38"/>
      <c r="CT274" s="23"/>
      <c r="CU274" s="24"/>
      <c r="CV274" s="241"/>
      <c r="CW274" s="25">
        <f>1-(CU274/CV272)</f>
        <v>1</v>
      </c>
      <c r="CX274" s="23" t="str" cm="1">
        <f t="array" ref="CX274">+_xlfn.IFS(CW274&lt;0.8,"Cambio",CW274&lt;0.9,"Revisión de control",CW274&gt;0.89,"Se mantiene")</f>
        <v>Se mantiene</v>
      </c>
      <c r="CY274" s="143"/>
      <c r="CZ274" s="143"/>
      <c r="DA274" s="143"/>
      <c r="DB274" s="143"/>
      <c r="DC274" s="25">
        <f t="shared" si="204"/>
        <v>1</v>
      </c>
    </row>
    <row r="275" spans="1:107" ht="60" customHeight="1" x14ac:dyDescent="0.35">
      <c r="A275" s="146" t="s">
        <v>1617</v>
      </c>
      <c r="B275" s="224"/>
      <c r="C275" s="147" t="s">
        <v>153</v>
      </c>
      <c r="D275" s="207"/>
      <c r="E275" s="210"/>
      <c r="F275" s="207"/>
      <c r="G275" s="221"/>
      <c r="H275" s="184"/>
      <c r="I275" s="217"/>
      <c r="J275" s="191"/>
      <c r="K275" s="191"/>
      <c r="L275" s="211"/>
      <c r="M275" s="198"/>
      <c r="N275" s="201"/>
      <c r="O275" s="214"/>
      <c r="P275" s="217"/>
      <c r="Q275" s="214"/>
      <c r="R275" s="217"/>
      <c r="S275" s="217"/>
      <c r="T275" s="217"/>
      <c r="U275" s="184"/>
      <c r="V275" s="186"/>
      <c r="W275" s="186"/>
      <c r="X275" s="187"/>
      <c r="Y275" s="191"/>
      <c r="Z275" s="191"/>
      <c r="AA275" s="194"/>
      <c r="AB275" s="194"/>
      <c r="AC275" s="194"/>
      <c r="AD275" s="195"/>
      <c r="AE275" s="184"/>
      <c r="AF275" s="188"/>
      <c r="AG275" s="184"/>
      <c r="AH275" s="184"/>
      <c r="AI275" s="188"/>
      <c r="AJ275" s="184"/>
      <c r="AK275" s="185"/>
      <c r="AL275" s="20" t="str">
        <f>CONCATENATE(J272," Control"," 4")</f>
        <v>GINFO 46 Control 4</v>
      </c>
      <c r="AM275" s="22"/>
      <c r="AN275" s="22"/>
      <c r="AO275" s="22"/>
      <c r="AP275" s="22" t="str">
        <f t="shared" si="199"/>
        <v xml:space="preserve">  a través de </v>
      </c>
      <c r="AQ275" s="20"/>
      <c r="AR275" s="20" t="str">
        <f t="shared" si="186"/>
        <v/>
      </c>
      <c r="AS275" s="20"/>
      <c r="AT275" s="20" t="str">
        <f t="shared" si="187"/>
        <v/>
      </c>
      <c r="AU275" s="20"/>
      <c r="AV275" s="20"/>
      <c r="AW275" s="20"/>
      <c r="AX275" s="21">
        <f>+IF(AR275="Probabilidad",AX274-(AX274*AT275),AX274)</f>
        <v>0.7</v>
      </c>
      <c r="AY275" s="20" t="str">
        <f>IFERROR(IF(AX275="","",IF(AX275&lt;=20%,"Muy Baja",IF(AX275&lt;=40%,"Baja",IF(AX275&lt;=60%,"Media",IF(AX275&lt;=80%,"Alta","Muy Alta"))))),"")</f>
        <v>Alta</v>
      </c>
      <c r="AZ275" s="21">
        <f>+IF(AR275="Impacto",AZ274-(AZ274*AT275),AZ274)</f>
        <v>0.44999999999999996</v>
      </c>
      <c r="BA275" s="20" t="str">
        <f>IFERROR(IF(AZ275="","",IF(AZ275&lt;=0.2,"Leve",IF(AZ275&lt;=0.4,"Menor",IF(AZ275&lt;=0.6,"Moderado",IF(AZ275&lt;=0.8,"Mayor","Catastrófico"))))),"")</f>
        <v>Moderado</v>
      </c>
      <c r="BB275" s="191"/>
      <c r="BC275" s="191"/>
      <c r="BD275" s="183"/>
      <c r="BE275" s="20"/>
      <c r="BF275" s="20"/>
      <c r="BG275" s="20"/>
      <c r="BH275" s="166"/>
      <c r="BI275" s="166"/>
      <c r="BJ275" s="167"/>
      <c r="BK275" s="164"/>
      <c r="BL275" s="165"/>
      <c r="BM275" s="178"/>
      <c r="BN275" s="20" t="str">
        <f>CONCATENATE(J272," Acción preventiva"," 4")</f>
        <v>GINFO 46 Acción preventiva 4</v>
      </c>
      <c r="BO275" s="22"/>
      <c r="BP275" s="22"/>
      <c r="BQ275" s="22"/>
      <c r="BR275" s="20"/>
      <c r="BS275" s="20"/>
      <c r="BT275" s="20"/>
      <c r="BU275" s="20"/>
      <c r="BV275" s="20"/>
      <c r="BW275" s="20"/>
      <c r="BX275" s="20"/>
      <c r="BY275" s="20"/>
      <c r="BZ275" s="20"/>
      <c r="CA275" s="20"/>
      <c r="CB275" s="20"/>
      <c r="CC275" s="20"/>
      <c r="CD275" s="20"/>
      <c r="CE275" s="180"/>
      <c r="CF275" s="37"/>
      <c r="CG275" s="37"/>
      <c r="CH275" s="37"/>
      <c r="CI275" s="37"/>
      <c r="CJ275" s="37"/>
      <c r="CK275" s="37"/>
      <c r="CL275" s="37"/>
      <c r="CM275" s="37"/>
      <c r="CN275" s="37"/>
      <c r="CO275" s="37"/>
      <c r="CP275" s="37"/>
      <c r="CQ275" s="37"/>
      <c r="CR275" s="37"/>
      <c r="CS275" s="38"/>
      <c r="CT275" s="23"/>
      <c r="CU275" s="24"/>
      <c r="CV275" s="242"/>
      <c r="CW275" s="25">
        <f>1-(CU275/CV272)</f>
        <v>1</v>
      </c>
      <c r="CX275" s="23" t="str" cm="1">
        <f t="array" ref="CX275">+_xlfn.IFS(CW275&lt;0.8,"Cambio",CW275&lt;0.9,"Revisión de control",CW275&gt;0.89,"Se mantiene")</f>
        <v>Se mantiene</v>
      </c>
      <c r="CY275" s="143"/>
      <c r="CZ275" s="143"/>
      <c r="DA275" s="143"/>
      <c r="DB275" s="143"/>
      <c r="DC275" s="25">
        <f t="shared" si="204"/>
        <v>1</v>
      </c>
    </row>
    <row r="276" spans="1:107" ht="60" customHeight="1" x14ac:dyDescent="0.35">
      <c r="A276" s="146" t="s">
        <v>499</v>
      </c>
      <c r="B276" s="222" t="s">
        <v>152</v>
      </c>
      <c r="C276" s="148" t="s">
        <v>153</v>
      </c>
      <c r="D276" s="205" t="str">
        <f>VLOOKUP(B276,Datos!$B$65:$F$80,3,FALSE)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76" s="208" t="str">
        <f>VLOOKUP(B276,Datos!$B$65:$F$80,5,FALSE)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76" s="205" t="str">
        <f>VLOOKUP(B276,Datos!$B$65:$F$80,4,FALSE)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76" s="221" t="s">
        <v>1028</v>
      </c>
      <c r="H276" s="184" t="s">
        <v>1402</v>
      </c>
      <c r="I276" s="215">
        <f>IF(K276="",0,1)</f>
        <v>1</v>
      </c>
      <c r="J276" s="189" t="str">
        <f>CONCATENATE(C276," ",K276)</f>
        <v>GINFO 47</v>
      </c>
      <c r="K276" s="189">
        <v>47</v>
      </c>
      <c r="L276" s="211">
        <v>46150</v>
      </c>
      <c r="M276" s="196">
        <f ca="1">+TODAY()-L276</f>
        <v>39</v>
      </c>
      <c r="N276" s="199" t="s">
        <v>1448</v>
      </c>
      <c r="O276" s="212" t="s">
        <v>23</v>
      </c>
      <c r="P276" s="215">
        <f>VLOOKUP(O276,Datos!$B$20:$D$25,3,FALSE)</f>
        <v>0.4</v>
      </c>
      <c r="Q276" s="212" t="s">
        <v>20</v>
      </c>
      <c r="R276" s="215">
        <f>VLOOKUP(Q276,Datos!$C$20:$D$25,2,FALSE)</f>
        <v>0.2</v>
      </c>
      <c r="S276" s="215">
        <f>+IF(P276="",R276,IF(R276="",P276,IF(P276&gt;R276,P276,R276)))</f>
        <v>0.4</v>
      </c>
      <c r="T276" s="215" t="str" cm="1">
        <f t="array" ref="T276">_xlfn.IFS(S276=P276,O276,S276=R276,Q276)</f>
        <v>Entre 10 y menor a 50 SMLMV</v>
      </c>
      <c r="U276" s="184" t="s">
        <v>0</v>
      </c>
      <c r="V276" s="186" t="s">
        <v>1449</v>
      </c>
      <c r="W276" s="186" t="s">
        <v>1450</v>
      </c>
      <c r="X276" s="187" t="str">
        <f>CONCATENATE("Posibilidad de"," ",U276," ",V276," debido ",W276)</f>
        <v>Posibilidad de afectación económica o presupuestal por sobre costos en reprocesos de la información geoespacial utilizada para los procesos misionales  debido a la falta de estandarización en los procedimientos técnicos, debilidades en los controles de calidad y uso inadecuado de herramientas tecnológicas o insumos de información.</v>
      </c>
      <c r="Y276" s="189" t="s">
        <v>208</v>
      </c>
      <c r="Z276" s="189" t="s">
        <v>214</v>
      </c>
      <c r="AA276" s="192" t="s">
        <v>257</v>
      </c>
      <c r="AB276" s="192" t="s">
        <v>1036</v>
      </c>
      <c r="AC276" s="192" t="s">
        <v>1451</v>
      </c>
      <c r="AD276" s="195">
        <v>50</v>
      </c>
      <c r="AE276" s="184" t="str">
        <f>IF(AD276&lt;=0,"",IF(AD276&lt;=2,"Muy Baja",IF(AD276&lt;=24,"Baja",IF(AD276&lt;=500,"Media",IF(AD276&lt;=5000,"Alta","Muy Alta")))))</f>
        <v>Media</v>
      </c>
      <c r="AF276" s="188">
        <f>IF(AE276="","",IF(AE276="Muy Baja",0.2,IF(AE276="Baja",0.4,IF(AE276="Media",0.6,IF(AE276="Alta",0.8,IF(AE276="Muy Alta",1,))))))</f>
        <v>0.6</v>
      </c>
      <c r="AG276" s="188" t="str">
        <f>+T276</f>
        <v>Entre 10 y menor a 50 SMLMV</v>
      </c>
      <c r="AH276" s="184" t="str" cm="1">
        <f t="array" ref="AH276">_xlfn.IFS(AG276=Datos!$C$6,"Leve",AG276=Datos!$D$6,"Leve",AG276=Datos!$C$7,"Menor",AG276=Datos!$D$7,"Menor",AG276=Datos!$C$8,"Moderado",AG276=Datos!$D$8,"Moderado",AG276=Datos!$C$9,"Mayor",AG276=Datos!$D$9,"Mayor",AG276=Datos!$C$10,"Catastrófico",AG276=Datos!$D$10,"Catastrófico")</f>
        <v>Menor</v>
      </c>
      <c r="AI276" s="188">
        <f>IF(AH276="","",IF(AH276="Leve",0.2,IF(AH276="Menor",0.4,IF(AH276="Moderado",0.6,IF(AH276="Mayor",0.8,IF(AH276="Catastrófico",1,))))))</f>
        <v>0.4</v>
      </c>
      <c r="AJ276" s="184" t="str">
        <f>IF(OR(AND(AE276="Muy Baja",AH276="Leve"),AND(AE276="Muy Baja",AH276="Menor"),AND(AE276="Baja",AH276="Leve")),"Bajo",IF(OR(AND(AE276="Muy baja",AH276="Moderado"),AND(AE276="Baja",AH276="Menor"),AND(AE276="Baja",AH276="Moderado"),AND(AE276="Media",AH276="Leve"),AND(AE276="Media",AH276="Menor"),AND(AE276="Media",AH276="Moderado"),AND(AE276="Alta",AH276="Leve"),AND(AE276="Alta",AH276="Menor")),"Moderado",IF(OR(AND(AE276="Muy Baja",AH276="Mayor"),AND(AE276="Baja",AH276="Mayor"),AND(AE276="Media",AH276="Mayor"),AND(AE276="Alta",AH276="Moderado"),AND(AE276="Alta",AH276="Mayor"),AND(AE276="Muy Alta",AH276="Leve"),AND(AE276="Muy Alta",AH276="Menor"),AND(AE276="Muy Alta",AH276="Moderado"),AND(AE276="Muy Alta",AH276="Mayor")),"Alto",IF(OR(AND(AE276="Muy Baja",AH276="Catastrófico"),AND(AE276="Baja",AH276="Catastrófico"),AND(AE276="Media",AH276="Catastrófico"),AND(AE276="Alta",AH276="Catastrófico"),AND(AE276="Muy Alta",AH276="Catastrófico")),"Extremo",""))))</f>
        <v>Moderado</v>
      </c>
      <c r="AK276" s="185" t="str" cm="1">
        <f t="array" ref="AK276">_xlfn.IFS(AJ276="Bajo","Aceptar",AJ276="Moderado","Reducir",AJ276="Alto","Reducir",AJ276="Extremo","Reducir")</f>
        <v>Reducir</v>
      </c>
      <c r="AL276" s="20" t="str">
        <f>CONCATENATE(J276," Control"," 1")</f>
        <v>GINFO 47 Control 1</v>
      </c>
      <c r="AM276" s="22" t="s">
        <v>1407</v>
      </c>
      <c r="AN276" s="22" t="s">
        <v>1452</v>
      </c>
      <c r="AO276" s="22" t="s">
        <v>1453</v>
      </c>
      <c r="AP276" s="22" t="str">
        <f t="shared" ref="AP276:AP287" si="215">CONCATENATE(AM276," ",AN276," a través de ",AO276)</f>
        <v>La DIRECCIÓN DE GESTIÓN DEL ORDENAMIENTO SOCIAL DE LA PROPIEDAD verifica el cumplimiento de requisitos para generar los planes de vuelo a través de cada una de las solicitudes de información geoespacial de la dependencia misional</v>
      </c>
      <c r="AQ276" s="20" t="s">
        <v>53</v>
      </c>
      <c r="AR276" s="20" t="str">
        <f t="shared" si="186"/>
        <v>Probabilidad</v>
      </c>
      <c r="AS276" s="20" t="s">
        <v>56</v>
      </c>
      <c r="AT276" s="20" t="str">
        <f t="shared" si="187"/>
        <v>40%</v>
      </c>
      <c r="AU276" s="20" t="s">
        <v>1</v>
      </c>
      <c r="AV276" s="20" t="s">
        <v>2</v>
      </c>
      <c r="AW276" s="20" t="s">
        <v>3</v>
      </c>
      <c r="AX276" s="21">
        <f>+IF(AR276="Probabilidad",AF276-(AF276*AT276),AF276)</f>
        <v>0.36</v>
      </c>
      <c r="AY276" s="20" t="str">
        <f t="shared" ref="AY276:AY343" si="216">IFERROR(IF(AX276="","",IF(AX276&lt;=20%,"Muy Baja",IF(AX276&lt;=40%,"Baja",IF(AX276&lt;=60%,"Media",IF(AX276&lt;=80%,"Alta","Muy Alta"))))),"")</f>
        <v>Baja</v>
      </c>
      <c r="AZ276" s="21">
        <f>+IF(AR276="Impacto",AI276-(AI276*AT276),AI276)</f>
        <v>0.4</v>
      </c>
      <c r="BA276" s="20" t="str">
        <f t="shared" ref="BA276:BA343" si="217">IFERROR(IF(AZ276="","",IF(AZ276&lt;=0.2,"Leve",IF(AZ276&lt;=0.4,"Menor",IF(AZ276&lt;=0.6,"Moderado",IF(AZ276&lt;=0.8,"Mayor","Catastrófico"))))),"")</f>
        <v>Menor</v>
      </c>
      <c r="BB276" s="189" t="str">
        <f>IF(OR(AND(AY279="Muy Baja",BA279="Leve"),AND(AY279="Muy Baja",BA279="Menor"),AND(AY279="Baja",BA279="Leve")),"Bajo",IF(OR(AND(AY279="Muy baja",BA279="Moderado"),AND(AY279="Baja",BA279="Menor"),AND(AY279="Baja",BA279="Moderado"),AND(AY279="Media",BA279="Leve"),AND(AY279="Media",BA279="Menor"),AND(AY279="Media",BA279="Moderado"),AND(AY279="Alta",BA279="Leve"),AND(AY279="Alta",BA279="Menor")),"Moderado",IF(OR(AND(AY279="Muy Baja",BA279="Mayor"),AND(AY279="Baja",BA279="Mayor"),AND(AY279="Media",BA279="Mayor"),AND(AY279="Alta",BA279="Moderado"),AND(AY279="Alta",BA279="Mayor"),AND(AY279="Muy Alta",BA279="Leve"),AND(AY279="Muy Alta",BA279="Menor"),AND(AY279="Muy Alta",BA279="Moderado"),AND(AY279="Muy Alta",BA279="Mayor")),"Alto",IF(OR(AND(AY279="Muy Baja",BA279="Catastrófico"),AND(AY279="Baja",BA279="Catastrófico"),AND(AY279="Media",BA279="Catastrófico"),AND(AY279="Alta",BA279="Catastrófico"),AND(AY279="Muy Alta",BA279="Catastrófico")),"Extremo",""))))</f>
        <v>Moderado</v>
      </c>
      <c r="BC276" s="189" t="str" cm="1">
        <f t="array" ref="BC276">_xlfn.IFS(BB276="Bajo","Aceptar",BB276="Moderado","Reducir",BB276="Alto","Reducir",BB276="Extremo","Reducir")</f>
        <v>Reducir</v>
      </c>
      <c r="BD276" s="181" t="str" cm="1">
        <f t="array" ref="BD276">_xlfn.IFS(BC276="Aceptar","No",BC276="Reducir","Si")</f>
        <v>Si</v>
      </c>
      <c r="BE276" s="136" t="s">
        <v>1817</v>
      </c>
      <c r="BF276" s="136" t="s">
        <v>1817</v>
      </c>
      <c r="BG276" s="136" t="s">
        <v>1817</v>
      </c>
      <c r="BH276" s="166">
        <v>1</v>
      </c>
      <c r="BI276" s="166"/>
      <c r="BJ276" s="167"/>
      <c r="BK276" s="164">
        <f t="shared" ref="BK276" si="218">+SUM(BH276:BJ276)</f>
        <v>1</v>
      </c>
      <c r="BL276" s="165">
        <f t="shared" ref="BL276" si="219">+BK276/3</f>
        <v>0.33333333333333331</v>
      </c>
      <c r="BM276" s="178">
        <f t="shared" ref="BM276" si="220">+AVERAGE(BL276:BL279)</f>
        <v>0.33333333333333331</v>
      </c>
      <c r="BN276" s="20" t="str">
        <f>CONCATENATE(J276," Acción preventiva"," 1")</f>
        <v>GINFO 47 Acción preventiva 1</v>
      </c>
      <c r="BO276" s="22" t="s">
        <v>510</v>
      </c>
      <c r="BP276" s="22" t="s">
        <v>1456</v>
      </c>
      <c r="BQ276" s="22" t="s">
        <v>1457</v>
      </c>
      <c r="BR276" s="20">
        <f t="shared" ref="BR276:BR284" si="221">+SUM(BS276:CD276)</f>
        <v>2</v>
      </c>
      <c r="BS276" s="20"/>
      <c r="BT276" s="20"/>
      <c r="BU276" s="20"/>
      <c r="BV276" s="20"/>
      <c r="BW276" s="20">
        <v>1</v>
      </c>
      <c r="BX276" s="20"/>
      <c r="BY276" s="20"/>
      <c r="BZ276" s="20">
        <v>1</v>
      </c>
      <c r="CA276" s="20"/>
      <c r="CB276" s="20"/>
      <c r="CC276" s="20"/>
      <c r="CD276" s="20"/>
      <c r="CE276" s="180">
        <f>+AVERAGE(CR276:CR279)/AVERAGE(BR276:BR279)</f>
        <v>0</v>
      </c>
      <c r="CF276" s="37">
        <f>VLOOKUP($BN276,'[1]Anexo 4 Seg Acciones Prev'!$C$7:$CY$306,90,FALSE)</f>
        <v>0</v>
      </c>
      <c r="CG276" s="37">
        <f>VLOOKUP($BN276,'[1]Anexo 4 Seg Acciones Prev'!$C$7:$CY$306,91,FALSE)</f>
        <v>0</v>
      </c>
      <c r="CH276" s="37">
        <f>VLOOKUP($BN276,'[1]Anexo 4 Seg Acciones Prev'!$C$7:$CY$306,92,FALSE)</f>
        <v>0</v>
      </c>
      <c r="CI276" s="37">
        <f>VLOOKUP($BN276,'[1]Anexo 4 Seg Acciones Prev'!$C$7:$CY$306,93,FALSE)</f>
        <v>0</v>
      </c>
      <c r="CJ276" s="37">
        <f>VLOOKUP($BN276,'[1]Anexo 4 Seg Acciones Prev'!$C$7:$CY$306,94,FALSE)</f>
        <v>0</v>
      </c>
      <c r="CK276" s="37">
        <f>VLOOKUP($BN276,'[1]Anexo 4 Seg Acciones Prev'!$C$7:$CY$306,95,FALSE)</f>
        <v>0</v>
      </c>
      <c r="CL276" s="37">
        <f>VLOOKUP($BN276,'[1]Anexo 4 Seg Acciones Prev'!$C$7:$CY$306,96,FALSE)</f>
        <v>0</v>
      </c>
      <c r="CM276" s="37">
        <f>VLOOKUP($BN276,'[1]Anexo 4 Seg Acciones Prev'!$C$7:$CY$306,97,FALSE)</f>
        <v>0</v>
      </c>
      <c r="CN276" s="37">
        <f>VLOOKUP($BN276,'[1]Anexo 4 Seg Acciones Prev'!$C$7:$CY$306,98,FALSE)</f>
        <v>0</v>
      </c>
      <c r="CO276" s="37">
        <f>VLOOKUP($BN276,'[1]Anexo 4 Seg Acciones Prev'!$C$7:$CY$306,99,FALSE)</f>
        <v>0</v>
      </c>
      <c r="CP276" s="37">
        <f>VLOOKUP($BN276,'[1]Anexo 4 Seg Acciones Prev'!$C$7:$CY$306,100,FALSE)</f>
        <v>0</v>
      </c>
      <c r="CQ276" s="37">
        <f>VLOOKUP($BN276,'[1]Anexo 4 Seg Acciones Prev'!$C$7:$CY$306,101,FALSE)</f>
        <v>0</v>
      </c>
      <c r="CR276" s="37">
        <f t="shared" si="208"/>
        <v>0</v>
      </c>
      <c r="CS276" s="38" t="s">
        <v>58</v>
      </c>
      <c r="CT276" s="23"/>
      <c r="CU276" s="24"/>
      <c r="CV276" s="240">
        <f>+AD276</f>
        <v>50</v>
      </c>
      <c r="CW276" s="25">
        <f>1-(CU276/CV276)</f>
        <v>1</v>
      </c>
      <c r="CX276" s="23" t="str" cm="1">
        <f t="array" ref="CX276">+_xlfn.IFS(CW276&lt;0.8,"Cambio",CW276&lt;0.9,"Revisión de control",CW276&gt;0.89,"Se mantiene")</f>
        <v>Se mantiene</v>
      </c>
      <c r="CY276" s="143"/>
      <c r="CZ276" s="143"/>
      <c r="DA276" s="143"/>
      <c r="DB276" s="143"/>
      <c r="DC276" s="25">
        <f t="shared" si="204"/>
        <v>1</v>
      </c>
    </row>
    <row r="277" spans="1:107" ht="60" customHeight="1" x14ac:dyDescent="0.35">
      <c r="A277" s="146" t="s">
        <v>499</v>
      </c>
      <c r="B277" s="223"/>
      <c r="C277" s="148" t="s">
        <v>153</v>
      </c>
      <c r="D277" s="206"/>
      <c r="E277" s="209"/>
      <c r="F277" s="206"/>
      <c r="G277" s="221"/>
      <c r="H277" s="184"/>
      <c r="I277" s="216"/>
      <c r="J277" s="190"/>
      <c r="K277" s="190"/>
      <c r="L277" s="211"/>
      <c r="M277" s="197"/>
      <c r="N277" s="200"/>
      <c r="O277" s="213"/>
      <c r="P277" s="216"/>
      <c r="Q277" s="213"/>
      <c r="R277" s="216"/>
      <c r="S277" s="216"/>
      <c r="T277" s="216"/>
      <c r="U277" s="184"/>
      <c r="V277" s="186"/>
      <c r="W277" s="186"/>
      <c r="X277" s="187"/>
      <c r="Y277" s="190"/>
      <c r="Z277" s="190"/>
      <c r="AA277" s="193"/>
      <c r="AB277" s="193"/>
      <c r="AC277" s="193"/>
      <c r="AD277" s="195"/>
      <c r="AE277" s="184"/>
      <c r="AF277" s="188"/>
      <c r="AG277" s="184"/>
      <c r="AH277" s="184"/>
      <c r="AI277" s="188"/>
      <c r="AJ277" s="184"/>
      <c r="AK277" s="185"/>
      <c r="AL277" s="20" t="str">
        <f>CONCATENATE(J276," Control"," 2")</f>
        <v>GINFO 47 Control 2</v>
      </c>
      <c r="AM277" s="22" t="s">
        <v>1407</v>
      </c>
      <c r="AN277" s="22" t="s">
        <v>1454</v>
      </c>
      <c r="AO277" s="22" t="s">
        <v>1455</v>
      </c>
      <c r="AP277" s="22" t="str">
        <f t="shared" si="215"/>
        <v>La DIRECCIÓN DE GESTIÓN DEL ORDENAMIENTO SOCIAL DE LA PROPIEDAD corrige la información cartográfica que presente inconsistencias a través de la validación y generacion del formato del control de calidad  de las imágenes ortorectificadas de acuerdo con las observaciones técnicas identificadas en el proceso de validación del banco de imágenes</v>
      </c>
      <c r="AQ277" s="20" t="s">
        <v>55</v>
      </c>
      <c r="AR277" s="20" t="str">
        <f t="shared" si="186"/>
        <v>Impacto</v>
      </c>
      <c r="AS277" s="20" t="s">
        <v>56</v>
      </c>
      <c r="AT277" s="20" t="str">
        <f t="shared" si="187"/>
        <v>25%</v>
      </c>
      <c r="AU277" s="20" t="s">
        <v>5</v>
      </c>
      <c r="AV277" s="20" t="s">
        <v>2</v>
      </c>
      <c r="AW277" s="20" t="s">
        <v>3</v>
      </c>
      <c r="AX277" s="21">
        <f>+IF(AR277="Probabilidad",AX276-(AX276*AT277),AX276)</f>
        <v>0.36</v>
      </c>
      <c r="AY277" s="20" t="str">
        <f t="shared" si="216"/>
        <v>Baja</v>
      </c>
      <c r="AZ277" s="21">
        <f>+IF(AR277="Impacto",AZ276-(AZ276*AT277),AZ276)</f>
        <v>0.30000000000000004</v>
      </c>
      <c r="BA277" s="20" t="str">
        <f t="shared" si="217"/>
        <v>Menor</v>
      </c>
      <c r="BB277" s="190"/>
      <c r="BC277" s="190"/>
      <c r="BD277" s="182"/>
      <c r="BE277" s="136" t="s">
        <v>1817</v>
      </c>
      <c r="BF277" s="136" t="s">
        <v>1817</v>
      </c>
      <c r="BG277" s="136" t="s">
        <v>1817</v>
      </c>
      <c r="BH277" s="166"/>
      <c r="BI277" s="166"/>
      <c r="BJ277" s="167"/>
      <c r="BK277" s="164"/>
      <c r="BL277" s="165"/>
      <c r="BM277" s="178"/>
      <c r="BN277" s="20" t="str">
        <f>CONCATENATE(J276," Acción preventiva"," 2")</f>
        <v>GINFO 47 Acción preventiva 2</v>
      </c>
      <c r="BO277" s="22" t="s">
        <v>510</v>
      </c>
      <c r="BP277" s="22" t="s">
        <v>1458</v>
      </c>
      <c r="BQ277" s="22" t="s">
        <v>1457</v>
      </c>
      <c r="BR277" s="20">
        <f t="shared" si="221"/>
        <v>2</v>
      </c>
      <c r="BS277" s="20"/>
      <c r="BT277" s="20"/>
      <c r="BU277" s="20"/>
      <c r="BV277" s="20"/>
      <c r="BW277" s="20">
        <v>1</v>
      </c>
      <c r="BX277" s="20"/>
      <c r="BY277" s="20"/>
      <c r="BZ277" s="20">
        <v>1</v>
      </c>
      <c r="CA277" s="20"/>
      <c r="CB277" s="20"/>
      <c r="CC277" s="20"/>
      <c r="CD277" s="20"/>
      <c r="CE277" s="180"/>
      <c r="CF277" s="37">
        <f>VLOOKUP($BN277,'[1]Anexo 4 Seg Acciones Prev'!$C$7:$CY$306,90,FALSE)</f>
        <v>0</v>
      </c>
      <c r="CG277" s="37">
        <f>VLOOKUP($BN277,'[1]Anexo 4 Seg Acciones Prev'!$C$7:$CY$306,91,FALSE)</f>
        <v>0</v>
      </c>
      <c r="CH277" s="37">
        <f>VLOOKUP($BN277,'[1]Anexo 4 Seg Acciones Prev'!$C$7:$CY$306,92,FALSE)</f>
        <v>0</v>
      </c>
      <c r="CI277" s="37">
        <f>VLOOKUP($BN277,'[1]Anexo 4 Seg Acciones Prev'!$C$7:$CY$306,93,FALSE)</f>
        <v>0</v>
      </c>
      <c r="CJ277" s="37">
        <f>VLOOKUP($BN277,'[1]Anexo 4 Seg Acciones Prev'!$C$7:$CY$306,94,FALSE)</f>
        <v>0</v>
      </c>
      <c r="CK277" s="37">
        <f>VLOOKUP($BN277,'[1]Anexo 4 Seg Acciones Prev'!$C$7:$CY$306,95,FALSE)</f>
        <v>0</v>
      </c>
      <c r="CL277" s="37">
        <f>VLOOKUP($BN277,'[1]Anexo 4 Seg Acciones Prev'!$C$7:$CY$306,96,FALSE)</f>
        <v>0</v>
      </c>
      <c r="CM277" s="37">
        <f>VLOOKUP($BN277,'[1]Anexo 4 Seg Acciones Prev'!$C$7:$CY$306,97,FALSE)</f>
        <v>0</v>
      </c>
      <c r="CN277" s="37">
        <f>VLOOKUP($BN277,'[1]Anexo 4 Seg Acciones Prev'!$C$7:$CY$306,98,FALSE)</f>
        <v>0</v>
      </c>
      <c r="CO277" s="37">
        <f>VLOOKUP($BN277,'[1]Anexo 4 Seg Acciones Prev'!$C$7:$CY$306,99,FALSE)</f>
        <v>0</v>
      </c>
      <c r="CP277" s="37">
        <f>VLOOKUP($BN277,'[1]Anexo 4 Seg Acciones Prev'!$C$7:$CY$306,100,FALSE)</f>
        <v>0</v>
      </c>
      <c r="CQ277" s="37">
        <f>VLOOKUP($BN277,'[1]Anexo 4 Seg Acciones Prev'!$C$7:$CY$306,101,FALSE)</f>
        <v>0</v>
      </c>
      <c r="CR277" s="37">
        <f t="shared" si="208"/>
        <v>0</v>
      </c>
      <c r="CS277" s="38" t="s">
        <v>58</v>
      </c>
      <c r="CT277" s="23"/>
      <c r="CU277" s="24"/>
      <c r="CV277" s="241"/>
      <c r="CW277" s="25">
        <f>1-(CU277/CV276)</f>
        <v>1</v>
      </c>
      <c r="CX277" s="23" t="str" cm="1">
        <f t="array" ref="CX277">+_xlfn.IFS(CW277&lt;0.8,"Cambio",CW277&lt;0.9,"Revisión de control",CW277&gt;0.89,"Se mantiene")</f>
        <v>Se mantiene</v>
      </c>
      <c r="CY277" s="143"/>
      <c r="CZ277" s="143"/>
      <c r="DA277" s="143"/>
      <c r="DB277" s="143"/>
      <c r="DC277" s="25">
        <f t="shared" si="204"/>
        <v>1</v>
      </c>
    </row>
    <row r="278" spans="1:107" ht="60" customHeight="1" x14ac:dyDescent="0.35">
      <c r="A278" s="146" t="s">
        <v>499</v>
      </c>
      <c r="B278" s="223"/>
      <c r="C278" s="148" t="s">
        <v>153</v>
      </c>
      <c r="D278" s="206"/>
      <c r="E278" s="209"/>
      <c r="F278" s="206"/>
      <c r="G278" s="221"/>
      <c r="H278" s="184"/>
      <c r="I278" s="216"/>
      <c r="J278" s="190"/>
      <c r="K278" s="190"/>
      <c r="L278" s="211"/>
      <c r="M278" s="197"/>
      <c r="N278" s="200"/>
      <c r="O278" s="213"/>
      <c r="P278" s="216"/>
      <c r="Q278" s="213"/>
      <c r="R278" s="216"/>
      <c r="S278" s="216"/>
      <c r="T278" s="216"/>
      <c r="U278" s="184"/>
      <c r="V278" s="186"/>
      <c r="W278" s="186"/>
      <c r="X278" s="187"/>
      <c r="Y278" s="190"/>
      <c r="Z278" s="190"/>
      <c r="AA278" s="193"/>
      <c r="AB278" s="193"/>
      <c r="AC278" s="193"/>
      <c r="AD278" s="195"/>
      <c r="AE278" s="184"/>
      <c r="AF278" s="188"/>
      <c r="AG278" s="184"/>
      <c r="AH278" s="184"/>
      <c r="AI278" s="188"/>
      <c r="AJ278" s="184"/>
      <c r="AK278" s="185"/>
      <c r="AL278" s="20" t="str">
        <f>CONCATENATE(J276," Control"," 3")</f>
        <v>GINFO 47 Control 3</v>
      </c>
      <c r="AM278" s="22"/>
      <c r="AN278" s="22"/>
      <c r="AO278" s="22"/>
      <c r="AP278" s="22" t="str">
        <f t="shared" si="215"/>
        <v xml:space="preserve">  a través de </v>
      </c>
      <c r="AQ278" s="20"/>
      <c r="AR278" s="20" t="str">
        <f t="shared" si="186"/>
        <v/>
      </c>
      <c r="AS278" s="20"/>
      <c r="AT278" s="20" t="str">
        <f t="shared" si="187"/>
        <v/>
      </c>
      <c r="AU278" s="20"/>
      <c r="AV278" s="20"/>
      <c r="AW278" s="20"/>
      <c r="AX278" s="21">
        <f>+IF(AR278="Probabilidad",AX277-(AX277*AT278),AX277)</f>
        <v>0.36</v>
      </c>
      <c r="AY278" s="20" t="str">
        <f t="shared" si="216"/>
        <v>Baja</v>
      </c>
      <c r="AZ278" s="21">
        <f>+IF(AR278="Impacto",AZ277-(AZ277*AT278),AZ277)</f>
        <v>0.30000000000000004</v>
      </c>
      <c r="BA278" s="20" t="str">
        <f t="shared" si="217"/>
        <v>Menor</v>
      </c>
      <c r="BB278" s="190"/>
      <c r="BC278" s="190"/>
      <c r="BD278" s="182"/>
      <c r="BE278" s="20"/>
      <c r="BF278" s="20"/>
      <c r="BG278" s="20"/>
      <c r="BH278" s="166"/>
      <c r="BI278" s="166"/>
      <c r="BJ278" s="167"/>
      <c r="BK278" s="167"/>
      <c r="BL278" s="165"/>
      <c r="BM278" s="178"/>
      <c r="BN278" s="20" t="str">
        <f>CONCATENATE(J276," Acción preventiva"," 3")</f>
        <v>GINFO 47 Acción preventiva 3</v>
      </c>
      <c r="BO278" s="22"/>
      <c r="BP278" s="22"/>
      <c r="BQ278" s="22"/>
      <c r="BR278" s="20"/>
      <c r="BS278" s="20"/>
      <c r="BT278" s="20"/>
      <c r="BU278" s="20"/>
      <c r="BV278" s="20"/>
      <c r="BW278" s="20"/>
      <c r="BX278" s="20"/>
      <c r="BY278" s="20"/>
      <c r="BZ278" s="20"/>
      <c r="CA278" s="20"/>
      <c r="CB278" s="20"/>
      <c r="CC278" s="20"/>
      <c r="CD278" s="20"/>
      <c r="CE278" s="180"/>
      <c r="CF278" s="37"/>
      <c r="CG278" s="37"/>
      <c r="CH278" s="37"/>
      <c r="CI278" s="37"/>
      <c r="CJ278" s="37"/>
      <c r="CK278" s="37"/>
      <c r="CL278" s="37"/>
      <c r="CM278" s="37"/>
      <c r="CN278" s="37"/>
      <c r="CO278" s="37"/>
      <c r="CP278" s="37"/>
      <c r="CQ278" s="37"/>
      <c r="CR278" s="37"/>
      <c r="CS278" s="38"/>
      <c r="CT278" s="23"/>
      <c r="CU278" s="24"/>
      <c r="CV278" s="241"/>
      <c r="CW278" s="25">
        <f>1-(CU278/CV276)</f>
        <v>1</v>
      </c>
      <c r="CX278" s="23" t="str" cm="1">
        <f t="array" ref="CX278">+_xlfn.IFS(CW278&lt;0.8,"Cambio",CW278&lt;0.9,"Revisión de control",CW278&gt;0.89,"Se mantiene")</f>
        <v>Se mantiene</v>
      </c>
      <c r="CY278" s="143"/>
      <c r="CZ278" s="143"/>
      <c r="DA278" s="143"/>
      <c r="DB278" s="143"/>
      <c r="DC278" s="25">
        <f t="shared" si="204"/>
        <v>1</v>
      </c>
    </row>
    <row r="279" spans="1:107" ht="60" customHeight="1" x14ac:dyDescent="0.35">
      <c r="A279" s="146" t="s">
        <v>499</v>
      </c>
      <c r="B279" s="224"/>
      <c r="C279" s="148" t="s">
        <v>153</v>
      </c>
      <c r="D279" s="207"/>
      <c r="E279" s="210"/>
      <c r="F279" s="207"/>
      <c r="G279" s="221"/>
      <c r="H279" s="184"/>
      <c r="I279" s="217"/>
      <c r="J279" s="191"/>
      <c r="K279" s="191"/>
      <c r="L279" s="211"/>
      <c r="M279" s="198"/>
      <c r="N279" s="201"/>
      <c r="O279" s="214"/>
      <c r="P279" s="217"/>
      <c r="Q279" s="214"/>
      <c r="R279" s="217"/>
      <c r="S279" s="217"/>
      <c r="T279" s="217"/>
      <c r="U279" s="184"/>
      <c r="V279" s="186"/>
      <c r="W279" s="186"/>
      <c r="X279" s="187"/>
      <c r="Y279" s="191"/>
      <c r="Z279" s="191"/>
      <c r="AA279" s="194"/>
      <c r="AB279" s="194"/>
      <c r="AC279" s="194"/>
      <c r="AD279" s="195"/>
      <c r="AE279" s="184"/>
      <c r="AF279" s="188"/>
      <c r="AG279" s="184"/>
      <c r="AH279" s="184"/>
      <c r="AI279" s="188"/>
      <c r="AJ279" s="184"/>
      <c r="AK279" s="185"/>
      <c r="AL279" s="20" t="str">
        <f>CONCATENATE(J276," Control"," 4")</f>
        <v>GINFO 47 Control 4</v>
      </c>
      <c r="AM279" s="22"/>
      <c r="AN279" s="22"/>
      <c r="AO279" s="22"/>
      <c r="AP279" s="22" t="str">
        <f t="shared" si="215"/>
        <v xml:space="preserve">  a través de </v>
      </c>
      <c r="AQ279" s="20"/>
      <c r="AR279" s="20" t="str">
        <f t="shared" si="186"/>
        <v/>
      </c>
      <c r="AS279" s="20"/>
      <c r="AT279" s="20" t="str">
        <f t="shared" si="187"/>
        <v/>
      </c>
      <c r="AU279" s="20"/>
      <c r="AV279" s="20"/>
      <c r="AW279" s="20"/>
      <c r="AX279" s="21">
        <f>+IF(AR279="Probabilidad",AX278-(AX278*AT279),AX278)</f>
        <v>0.36</v>
      </c>
      <c r="AY279" s="20" t="str">
        <f t="shared" si="216"/>
        <v>Baja</v>
      </c>
      <c r="AZ279" s="21">
        <f>+IF(AR279="Impacto",AZ278-(AZ278*AT279),AZ278)</f>
        <v>0.30000000000000004</v>
      </c>
      <c r="BA279" s="20" t="str">
        <f t="shared" si="217"/>
        <v>Menor</v>
      </c>
      <c r="BB279" s="191"/>
      <c r="BC279" s="191"/>
      <c r="BD279" s="183"/>
      <c r="BE279" s="20"/>
      <c r="BF279" s="20"/>
      <c r="BG279" s="20"/>
      <c r="BH279" s="166"/>
      <c r="BI279" s="166"/>
      <c r="BJ279" s="167"/>
      <c r="BK279" s="167"/>
      <c r="BL279" s="165"/>
      <c r="BM279" s="178"/>
      <c r="BN279" s="20" t="str">
        <f>CONCATENATE(J276," Acción preventiva"," 4")</f>
        <v>GINFO 47 Acción preventiva 4</v>
      </c>
      <c r="BO279" s="22"/>
      <c r="BP279" s="22"/>
      <c r="BQ279" s="22"/>
      <c r="BR279" s="20"/>
      <c r="BS279" s="20"/>
      <c r="BT279" s="20"/>
      <c r="BU279" s="20"/>
      <c r="BV279" s="20"/>
      <c r="BW279" s="20"/>
      <c r="BX279" s="20"/>
      <c r="BY279" s="20"/>
      <c r="BZ279" s="20"/>
      <c r="CA279" s="20"/>
      <c r="CB279" s="20"/>
      <c r="CC279" s="20"/>
      <c r="CD279" s="20"/>
      <c r="CE279" s="180"/>
      <c r="CF279" s="37"/>
      <c r="CG279" s="37"/>
      <c r="CH279" s="37"/>
      <c r="CI279" s="37"/>
      <c r="CJ279" s="37"/>
      <c r="CK279" s="37"/>
      <c r="CL279" s="37"/>
      <c r="CM279" s="37"/>
      <c r="CN279" s="37"/>
      <c r="CO279" s="37"/>
      <c r="CP279" s="37"/>
      <c r="CQ279" s="37"/>
      <c r="CR279" s="37"/>
      <c r="CS279" s="38"/>
      <c r="CT279" s="23"/>
      <c r="CU279" s="24"/>
      <c r="CV279" s="242"/>
      <c r="CW279" s="25">
        <f>1-(CU279/CV276)</f>
        <v>1</v>
      </c>
      <c r="CX279" s="23" t="str" cm="1">
        <f t="array" ref="CX279">+_xlfn.IFS(CW279&lt;0.8,"Cambio",CW279&lt;0.9,"Revisión de control",CW279&gt;0.89,"Se mantiene")</f>
        <v>Se mantiene</v>
      </c>
      <c r="CY279" s="143"/>
      <c r="CZ279" s="143"/>
      <c r="DA279" s="143"/>
      <c r="DB279" s="143"/>
      <c r="DC279" s="25">
        <f t="shared" si="204"/>
        <v>1</v>
      </c>
    </row>
    <row r="280" spans="1:107" ht="60" customHeight="1" x14ac:dyDescent="0.35">
      <c r="A280" s="146" t="s">
        <v>1459</v>
      </c>
      <c r="B280" s="222" t="s">
        <v>152</v>
      </c>
      <c r="C280" s="148" t="s">
        <v>153</v>
      </c>
      <c r="D280" s="205" t="str">
        <f>VLOOKUP(B280,Datos!$B$65:$F$80,3,FALSE)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80" s="208" t="str">
        <f>VLOOKUP(B280,Datos!$B$65:$F$80,5,FALSE)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80" s="205" t="str">
        <f>VLOOKUP(B280,Datos!$B$65:$F$80,4,FALSE)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80" s="221" t="s">
        <v>1029</v>
      </c>
      <c r="H280" s="184" t="s">
        <v>1460</v>
      </c>
      <c r="I280" s="215">
        <f>IF(K280="",0,1)</f>
        <v>1</v>
      </c>
      <c r="J280" s="189" t="str">
        <f>CONCATENATE(C280," ",K280)</f>
        <v>GINFO 48</v>
      </c>
      <c r="K280" s="189">
        <v>48</v>
      </c>
      <c r="L280" s="211">
        <v>46150</v>
      </c>
      <c r="M280" s="196">
        <f ca="1">+TODAY()-L280</f>
        <v>39</v>
      </c>
      <c r="N280" s="199" t="s">
        <v>1478</v>
      </c>
      <c r="O280" s="212" t="s">
        <v>19</v>
      </c>
      <c r="P280" s="215">
        <f>VLOOKUP(O280,Datos!$B$20:$D$25,3,FALSE)</f>
        <v>0.2</v>
      </c>
      <c r="Q280" s="212" t="s">
        <v>32</v>
      </c>
      <c r="R280" s="215">
        <f>VLOOKUP(Q280,Datos!$C$20:$D$25,2,FALSE)</f>
        <v>0.8</v>
      </c>
      <c r="S280" s="215">
        <f>+IF(P280="",R280,IF(R280="",P280,IF(P280&gt;R280,P280,R280)))</f>
        <v>0.8</v>
      </c>
      <c r="T280" s="215" t="str" cm="1">
        <f t="array" ref="T280">_xlfn.IFS(S280=P280,O280,S280=R280,Q280)</f>
        <v>El riesgo afecta la imagen de  la entidad con efecto publicitario sostenido a nivel de sector administrativo, nivel departamental o municipal</v>
      </c>
      <c r="U280" s="184" t="s">
        <v>4</v>
      </c>
      <c r="V280" s="186" t="s">
        <v>1479</v>
      </c>
      <c r="W280" s="186" t="s">
        <v>1480</v>
      </c>
      <c r="X280" s="187" t="str">
        <f>CONCATENATE("Posibilidad de"," ",U280," ",V280," debido ",W280)</f>
        <v>Posibilidad de pérdida reputacional en la imagen institucional en los grupos de interes por la inoportunidad de publicación de la información en el Portal WEB y la Intranet  debido errores humanos y/o imcumplimiento de los tiempos establecidos en el procedimiento.</v>
      </c>
      <c r="Y280" s="189" t="s">
        <v>208</v>
      </c>
      <c r="Z280" s="189" t="s">
        <v>214</v>
      </c>
      <c r="AA280" s="192" t="s">
        <v>257</v>
      </c>
      <c r="AB280" s="192" t="s">
        <v>225</v>
      </c>
      <c r="AC280" s="192" t="s">
        <v>1466</v>
      </c>
      <c r="AD280" s="195">
        <v>8760</v>
      </c>
      <c r="AE280" s="184" t="str">
        <f>IF(AD280&lt;=0,"",IF(AD280&lt;=2,"Muy Baja",IF(AD280&lt;=24,"Baja",IF(AD280&lt;=500,"Media",IF(AD280&lt;=5000,"Alta","Muy Alta")))))</f>
        <v>Muy Alta</v>
      </c>
      <c r="AF280" s="188">
        <f>IF(AE280="","",IF(AE280="Muy Baja",0.2,IF(AE280="Baja",0.4,IF(AE280="Media",0.6,IF(AE280="Alta",0.8,IF(AE280="Muy Alta",1,))))))</f>
        <v>1</v>
      </c>
      <c r="AG280" s="188" t="str">
        <f>+T280</f>
        <v>El riesgo afecta la imagen de  la entidad con efecto publicitario sostenido a nivel de sector administrativo, nivel departamental o municipal</v>
      </c>
      <c r="AH280" s="184" t="str" cm="1">
        <f t="array" ref="AH280">_xlfn.IFS(AG280=Datos!$C$6,"Leve",AG280=Datos!$D$6,"Leve",AG280=Datos!$C$7,"Menor",AG280=Datos!$D$7,"Menor",AG280=Datos!$C$8,"Moderado",AG280=Datos!$D$8,"Moderado",AG280=Datos!$C$9,"Mayor",AG280=Datos!$D$9,"Mayor",AG280=Datos!$C$10,"Catastrófico",AG280=Datos!$D$10,"Catastrófico")</f>
        <v>Mayor</v>
      </c>
      <c r="AI280" s="188">
        <f>IF(AH280="","",IF(AH280="Leve",0.2,IF(AH280="Menor",0.4,IF(AH280="Moderado",0.6,IF(AH280="Mayor",0.8,IF(AH280="Catastrófico",1,))))))</f>
        <v>0.8</v>
      </c>
      <c r="AJ280" s="184" t="str">
        <f>IF(OR(AND(AE280="Muy Baja",AH280="Leve"),AND(AE280="Muy Baja",AH280="Menor"),AND(AE280="Baja",AH280="Leve")),"Bajo",IF(OR(AND(AE280="Muy baja",AH280="Moderado"),AND(AE280="Baja",AH280="Menor"),AND(AE280="Baja",AH280="Moderado"),AND(AE280="Media",AH280="Leve"),AND(AE280="Media",AH280="Menor"),AND(AE280="Media",AH280="Moderado"),AND(AE280="Alta",AH280="Leve"),AND(AE280="Alta",AH280="Menor")),"Moderado",IF(OR(AND(AE280="Muy Baja",AH280="Mayor"),AND(AE280="Baja",AH280="Mayor"),AND(AE280="Media",AH280="Mayor"),AND(AE280="Alta",AH280="Moderado"),AND(AE280="Alta",AH280="Mayor"),AND(AE280="Muy Alta",AH280="Leve"),AND(AE280="Muy Alta",AH280="Menor"),AND(AE280="Muy Alta",AH280="Moderado"),AND(AE280="Muy Alta",AH280="Mayor")),"Alto",IF(OR(AND(AE280="Muy Baja",AH280="Catastrófico"),AND(AE280="Baja",AH280="Catastrófico"),AND(AE280="Media",AH280="Catastrófico"),AND(AE280="Alta",AH280="Catastrófico"),AND(AE280="Muy Alta",AH280="Catastrófico")),"Extremo",""))))</f>
        <v>Alto</v>
      </c>
      <c r="AK280" s="185" t="str" cm="1">
        <f t="array" ref="AK280">_xlfn.IFS(AJ280="Bajo","Aceptar",AJ280="Moderado","Reducir",AJ280="Alto","Reducir",AJ280="Extremo","Reducir")</f>
        <v>Reducir</v>
      </c>
      <c r="AL280" s="20" t="str">
        <f>CONCATENATE(J280," Control"," 1")</f>
        <v>GINFO 48 Control 1</v>
      </c>
      <c r="AM280" s="22" t="s">
        <v>1695</v>
      </c>
      <c r="AN280" s="22" t="s">
        <v>1481</v>
      </c>
      <c r="AO280" s="22" t="s">
        <v>1482</v>
      </c>
      <c r="AP280" s="22" t="str">
        <f t="shared" si="215"/>
        <v>El (La) SUBDIRECTOR(A) DE SSIT verifica a diario las solicitudes de publicación del Portal WEB e Intranet a través de  los casos radicados en la herramienta de Gestión para ser atendidos dentro de los tiempos</v>
      </c>
      <c r="AQ280" s="20" t="s">
        <v>53</v>
      </c>
      <c r="AR280" s="20" t="str">
        <f t="shared" si="186"/>
        <v>Probabilidad</v>
      </c>
      <c r="AS280" s="20" t="s">
        <v>56</v>
      </c>
      <c r="AT280" s="20" t="str">
        <f t="shared" si="187"/>
        <v>40%</v>
      </c>
      <c r="AU280" s="20" t="s">
        <v>1</v>
      </c>
      <c r="AV280" s="20" t="s">
        <v>2</v>
      </c>
      <c r="AW280" s="20" t="s">
        <v>3</v>
      </c>
      <c r="AX280" s="21">
        <f>+IF(AR280="Probabilidad",AF280-(AF280*AT280),AF280)</f>
        <v>0.6</v>
      </c>
      <c r="AY280" s="20" t="str">
        <f t="shared" si="216"/>
        <v>Media</v>
      </c>
      <c r="AZ280" s="21">
        <f>+IF(AR280="Impacto",AI280-(AI280*AT280),AI280)</f>
        <v>0.8</v>
      </c>
      <c r="BA280" s="20" t="str">
        <f t="shared" si="217"/>
        <v>Mayor</v>
      </c>
      <c r="BB280" s="189" t="str">
        <f>IF(OR(AND(AY283="Muy Baja",BA283="Leve"),AND(AY283="Muy Baja",BA283="Menor"),AND(AY283="Baja",BA283="Leve")),"Bajo",IF(OR(AND(AY283="Muy baja",BA283="Moderado"),AND(AY283="Baja",BA283="Menor"),AND(AY283="Baja",BA283="Moderado"),AND(AY283="Media",BA283="Leve"),AND(AY283="Media",BA283="Menor"),AND(AY283="Media",BA283="Moderado"),AND(AY283="Alta",BA283="Leve"),AND(AY283="Alta",BA283="Menor")),"Moderado",IF(OR(AND(AY283="Muy Baja",BA283="Mayor"),AND(AY283="Baja",BA283="Mayor"),AND(AY283="Media",BA283="Mayor"),AND(AY283="Alta",BA283="Moderado"),AND(AY283="Alta",BA283="Mayor"),AND(AY283="Muy Alta",BA283="Leve"),AND(AY283="Muy Alta",BA283="Menor"),AND(AY283="Muy Alta",BA283="Moderado"),AND(AY283="Muy Alta",BA283="Mayor")),"Alto",IF(OR(AND(AY283="Muy Baja",BA283="Catastrófico"),AND(AY283="Baja",BA283="Catastrófico"),AND(AY283="Media",BA283="Catastrófico"),AND(AY283="Alta",BA283="Catastrófico"),AND(AY283="Muy Alta",BA283="Catastrófico")),"Extremo",""))))</f>
        <v>Moderado</v>
      </c>
      <c r="BC280" s="189" t="str" cm="1">
        <f t="array" ref="BC280">_xlfn.IFS(BB280="Bajo","Aceptar",BB280="Moderado","Reducir",BB280="Alto","Reducir",BB280="Extremo","Reducir")</f>
        <v>Reducir</v>
      </c>
      <c r="BD280" s="181" t="str" cm="1">
        <f t="array" ref="BD280">_xlfn.IFS(BC280="Aceptar","No",BC280="Reducir","Si")</f>
        <v>Si</v>
      </c>
      <c r="BE280" s="136" t="s">
        <v>1817</v>
      </c>
      <c r="BF280" s="136" t="s">
        <v>1817</v>
      </c>
      <c r="BG280" s="136" t="s">
        <v>1817</v>
      </c>
      <c r="BH280" s="166">
        <v>1</v>
      </c>
      <c r="BI280" s="166"/>
      <c r="BJ280" s="167"/>
      <c r="BK280" s="164">
        <f t="shared" ref="BK280" si="222">+SUM(BH280:BJ280)</f>
        <v>1</v>
      </c>
      <c r="BL280" s="165">
        <f t="shared" ref="BL280" si="223">+BK280/3</f>
        <v>0.33333333333333331</v>
      </c>
      <c r="BM280" s="178">
        <f t="shared" ref="BM280" si="224">+AVERAGE(BL280:BL283)</f>
        <v>0.33333333333333331</v>
      </c>
      <c r="BN280" s="20" t="str">
        <f>CONCATENATE(J280," Acción preventiva"," 1")</f>
        <v>GINFO 48 Acción preventiva 1</v>
      </c>
      <c r="BO280" s="22" t="s">
        <v>500</v>
      </c>
      <c r="BP280" s="22" t="s">
        <v>1485</v>
      </c>
      <c r="BQ280" s="22" t="s">
        <v>1486</v>
      </c>
      <c r="BR280" s="20">
        <f t="shared" si="221"/>
        <v>3</v>
      </c>
      <c r="BS280" s="20"/>
      <c r="BT280" s="20"/>
      <c r="BU280" s="20"/>
      <c r="BV280" s="20"/>
      <c r="BW280" s="20">
        <v>1</v>
      </c>
      <c r="BX280" s="20"/>
      <c r="BY280" s="20"/>
      <c r="BZ280" s="20"/>
      <c r="CA280" s="20">
        <v>1</v>
      </c>
      <c r="CB280" s="20"/>
      <c r="CC280" s="20"/>
      <c r="CD280" s="20">
        <v>1</v>
      </c>
      <c r="CE280" s="180">
        <f>+AVERAGE(CR280:CR283)/AVERAGE(BR280:BR283)</f>
        <v>0</v>
      </c>
      <c r="CF280" s="37">
        <f>VLOOKUP($BN280,'[1]Anexo 4 Seg Acciones Prev'!$C$7:$CY$306,90,FALSE)</f>
        <v>0</v>
      </c>
      <c r="CG280" s="37">
        <f>VLOOKUP($BN280,'[1]Anexo 4 Seg Acciones Prev'!$C$7:$CY$306,91,FALSE)</f>
        <v>0</v>
      </c>
      <c r="CH280" s="37">
        <f>VLOOKUP($BN280,'[1]Anexo 4 Seg Acciones Prev'!$C$7:$CY$306,92,FALSE)</f>
        <v>0</v>
      </c>
      <c r="CI280" s="37">
        <f>VLOOKUP($BN280,'[1]Anexo 4 Seg Acciones Prev'!$C$7:$CY$306,93,FALSE)</f>
        <v>0</v>
      </c>
      <c r="CJ280" s="37">
        <f>VLOOKUP($BN280,'[1]Anexo 4 Seg Acciones Prev'!$C$7:$CY$306,94,FALSE)</f>
        <v>0</v>
      </c>
      <c r="CK280" s="37">
        <f>VLOOKUP($BN280,'[1]Anexo 4 Seg Acciones Prev'!$C$7:$CY$306,95,FALSE)</f>
        <v>0</v>
      </c>
      <c r="CL280" s="37">
        <f>VLOOKUP($BN280,'[1]Anexo 4 Seg Acciones Prev'!$C$7:$CY$306,96,FALSE)</f>
        <v>0</v>
      </c>
      <c r="CM280" s="37">
        <f>VLOOKUP($BN280,'[1]Anexo 4 Seg Acciones Prev'!$C$7:$CY$306,97,FALSE)</f>
        <v>0</v>
      </c>
      <c r="CN280" s="37">
        <f>VLOOKUP($BN280,'[1]Anexo 4 Seg Acciones Prev'!$C$7:$CY$306,98,FALSE)</f>
        <v>0</v>
      </c>
      <c r="CO280" s="37">
        <f>VLOOKUP($BN280,'[1]Anexo 4 Seg Acciones Prev'!$C$7:$CY$306,99,FALSE)</f>
        <v>0</v>
      </c>
      <c r="CP280" s="37">
        <f>VLOOKUP($BN280,'[1]Anexo 4 Seg Acciones Prev'!$C$7:$CY$306,100,FALSE)</f>
        <v>0</v>
      </c>
      <c r="CQ280" s="37">
        <f>VLOOKUP($BN280,'[1]Anexo 4 Seg Acciones Prev'!$C$7:$CY$306,101,FALSE)</f>
        <v>0</v>
      </c>
      <c r="CR280" s="37">
        <f t="shared" si="208"/>
        <v>0</v>
      </c>
      <c r="CS280" s="38" t="s">
        <v>58</v>
      </c>
      <c r="CT280" s="23"/>
      <c r="CU280" s="24"/>
      <c r="CV280" s="240">
        <f>+AD280</f>
        <v>8760</v>
      </c>
      <c r="CW280" s="25">
        <f>1-(CU280/CV280)</f>
        <v>1</v>
      </c>
      <c r="CX280" s="23" t="str" cm="1">
        <f t="array" ref="CX280">+_xlfn.IFS(CW280&lt;0.8,"Cambio",CW280&lt;0.9,"Revisión de control",CW280&gt;0.89,"Se mantiene")</f>
        <v>Se mantiene</v>
      </c>
      <c r="CY280" s="143"/>
      <c r="CZ280" s="143"/>
      <c r="DA280" s="143"/>
      <c r="DB280" s="143"/>
      <c r="DC280" s="25">
        <f t="shared" si="204"/>
        <v>1</v>
      </c>
    </row>
    <row r="281" spans="1:107" ht="60" customHeight="1" x14ac:dyDescent="0.35">
      <c r="A281" s="146" t="s">
        <v>1459</v>
      </c>
      <c r="B281" s="223"/>
      <c r="C281" s="148" t="s">
        <v>153</v>
      </c>
      <c r="D281" s="206"/>
      <c r="E281" s="209"/>
      <c r="F281" s="206"/>
      <c r="G281" s="221"/>
      <c r="H281" s="184"/>
      <c r="I281" s="216"/>
      <c r="J281" s="190"/>
      <c r="K281" s="190"/>
      <c r="L281" s="211"/>
      <c r="M281" s="197"/>
      <c r="N281" s="200"/>
      <c r="O281" s="213"/>
      <c r="P281" s="216"/>
      <c r="Q281" s="213"/>
      <c r="R281" s="216"/>
      <c r="S281" s="216"/>
      <c r="T281" s="216"/>
      <c r="U281" s="184"/>
      <c r="V281" s="186"/>
      <c r="W281" s="186"/>
      <c r="X281" s="187"/>
      <c r="Y281" s="190"/>
      <c r="Z281" s="190"/>
      <c r="AA281" s="193"/>
      <c r="AB281" s="193"/>
      <c r="AC281" s="193"/>
      <c r="AD281" s="195"/>
      <c r="AE281" s="184"/>
      <c r="AF281" s="188"/>
      <c r="AG281" s="184"/>
      <c r="AH281" s="184"/>
      <c r="AI281" s="188"/>
      <c r="AJ281" s="184"/>
      <c r="AK281" s="185"/>
      <c r="AL281" s="20" t="str">
        <f>CONCATENATE(J280," Control"," 2")</f>
        <v>GINFO 48 Control 2</v>
      </c>
      <c r="AM281" s="22" t="s">
        <v>1695</v>
      </c>
      <c r="AN281" s="22" t="s">
        <v>1483</v>
      </c>
      <c r="AO281" s="22" t="s">
        <v>1484</v>
      </c>
      <c r="AP281" s="22" t="str">
        <f t="shared" si="215"/>
        <v>El (La) SUBDIRECTOR(A) DE SSIT realiza la corrección y publicación inmediata de la información en el Portal Web y/o la Intranet cuando se identifiquen errores o retrasos en su publicación, a través de ajuste de la información, dejando evidencia en el registro de actualización de contenidos y en el reporte de cierre de la acción correctiva</v>
      </c>
      <c r="AQ281" s="20" t="s">
        <v>55</v>
      </c>
      <c r="AR281" s="20" t="str">
        <f t="shared" si="186"/>
        <v>Impacto</v>
      </c>
      <c r="AS281" s="20" t="s">
        <v>56</v>
      </c>
      <c r="AT281" s="20" t="str">
        <f t="shared" si="187"/>
        <v>25%</v>
      </c>
      <c r="AU281" s="20" t="s">
        <v>1</v>
      </c>
      <c r="AV281" s="20" t="s">
        <v>2</v>
      </c>
      <c r="AW281" s="20" t="s">
        <v>3</v>
      </c>
      <c r="AX281" s="21">
        <f>+IF(AR281="Probabilidad",AX280-(AX280*AT281),AX280)</f>
        <v>0.6</v>
      </c>
      <c r="AY281" s="20" t="str">
        <f t="shared" si="216"/>
        <v>Media</v>
      </c>
      <c r="AZ281" s="21">
        <f>+IF(AR281="Impacto",AZ280-(AZ280*AT281),AZ280)</f>
        <v>0.60000000000000009</v>
      </c>
      <c r="BA281" s="20" t="str">
        <f t="shared" si="217"/>
        <v>Moderado</v>
      </c>
      <c r="BB281" s="190"/>
      <c r="BC281" s="190"/>
      <c r="BD281" s="182"/>
      <c r="BE281" s="136" t="s">
        <v>1817</v>
      </c>
      <c r="BF281" s="136" t="s">
        <v>1817</v>
      </c>
      <c r="BG281" s="136" t="s">
        <v>1817</v>
      </c>
      <c r="BH281" s="166"/>
      <c r="BI281" s="166"/>
      <c r="BJ281" s="167"/>
      <c r="BK281" s="164"/>
      <c r="BL281" s="165"/>
      <c r="BM281" s="178"/>
      <c r="BN281" s="20" t="str">
        <f>CONCATENATE(J280," Acción preventiva"," 2")</f>
        <v>GINFO 48 Acción preventiva 2</v>
      </c>
      <c r="BO281" s="22" t="s">
        <v>500</v>
      </c>
      <c r="BP281" s="22" t="s">
        <v>1487</v>
      </c>
      <c r="BQ281" s="22" t="s">
        <v>1488</v>
      </c>
      <c r="BR281" s="20">
        <f t="shared" si="221"/>
        <v>3</v>
      </c>
      <c r="BS281" s="20"/>
      <c r="BT281" s="20"/>
      <c r="BU281" s="20"/>
      <c r="BV281" s="20"/>
      <c r="BW281" s="20">
        <v>1</v>
      </c>
      <c r="BX281" s="20"/>
      <c r="BY281" s="20"/>
      <c r="BZ281" s="20"/>
      <c r="CA281" s="20">
        <v>1</v>
      </c>
      <c r="CB281" s="20"/>
      <c r="CC281" s="20"/>
      <c r="CD281" s="20">
        <v>1</v>
      </c>
      <c r="CE281" s="180"/>
      <c r="CF281" s="37">
        <f>VLOOKUP($BN281,'[1]Anexo 4 Seg Acciones Prev'!$C$7:$CY$306,90,FALSE)</f>
        <v>0</v>
      </c>
      <c r="CG281" s="37">
        <f>VLOOKUP($BN281,'[1]Anexo 4 Seg Acciones Prev'!$C$7:$CY$306,91,FALSE)</f>
        <v>0</v>
      </c>
      <c r="CH281" s="37">
        <f>VLOOKUP($BN281,'[1]Anexo 4 Seg Acciones Prev'!$C$7:$CY$306,92,FALSE)</f>
        <v>0</v>
      </c>
      <c r="CI281" s="37">
        <f>VLOOKUP($BN281,'[1]Anexo 4 Seg Acciones Prev'!$C$7:$CY$306,93,FALSE)</f>
        <v>0</v>
      </c>
      <c r="CJ281" s="37">
        <f>VLOOKUP($BN281,'[1]Anexo 4 Seg Acciones Prev'!$C$7:$CY$306,94,FALSE)</f>
        <v>0</v>
      </c>
      <c r="CK281" s="37">
        <f>VLOOKUP($BN281,'[1]Anexo 4 Seg Acciones Prev'!$C$7:$CY$306,95,FALSE)</f>
        <v>0</v>
      </c>
      <c r="CL281" s="37">
        <f>VLOOKUP($BN281,'[1]Anexo 4 Seg Acciones Prev'!$C$7:$CY$306,96,FALSE)</f>
        <v>0</v>
      </c>
      <c r="CM281" s="37">
        <f>VLOOKUP($BN281,'[1]Anexo 4 Seg Acciones Prev'!$C$7:$CY$306,97,FALSE)</f>
        <v>0</v>
      </c>
      <c r="CN281" s="37">
        <f>VLOOKUP($BN281,'[1]Anexo 4 Seg Acciones Prev'!$C$7:$CY$306,98,FALSE)</f>
        <v>0</v>
      </c>
      <c r="CO281" s="37">
        <f>VLOOKUP($BN281,'[1]Anexo 4 Seg Acciones Prev'!$C$7:$CY$306,99,FALSE)</f>
        <v>0</v>
      </c>
      <c r="CP281" s="37">
        <f>VLOOKUP($BN281,'[1]Anexo 4 Seg Acciones Prev'!$C$7:$CY$306,100,FALSE)</f>
        <v>0</v>
      </c>
      <c r="CQ281" s="37">
        <f>VLOOKUP($BN281,'[1]Anexo 4 Seg Acciones Prev'!$C$7:$CY$306,101,FALSE)</f>
        <v>0</v>
      </c>
      <c r="CR281" s="37">
        <f t="shared" si="208"/>
        <v>0</v>
      </c>
      <c r="CS281" s="38" t="s">
        <v>58</v>
      </c>
      <c r="CT281" s="23"/>
      <c r="CU281" s="24"/>
      <c r="CV281" s="241"/>
      <c r="CW281" s="25">
        <f>1-(CU281/CV280)</f>
        <v>1</v>
      </c>
      <c r="CX281" s="23" t="str" cm="1">
        <f t="array" ref="CX281">+_xlfn.IFS(CW281&lt;0.8,"Cambio",CW281&lt;0.9,"Revisión de control",CW281&gt;0.89,"Se mantiene")</f>
        <v>Se mantiene</v>
      </c>
      <c r="CY281" s="143"/>
      <c r="CZ281" s="143"/>
      <c r="DA281" s="143"/>
      <c r="DB281" s="143"/>
      <c r="DC281" s="25">
        <f t="shared" si="204"/>
        <v>1</v>
      </c>
    </row>
    <row r="282" spans="1:107" ht="60" customHeight="1" x14ac:dyDescent="0.35">
      <c r="A282" s="146" t="s">
        <v>1459</v>
      </c>
      <c r="B282" s="223"/>
      <c r="C282" s="148" t="s">
        <v>153</v>
      </c>
      <c r="D282" s="206"/>
      <c r="E282" s="209"/>
      <c r="F282" s="206"/>
      <c r="G282" s="221"/>
      <c r="H282" s="184"/>
      <c r="I282" s="216"/>
      <c r="J282" s="190"/>
      <c r="K282" s="190"/>
      <c r="L282" s="211"/>
      <c r="M282" s="197"/>
      <c r="N282" s="200"/>
      <c r="O282" s="213"/>
      <c r="P282" s="216"/>
      <c r="Q282" s="213"/>
      <c r="R282" s="216"/>
      <c r="S282" s="216"/>
      <c r="T282" s="216"/>
      <c r="U282" s="184"/>
      <c r="V282" s="186"/>
      <c r="W282" s="186"/>
      <c r="X282" s="187"/>
      <c r="Y282" s="190"/>
      <c r="Z282" s="190"/>
      <c r="AA282" s="193"/>
      <c r="AB282" s="193"/>
      <c r="AC282" s="193"/>
      <c r="AD282" s="195"/>
      <c r="AE282" s="184"/>
      <c r="AF282" s="188"/>
      <c r="AG282" s="184"/>
      <c r="AH282" s="184"/>
      <c r="AI282" s="188"/>
      <c r="AJ282" s="184"/>
      <c r="AK282" s="185"/>
      <c r="AL282" s="20" t="str">
        <f>CONCATENATE(J280," Control"," 3")</f>
        <v>GINFO 48 Control 3</v>
      </c>
      <c r="AM282" s="22"/>
      <c r="AN282" s="22"/>
      <c r="AO282" s="22"/>
      <c r="AP282" s="22" t="str">
        <f t="shared" si="215"/>
        <v xml:space="preserve">  a través de </v>
      </c>
      <c r="AQ282" s="20"/>
      <c r="AR282" s="20" t="str">
        <f t="shared" si="186"/>
        <v/>
      </c>
      <c r="AS282" s="20"/>
      <c r="AT282" s="20" t="str">
        <f t="shared" si="187"/>
        <v/>
      </c>
      <c r="AU282" s="20"/>
      <c r="AV282" s="20"/>
      <c r="AW282" s="20"/>
      <c r="AX282" s="21">
        <f>+IF(AR282="Probabilidad",AX281-(AX281*AT282),AX281)</f>
        <v>0.6</v>
      </c>
      <c r="AY282" s="20" t="str">
        <f t="shared" si="216"/>
        <v>Media</v>
      </c>
      <c r="AZ282" s="21">
        <f>+IF(AR282="Impacto",AZ281-(AZ281*AT282),AZ281)</f>
        <v>0.60000000000000009</v>
      </c>
      <c r="BA282" s="20" t="str">
        <f t="shared" si="217"/>
        <v>Moderado</v>
      </c>
      <c r="BB282" s="190"/>
      <c r="BC282" s="190"/>
      <c r="BD282" s="182"/>
      <c r="BE282" s="20"/>
      <c r="BF282" s="20"/>
      <c r="BG282" s="20"/>
      <c r="BH282" s="166"/>
      <c r="BI282" s="166"/>
      <c r="BJ282" s="167"/>
      <c r="BK282" s="167"/>
      <c r="BL282" s="165"/>
      <c r="BM282" s="178"/>
      <c r="BN282" s="20" t="str">
        <f>CONCATENATE(J280," Acción preventiva"," 3")</f>
        <v>GINFO 48 Acción preventiva 3</v>
      </c>
      <c r="BO282" s="22"/>
      <c r="BP282" s="22"/>
      <c r="BQ282" s="22"/>
      <c r="BR282" s="20"/>
      <c r="BS282" s="20"/>
      <c r="BT282" s="20"/>
      <c r="BU282" s="20"/>
      <c r="BV282" s="20"/>
      <c r="BW282" s="20"/>
      <c r="BX282" s="20"/>
      <c r="BY282" s="20"/>
      <c r="BZ282" s="20"/>
      <c r="CA282" s="20"/>
      <c r="CB282" s="20"/>
      <c r="CC282" s="20"/>
      <c r="CD282" s="20"/>
      <c r="CE282" s="180"/>
      <c r="CF282" s="37"/>
      <c r="CG282" s="37"/>
      <c r="CH282" s="37"/>
      <c r="CI282" s="37"/>
      <c r="CJ282" s="37"/>
      <c r="CK282" s="37"/>
      <c r="CL282" s="37"/>
      <c r="CM282" s="37"/>
      <c r="CN282" s="37"/>
      <c r="CO282" s="37"/>
      <c r="CP282" s="37"/>
      <c r="CQ282" s="37"/>
      <c r="CR282" s="37"/>
      <c r="CS282" s="38"/>
      <c r="CT282" s="23"/>
      <c r="CU282" s="24"/>
      <c r="CV282" s="241"/>
      <c r="CW282" s="25">
        <f>1-(CU282/CV280)</f>
        <v>1</v>
      </c>
      <c r="CX282" s="23" t="str" cm="1">
        <f t="array" ref="CX282">+_xlfn.IFS(CW282&lt;0.8,"Cambio",CW282&lt;0.9,"Revisión de control",CW282&gt;0.89,"Se mantiene")</f>
        <v>Se mantiene</v>
      </c>
      <c r="CY282" s="143"/>
      <c r="CZ282" s="143"/>
      <c r="DA282" s="143"/>
      <c r="DB282" s="143"/>
      <c r="DC282" s="25">
        <f t="shared" si="204"/>
        <v>1</v>
      </c>
    </row>
    <row r="283" spans="1:107" ht="60" customHeight="1" x14ac:dyDescent="0.35">
      <c r="A283" s="146" t="s">
        <v>1459</v>
      </c>
      <c r="B283" s="224"/>
      <c r="C283" s="148" t="s">
        <v>153</v>
      </c>
      <c r="D283" s="207"/>
      <c r="E283" s="210"/>
      <c r="F283" s="207"/>
      <c r="G283" s="221"/>
      <c r="H283" s="184"/>
      <c r="I283" s="217"/>
      <c r="J283" s="191"/>
      <c r="K283" s="191"/>
      <c r="L283" s="211"/>
      <c r="M283" s="198"/>
      <c r="N283" s="201"/>
      <c r="O283" s="214"/>
      <c r="P283" s="217"/>
      <c r="Q283" s="214"/>
      <c r="R283" s="217"/>
      <c r="S283" s="217"/>
      <c r="T283" s="217"/>
      <c r="U283" s="184"/>
      <c r="V283" s="186"/>
      <c r="W283" s="186"/>
      <c r="X283" s="187"/>
      <c r="Y283" s="191"/>
      <c r="Z283" s="191"/>
      <c r="AA283" s="194"/>
      <c r="AB283" s="194"/>
      <c r="AC283" s="194"/>
      <c r="AD283" s="195"/>
      <c r="AE283" s="184"/>
      <c r="AF283" s="188"/>
      <c r="AG283" s="184"/>
      <c r="AH283" s="184"/>
      <c r="AI283" s="188"/>
      <c r="AJ283" s="184"/>
      <c r="AK283" s="185"/>
      <c r="AL283" s="20" t="str">
        <f>CONCATENATE(J280," Control"," 4")</f>
        <v>GINFO 48 Control 4</v>
      </c>
      <c r="AM283" s="22"/>
      <c r="AN283" s="22"/>
      <c r="AO283" s="22"/>
      <c r="AP283" s="22" t="str">
        <f t="shared" si="215"/>
        <v xml:space="preserve">  a través de </v>
      </c>
      <c r="AQ283" s="20"/>
      <c r="AR283" s="20" t="str">
        <f t="shared" si="186"/>
        <v/>
      </c>
      <c r="AS283" s="20"/>
      <c r="AT283" s="20" t="str">
        <f t="shared" si="187"/>
        <v/>
      </c>
      <c r="AU283" s="20"/>
      <c r="AV283" s="20"/>
      <c r="AW283" s="20"/>
      <c r="AX283" s="21">
        <f>+IF(AR283="Probabilidad",AX282-(AX282*AT283),AX282)</f>
        <v>0.6</v>
      </c>
      <c r="AY283" s="20" t="str">
        <f t="shared" si="216"/>
        <v>Media</v>
      </c>
      <c r="AZ283" s="21">
        <f>+IF(AR283="Impacto",AZ282-(AZ282*AT283),AZ282)</f>
        <v>0.60000000000000009</v>
      </c>
      <c r="BA283" s="20" t="str">
        <f t="shared" si="217"/>
        <v>Moderado</v>
      </c>
      <c r="BB283" s="191"/>
      <c r="BC283" s="191"/>
      <c r="BD283" s="183"/>
      <c r="BE283" s="20"/>
      <c r="BF283" s="20"/>
      <c r="BG283" s="20"/>
      <c r="BH283" s="166"/>
      <c r="BI283" s="166"/>
      <c r="BJ283" s="167"/>
      <c r="BK283" s="167"/>
      <c r="BL283" s="165"/>
      <c r="BM283" s="178"/>
      <c r="BN283" s="20" t="str">
        <f>CONCATENATE(J280," Acción preventiva"," 4")</f>
        <v>GINFO 48 Acción preventiva 4</v>
      </c>
      <c r="BO283" s="22"/>
      <c r="BP283" s="22"/>
      <c r="BQ283" s="22"/>
      <c r="BR283" s="20"/>
      <c r="BS283" s="20"/>
      <c r="BT283" s="20"/>
      <c r="BU283" s="20"/>
      <c r="BV283" s="20"/>
      <c r="BW283" s="20"/>
      <c r="BX283" s="20"/>
      <c r="BY283" s="20"/>
      <c r="BZ283" s="20"/>
      <c r="CA283" s="20"/>
      <c r="CB283" s="20"/>
      <c r="CC283" s="20"/>
      <c r="CD283" s="20"/>
      <c r="CE283" s="180"/>
      <c r="CF283" s="37"/>
      <c r="CG283" s="37"/>
      <c r="CH283" s="37"/>
      <c r="CI283" s="37"/>
      <c r="CJ283" s="37"/>
      <c r="CK283" s="37"/>
      <c r="CL283" s="37"/>
      <c r="CM283" s="37"/>
      <c r="CN283" s="37"/>
      <c r="CO283" s="37"/>
      <c r="CP283" s="37"/>
      <c r="CQ283" s="37"/>
      <c r="CR283" s="37"/>
      <c r="CS283" s="38"/>
      <c r="CT283" s="23"/>
      <c r="CU283" s="24"/>
      <c r="CV283" s="242"/>
      <c r="CW283" s="25">
        <f>1-(CU283/CV280)</f>
        <v>1</v>
      </c>
      <c r="CX283" s="23" t="str" cm="1">
        <f t="array" ref="CX283">+_xlfn.IFS(CW283&lt;0.8,"Cambio",CW283&lt;0.9,"Revisión de control",CW283&gt;0.89,"Se mantiene")</f>
        <v>Se mantiene</v>
      </c>
      <c r="CY283" s="143"/>
      <c r="CZ283" s="143"/>
      <c r="DA283" s="143"/>
      <c r="DB283" s="143"/>
      <c r="DC283" s="25">
        <f t="shared" si="204"/>
        <v>1</v>
      </c>
    </row>
    <row r="284" spans="1:107" ht="60" customHeight="1" x14ac:dyDescent="0.35">
      <c r="A284" s="146" t="s">
        <v>1617</v>
      </c>
      <c r="B284" s="222" t="s">
        <v>152</v>
      </c>
      <c r="C284" s="147" t="s">
        <v>153</v>
      </c>
      <c r="D284" s="205" t="str">
        <f>VLOOKUP(B284,Datos!$B$65:$F$80,3,FALSE)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84" s="208" t="str">
        <f>VLOOKUP(B284,Datos!$B$65:$F$80,5,FALSE)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84" s="205" t="str">
        <f>VLOOKUP(B284,Datos!$B$65:$F$80,4,FALSE)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84" s="221" t="s">
        <v>1029</v>
      </c>
      <c r="H284" s="184" t="s">
        <v>1618</v>
      </c>
      <c r="I284" s="215">
        <f>IF(K284="",0,1)</f>
        <v>1</v>
      </c>
      <c r="J284" s="189" t="str">
        <f>CONCATENATE(C284," ",K284)</f>
        <v>GINFO 49</v>
      </c>
      <c r="K284" s="189">
        <v>49</v>
      </c>
      <c r="L284" s="211">
        <v>46150</v>
      </c>
      <c r="M284" s="196">
        <f ca="1">+TODAY()-L284</f>
        <v>39</v>
      </c>
      <c r="N284" s="199" t="s">
        <v>1621</v>
      </c>
      <c r="O284" s="212" t="s">
        <v>19</v>
      </c>
      <c r="P284" s="215">
        <f>VLOOKUP(O284,Datos!$B$20:$D$25,3,FALSE)</f>
        <v>0.2</v>
      </c>
      <c r="Q284" s="212" t="s">
        <v>28</v>
      </c>
      <c r="R284" s="215">
        <f>VLOOKUP(Q284,Datos!$C$20:$D$25,2,FALSE)</f>
        <v>0.6</v>
      </c>
      <c r="S284" s="215">
        <f>+IF(P284="",R284,IF(R284="",P284,IF(P284&gt;R284,P284,R284)))</f>
        <v>0.6</v>
      </c>
      <c r="T284" s="215" t="str" cm="1">
        <f t="array" ref="T284">_xlfn.IFS(S284=P284,O284,S284=R284,Q284)</f>
        <v>El riesgo afecta la imagen de la entidad con algunos usuarios de relevancia frente al logro de los objetivos</v>
      </c>
      <c r="U284" s="184" t="s">
        <v>4</v>
      </c>
      <c r="V284" s="186" t="s">
        <v>1627</v>
      </c>
      <c r="W284" s="186" t="s">
        <v>1625</v>
      </c>
      <c r="X284" s="187" t="str">
        <f>CONCATENATE("Posibilidad de"," ",U284," ",V284," debido ",W284)</f>
        <v>Posibilidad de pérdida reputacional en la imagen de la entidad ante los grupo de interés por por fallas en la infraestructura tecnológica, solicitudes parciales, entrega de banner con especificaciones no adecuadas  debido fallas en la administración y operación de la infraestructura tecnológica que soporta la intranet  y/o falta de personal especializado</v>
      </c>
      <c r="Y284" s="189" t="s">
        <v>210</v>
      </c>
      <c r="Z284" s="189" t="s">
        <v>214</v>
      </c>
      <c r="AA284" s="192" t="s">
        <v>257</v>
      </c>
      <c r="AB284" s="192" t="s">
        <v>226</v>
      </c>
      <c r="AC284" s="192" t="s">
        <v>1628</v>
      </c>
      <c r="AD284" s="266">
        <f>365*24*60*60</f>
        <v>31536000</v>
      </c>
      <c r="AE284" s="184" t="str">
        <f>IF(AD284&lt;=0,"",IF(AD284&lt;=2,"Muy Baja",IF(AD284&lt;=24,"Baja",IF(AD284&lt;=500,"Media",IF(AD284&lt;=5000,"Alta","Muy Alta")))))</f>
        <v>Muy Alta</v>
      </c>
      <c r="AF284" s="188">
        <f>IF(AE284="","",IF(AE284="Muy Baja",0.2,IF(AE284="Baja",0.4,IF(AE284="Media",0.6,IF(AE284="Alta",0.8,IF(AE284="Muy Alta",1,))))))</f>
        <v>1</v>
      </c>
      <c r="AG284" s="188" t="str">
        <f>+T284</f>
        <v>El riesgo afecta la imagen de la entidad con algunos usuarios de relevancia frente al logro de los objetivos</v>
      </c>
      <c r="AH284" s="184" t="str" cm="1">
        <f t="array" ref="AH284">_xlfn.IFS(AG284=Datos!$C$6,"Leve",AG284=Datos!$D$6,"Leve",AG284=Datos!$C$7,"Menor",AG284=Datos!$D$7,"Menor",AG284=Datos!$C$8,"Moderado",AG284=Datos!$D$8,"Moderado",AG284=Datos!$C$9,"Mayor",AG284=Datos!$D$9,"Mayor",AG284=Datos!$C$10,"Catastrófico",AG284=Datos!$D$10,"Catastrófico")</f>
        <v>Moderado</v>
      </c>
      <c r="AI284" s="188">
        <f>IF(AH284="","",IF(AH284="Leve",0.2,IF(AH284="Menor",0.4,IF(AH284="Moderado",0.6,IF(AH284="Mayor",0.8,IF(AH284="Catastrófico",1,))))))</f>
        <v>0.6</v>
      </c>
      <c r="AJ284" s="184" t="str">
        <f>IF(OR(AND(AE284="Muy Baja",AH284="Leve"),AND(AE284="Muy Baja",AH284="Menor"),AND(AE284="Baja",AH284="Leve")),"Bajo",IF(OR(AND(AE284="Muy baja",AH284="Moderado"),AND(AE284="Baja",AH284="Menor"),AND(AE284="Baja",AH284="Moderado"),AND(AE284="Media",AH284="Leve"),AND(AE284="Media",AH284="Menor"),AND(AE284="Media",AH284="Moderado"),AND(AE284="Alta",AH284="Leve"),AND(AE284="Alta",AH284="Menor")),"Moderado",IF(OR(AND(AE284="Muy Baja",AH284="Mayor"),AND(AE284="Baja",AH284="Mayor"),AND(AE284="Media",AH284="Mayor"),AND(AE284="Alta",AH284="Moderado"),AND(AE284="Alta",AH284="Mayor"),AND(AE284="Muy Alta",AH284="Leve"),AND(AE284="Muy Alta",AH284="Menor"),AND(AE284="Muy Alta",AH284="Moderado"),AND(AE284="Muy Alta",AH284="Mayor")),"Alto",IF(OR(AND(AE284="Muy Baja",AH284="Catastrófico"),AND(AE284="Baja",AH284="Catastrófico"),AND(AE284="Media",AH284="Catastrófico"),AND(AE284="Alta",AH284="Catastrófico"),AND(AE284="Muy Alta",AH284="Catastrófico")),"Extremo",""))))</f>
        <v>Alto</v>
      </c>
      <c r="AK284" s="185" t="str" cm="1">
        <f t="array" ref="AK284">_xlfn.IFS(AJ284="Bajo","Aceptar",AJ284="Moderado","Reducir",AJ284="Alto","Reducir",AJ284="Extremo","Reducir")</f>
        <v>Reducir</v>
      </c>
      <c r="AL284" s="20" t="str">
        <f>CONCATENATE(J284," Control"," 1")</f>
        <v>GINFO 49 Control 1</v>
      </c>
      <c r="AM284" s="22" t="s">
        <v>328</v>
      </c>
      <c r="AN284" s="22" t="s">
        <v>1641</v>
      </c>
      <c r="AO284" s="22" t="s">
        <v>1642</v>
      </c>
      <c r="AP284" s="22" t="str">
        <f t="shared" si="215"/>
        <v>El EQUIPO DE INFRAESTRUCTURA Y SOPORTE TECNOLÓGICO (SG) Evalua la información allegada y escalada a través de CAS que compete a los técnicos del EIST  en cada caso creado, para determinar si tiene las caracteristicas para ser resuelto</v>
      </c>
      <c r="AQ284" s="20" t="s">
        <v>53</v>
      </c>
      <c r="AR284" s="20" t="str">
        <f t="shared" si="186"/>
        <v>Probabilidad</v>
      </c>
      <c r="AS284" s="20" t="s">
        <v>56</v>
      </c>
      <c r="AT284" s="20" t="str">
        <f t="shared" si="187"/>
        <v>40%</v>
      </c>
      <c r="AU284" s="20" t="s">
        <v>1</v>
      </c>
      <c r="AV284" s="20" t="s">
        <v>2</v>
      </c>
      <c r="AW284" s="20" t="s">
        <v>3</v>
      </c>
      <c r="AX284" s="21">
        <f>+IF(AR284="Probabilidad",AF284-(AF284*AT284),AF284)</f>
        <v>0.6</v>
      </c>
      <c r="AY284" s="20" t="str">
        <f t="shared" si="216"/>
        <v>Media</v>
      </c>
      <c r="AZ284" s="21">
        <f>+IF(AR284="Impacto",AI284-(AI284*AT284),AI284)</f>
        <v>0.6</v>
      </c>
      <c r="BA284" s="20" t="str">
        <f t="shared" si="217"/>
        <v>Moderado</v>
      </c>
      <c r="BB284" s="189" t="str">
        <f>IF(OR(AND(AY287="Muy Baja",BA287="Leve"),AND(AY287="Muy Baja",BA287="Menor"),AND(AY287="Baja",BA287="Leve")),"Bajo",IF(OR(AND(AY287="Muy baja",BA287="Moderado"),AND(AY287="Baja",BA287="Menor"),AND(AY287="Baja",BA287="Moderado"),AND(AY287="Media",BA287="Leve"),AND(AY287="Media",BA287="Menor"),AND(AY287="Media",BA287="Moderado"),AND(AY287="Alta",BA287="Leve"),AND(AY287="Alta",BA287="Menor")),"Moderado",IF(OR(AND(AY287="Muy Baja",BA287="Mayor"),AND(AY287="Baja",BA287="Mayor"),AND(AY287="Media",BA287="Mayor"),AND(AY287="Alta",BA287="Moderado"),AND(AY287="Alta",BA287="Mayor"),AND(AY287="Muy Alta",BA287="Leve"),AND(AY287="Muy Alta",BA287="Menor"),AND(AY287="Muy Alta",BA287="Moderado"),AND(AY287="Muy Alta",BA287="Mayor")),"Alto",IF(OR(AND(AY287="Muy Baja",BA287="Catastrófico"),AND(AY287="Baja",BA287="Catastrófico"),AND(AY287="Media",BA287="Catastrófico"),AND(AY287="Alta",BA287="Catastrófico"),AND(AY287="Muy Alta",BA287="Catastrófico")),"Extremo",""))))</f>
        <v>Moderado</v>
      </c>
      <c r="BC284" s="189" t="str" cm="1">
        <f t="array" ref="BC284">_xlfn.IFS(BB284="Bajo","Aceptar",BB284="Moderado","Reducir",BB284="Alto","Reducir",BB284="Extremo","Reducir")</f>
        <v>Reducir</v>
      </c>
      <c r="BD284" s="181" t="str" cm="1">
        <f t="array" ref="BD284">_xlfn.IFS(BC284="Aceptar","No",BC284="Reducir","Si")</f>
        <v>Si</v>
      </c>
      <c r="BE284" s="136" t="s">
        <v>1817</v>
      </c>
      <c r="BF284" s="136" t="s">
        <v>1817</v>
      </c>
      <c r="BG284" s="136" t="s">
        <v>1817</v>
      </c>
      <c r="BH284" s="166">
        <v>0</v>
      </c>
      <c r="BI284" s="166"/>
      <c r="BJ284" s="167"/>
      <c r="BK284" s="164">
        <f t="shared" ref="BK284" si="225">+SUM(BH284:BJ284)</f>
        <v>0</v>
      </c>
      <c r="BL284" s="165">
        <f t="shared" ref="BL284" si="226">+BK284/3</f>
        <v>0</v>
      </c>
      <c r="BM284" s="178">
        <f t="shared" ref="BM284" si="227">+AVERAGE(BL284:BL287)</f>
        <v>0</v>
      </c>
      <c r="BN284" s="20" t="str">
        <f>CONCATENATE(J284," Acción preventiva"," 1")</f>
        <v>GINFO 49 Acción preventiva 1</v>
      </c>
      <c r="BO284" s="22" t="s">
        <v>328</v>
      </c>
      <c r="BP284" s="22" t="s">
        <v>1651</v>
      </c>
      <c r="BQ284" s="22" t="s">
        <v>1652</v>
      </c>
      <c r="BR284" s="20">
        <f t="shared" si="221"/>
        <v>2</v>
      </c>
      <c r="BS284" s="20"/>
      <c r="BT284" s="20"/>
      <c r="BU284" s="20"/>
      <c r="BV284" s="20"/>
      <c r="BW284" s="20"/>
      <c r="BX284" s="20">
        <v>1</v>
      </c>
      <c r="BY284" s="20"/>
      <c r="BZ284" s="20"/>
      <c r="CA284" s="20"/>
      <c r="CB284" s="20"/>
      <c r="CC284" s="20">
        <v>1</v>
      </c>
      <c r="CD284" s="20"/>
      <c r="CE284" s="180">
        <f>+AVERAGE(CR284:CR287)/AVERAGE(BR284:BR287)</f>
        <v>0</v>
      </c>
      <c r="CF284" s="37">
        <f>VLOOKUP($BN284,'[1]Anexo 4 Seg Acciones Prev'!$C$7:$CY$306,90,FALSE)</f>
        <v>0</v>
      </c>
      <c r="CG284" s="37">
        <f>VLOOKUP($BN284,'[1]Anexo 4 Seg Acciones Prev'!$C$7:$CY$306,91,FALSE)</f>
        <v>0</v>
      </c>
      <c r="CH284" s="37">
        <f>VLOOKUP($BN284,'[1]Anexo 4 Seg Acciones Prev'!$C$7:$CY$306,92,FALSE)</f>
        <v>0</v>
      </c>
      <c r="CI284" s="37">
        <f>VLOOKUP($BN284,'[1]Anexo 4 Seg Acciones Prev'!$C$7:$CY$306,93,FALSE)</f>
        <v>0</v>
      </c>
      <c r="CJ284" s="37">
        <f>VLOOKUP($BN284,'[1]Anexo 4 Seg Acciones Prev'!$C$7:$CY$306,94,FALSE)</f>
        <v>0</v>
      </c>
      <c r="CK284" s="37">
        <f>VLOOKUP($BN284,'[1]Anexo 4 Seg Acciones Prev'!$C$7:$CY$306,95,FALSE)</f>
        <v>0</v>
      </c>
      <c r="CL284" s="37">
        <f>VLOOKUP($BN284,'[1]Anexo 4 Seg Acciones Prev'!$C$7:$CY$306,96,FALSE)</f>
        <v>0</v>
      </c>
      <c r="CM284" s="37">
        <f>VLOOKUP($BN284,'[1]Anexo 4 Seg Acciones Prev'!$C$7:$CY$306,97,FALSE)</f>
        <v>0</v>
      </c>
      <c r="CN284" s="37">
        <f>VLOOKUP($BN284,'[1]Anexo 4 Seg Acciones Prev'!$C$7:$CY$306,98,FALSE)</f>
        <v>0</v>
      </c>
      <c r="CO284" s="37">
        <f>VLOOKUP($BN284,'[1]Anexo 4 Seg Acciones Prev'!$C$7:$CY$306,99,FALSE)</f>
        <v>0</v>
      </c>
      <c r="CP284" s="37">
        <f>VLOOKUP($BN284,'[1]Anexo 4 Seg Acciones Prev'!$C$7:$CY$306,100,FALSE)</f>
        <v>0</v>
      </c>
      <c r="CQ284" s="37">
        <f>VLOOKUP($BN284,'[1]Anexo 4 Seg Acciones Prev'!$C$7:$CY$306,101,FALSE)</f>
        <v>0</v>
      </c>
      <c r="CR284" s="37">
        <f t="shared" si="208"/>
        <v>0</v>
      </c>
      <c r="CS284" s="38" t="s">
        <v>58</v>
      </c>
      <c r="CT284" s="23"/>
      <c r="CU284" s="24"/>
      <c r="CV284" s="240">
        <f>+AD284</f>
        <v>31536000</v>
      </c>
      <c r="CW284" s="25">
        <f>1-(CU284/CV284)</f>
        <v>1</v>
      </c>
      <c r="CX284" s="23" t="str" cm="1">
        <f t="array" ref="CX284">+_xlfn.IFS(CW284&lt;0.8,"Cambio",CW284&lt;0.9,"Revisión de control",CW284&gt;0.89,"Se mantiene")</f>
        <v>Se mantiene</v>
      </c>
      <c r="CY284" s="143"/>
      <c r="CZ284" s="143"/>
      <c r="DA284" s="143"/>
      <c r="DB284" s="143"/>
      <c r="DC284" s="25">
        <f t="shared" si="204"/>
        <v>1</v>
      </c>
    </row>
    <row r="285" spans="1:107" ht="60" customHeight="1" x14ac:dyDescent="0.35">
      <c r="A285" s="146" t="s">
        <v>1617</v>
      </c>
      <c r="B285" s="223"/>
      <c r="C285" s="147" t="s">
        <v>153</v>
      </c>
      <c r="D285" s="206"/>
      <c r="E285" s="209"/>
      <c r="F285" s="206"/>
      <c r="G285" s="221"/>
      <c r="H285" s="184"/>
      <c r="I285" s="216"/>
      <c r="J285" s="190"/>
      <c r="K285" s="190"/>
      <c r="L285" s="211"/>
      <c r="M285" s="197"/>
      <c r="N285" s="200"/>
      <c r="O285" s="213"/>
      <c r="P285" s="216"/>
      <c r="Q285" s="213"/>
      <c r="R285" s="216"/>
      <c r="S285" s="216"/>
      <c r="T285" s="216"/>
      <c r="U285" s="184"/>
      <c r="V285" s="186"/>
      <c r="W285" s="186"/>
      <c r="X285" s="187"/>
      <c r="Y285" s="190"/>
      <c r="Z285" s="190"/>
      <c r="AA285" s="193"/>
      <c r="AB285" s="193"/>
      <c r="AC285" s="193"/>
      <c r="AD285" s="257"/>
      <c r="AE285" s="184"/>
      <c r="AF285" s="188"/>
      <c r="AG285" s="184"/>
      <c r="AH285" s="184"/>
      <c r="AI285" s="188"/>
      <c r="AJ285" s="184"/>
      <c r="AK285" s="185"/>
      <c r="AL285" s="20" t="str">
        <f>CONCATENATE(J284," Control"," 2")</f>
        <v>GINFO 49 Control 2</v>
      </c>
      <c r="AM285" s="22" t="s">
        <v>328</v>
      </c>
      <c r="AN285" s="22" t="s">
        <v>1643</v>
      </c>
      <c r="AO285" s="2" t="s">
        <v>1644</v>
      </c>
      <c r="AP285" s="22" t="str">
        <f t="shared" si="215"/>
        <v>El EQUIPO DE INFRAESTRUCTURA Y SOPORTE TECNOLÓGICO (SG) Corrige cualquier tipo de informacion errada en la Intranet a través de la actualizacion de esta pagina bajo los criterios tecnicos que se require de contenido</v>
      </c>
      <c r="AQ285" s="20" t="s">
        <v>55</v>
      </c>
      <c r="AR285" s="20" t="str">
        <f t="shared" si="186"/>
        <v>Impacto</v>
      </c>
      <c r="AS285" s="20" t="s">
        <v>56</v>
      </c>
      <c r="AT285" s="20" t="str">
        <f t="shared" si="187"/>
        <v>25%</v>
      </c>
      <c r="AU285" s="20" t="s">
        <v>1</v>
      </c>
      <c r="AV285" s="20" t="s">
        <v>2</v>
      </c>
      <c r="AW285" s="20" t="s">
        <v>3</v>
      </c>
      <c r="AX285" s="21">
        <f>+IF(AR285="Probabilidad",AX284-(AX284*AT285),AX284)</f>
        <v>0.6</v>
      </c>
      <c r="AY285" s="20" t="str">
        <f t="shared" si="216"/>
        <v>Media</v>
      </c>
      <c r="AZ285" s="21">
        <f>+IF(AR285="Impacto",AZ284-(AZ284*AT285),AZ284)</f>
        <v>0.44999999999999996</v>
      </c>
      <c r="BA285" s="20" t="str">
        <f t="shared" si="217"/>
        <v>Moderado</v>
      </c>
      <c r="BB285" s="190"/>
      <c r="BC285" s="190"/>
      <c r="BD285" s="182"/>
      <c r="BE285" s="136" t="s">
        <v>1817</v>
      </c>
      <c r="BF285" s="136" t="s">
        <v>1817</v>
      </c>
      <c r="BG285" s="136" t="s">
        <v>1817</v>
      </c>
      <c r="BH285" s="166"/>
      <c r="BI285" s="166"/>
      <c r="BJ285" s="167"/>
      <c r="BK285" s="164"/>
      <c r="BL285" s="165"/>
      <c r="BM285" s="178"/>
      <c r="BN285" s="20" t="str">
        <f>CONCATENATE(J284," Acción preventiva"," 2")</f>
        <v>GINFO 49 Acción preventiva 2</v>
      </c>
      <c r="BO285" s="22"/>
      <c r="BP285" s="22"/>
      <c r="BQ285" s="22"/>
      <c r="BR285" s="20"/>
      <c r="BS285" s="20"/>
      <c r="BT285" s="20"/>
      <c r="BU285" s="20"/>
      <c r="BV285" s="20"/>
      <c r="BW285" s="20"/>
      <c r="BX285" s="20"/>
      <c r="BY285" s="20"/>
      <c r="BZ285" s="20"/>
      <c r="CA285" s="20"/>
      <c r="CB285" s="20"/>
      <c r="CC285" s="20"/>
      <c r="CD285" s="20"/>
      <c r="CE285" s="180"/>
      <c r="CF285" s="37"/>
      <c r="CG285" s="37"/>
      <c r="CH285" s="37"/>
      <c r="CI285" s="37"/>
      <c r="CJ285" s="37"/>
      <c r="CK285" s="37"/>
      <c r="CL285" s="37"/>
      <c r="CM285" s="37"/>
      <c r="CN285" s="37"/>
      <c r="CO285" s="37"/>
      <c r="CP285" s="37"/>
      <c r="CQ285" s="37"/>
      <c r="CR285" s="37"/>
      <c r="CS285" s="38"/>
      <c r="CT285" s="23"/>
      <c r="CU285" s="24"/>
      <c r="CV285" s="241"/>
      <c r="CW285" s="25">
        <f>1-(CU285/CV284)</f>
        <v>1</v>
      </c>
      <c r="CX285" s="23" t="str" cm="1">
        <f t="array" ref="CX285">+_xlfn.IFS(CW285&lt;0.8,"Cambio",CW285&lt;0.9,"Revisión de control",CW285&gt;0.89,"Se mantiene")</f>
        <v>Se mantiene</v>
      </c>
      <c r="CY285" s="143"/>
      <c r="CZ285" s="143"/>
      <c r="DA285" s="143"/>
      <c r="DB285" s="143"/>
      <c r="DC285" s="25">
        <f t="shared" si="204"/>
        <v>1</v>
      </c>
    </row>
    <row r="286" spans="1:107" ht="60" customHeight="1" x14ac:dyDescent="0.35">
      <c r="A286" s="146" t="s">
        <v>1617</v>
      </c>
      <c r="B286" s="223"/>
      <c r="C286" s="147" t="s">
        <v>153</v>
      </c>
      <c r="D286" s="206"/>
      <c r="E286" s="209"/>
      <c r="F286" s="206"/>
      <c r="G286" s="221"/>
      <c r="H286" s="184"/>
      <c r="I286" s="216"/>
      <c r="J286" s="190"/>
      <c r="K286" s="190"/>
      <c r="L286" s="211"/>
      <c r="M286" s="197"/>
      <c r="N286" s="200"/>
      <c r="O286" s="213"/>
      <c r="P286" s="216"/>
      <c r="Q286" s="213"/>
      <c r="R286" s="216"/>
      <c r="S286" s="216"/>
      <c r="T286" s="216"/>
      <c r="U286" s="184"/>
      <c r="V286" s="186"/>
      <c r="W286" s="186"/>
      <c r="X286" s="187"/>
      <c r="Y286" s="190"/>
      <c r="Z286" s="190"/>
      <c r="AA286" s="193"/>
      <c r="AB286" s="193"/>
      <c r="AC286" s="193"/>
      <c r="AD286" s="195"/>
      <c r="AE286" s="184"/>
      <c r="AF286" s="188"/>
      <c r="AG286" s="184"/>
      <c r="AH286" s="184"/>
      <c r="AI286" s="188"/>
      <c r="AJ286" s="184"/>
      <c r="AK286" s="185"/>
      <c r="AL286" s="20" t="str">
        <f>CONCATENATE(J284," Control"," 3")</f>
        <v>GINFO 49 Control 3</v>
      </c>
      <c r="AM286" s="22"/>
      <c r="AN286" s="22"/>
      <c r="AO286" s="22"/>
      <c r="AP286" s="22" t="str">
        <f t="shared" si="215"/>
        <v xml:space="preserve">  a través de </v>
      </c>
      <c r="AQ286" s="20"/>
      <c r="AR286" s="20" t="str">
        <f t="shared" si="186"/>
        <v/>
      </c>
      <c r="AS286" s="20"/>
      <c r="AT286" s="20" t="str">
        <f t="shared" si="187"/>
        <v/>
      </c>
      <c r="AU286" s="20"/>
      <c r="AV286" s="20"/>
      <c r="AW286" s="20"/>
      <c r="AX286" s="21">
        <f>+IF(AR286="Probabilidad",AX285-(AX285*AT286),AX285)</f>
        <v>0.6</v>
      </c>
      <c r="AY286" s="20" t="str">
        <f t="shared" si="216"/>
        <v>Media</v>
      </c>
      <c r="AZ286" s="21">
        <f>+IF(AR286="Impacto",AZ285-(AZ285*AT286),AZ285)</f>
        <v>0.44999999999999996</v>
      </c>
      <c r="BA286" s="20" t="str">
        <f t="shared" si="217"/>
        <v>Moderado</v>
      </c>
      <c r="BB286" s="190"/>
      <c r="BC286" s="190"/>
      <c r="BD286" s="182"/>
      <c r="BE286" s="20"/>
      <c r="BF286" s="20"/>
      <c r="BG286" s="20"/>
      <c r="BH286" s="166"/>
      <c r="BI286" s="166"/>
      <c r="BJ286" s="167"/>
      <c r="BK286" s="167"/>
      <c r="BL286" s="165"/>
      <c r="BM286" s="178"/>
      <c r="BN286" s="20" t="str">
        <f>CONCATENATE(J284," Acción preventiva"," 3")</f>
        <v>GINFO 49 Acción preventiva 3</v>
      </c>
      <c r="BO286" s="22"/>
      <c r="BP286" s="22"/>
      <c r="BQ286" s="22"/>
      <c r="BR286" s="20"/>
      <c r="BS286" s="20"/>
      <c r="BT286" s="20"/>
      <c r="BU286" s="20"/>
      <c r="BV286" s="20"/>
      <c r="BW286" s="20"/>
      <c r="BX286" s="20"/>
      <c r="BY286" s="20"/>
      <c r="BZ286" s="20"/>
      <c r="CA286" s="20"/>
      <c r="CB286" s="20"/>
      <c r="CC286" s="20"/>
      <c r="CD286" s="20"/>
      <c r="CE286" s="180"/>
      <c r="CF286" s="37"/>
      <c r="CG286" s="37"/>
      <c r="CH286" s="37"/>
      <c r="CI286" s="37"/>
      <c r="CJ286" s="37"/>
      <c r="CK286" s="37"/>
      <c r="CL286" s="37"/>
      <c r="CM286" s="37"/>
      <c r="CN286" s="37"/>
      <c r="CO286" s="37"/>
      <c r="CP286" s="37"/>
      <c r="CQ286" s="37"/>
      <c r="CR286" s="37"/>
      <c r="CS286" s="38"/>
      <c r="CT286" s="23"/>
      <c r="CU286" s="24"/>
      <c r="CV286" s="241"/>
      <c r="CW286" s="25">
        <f>1-(CU286/CV284)</f>
        <v>1</v>
      </c>
      <c r="CX286" s="23" t="str" cm="1">
        <f t="array" ref="CX286">+_xlfn.IFS(CW286&lt;0.8,"Cambio",CW286&lt;0.9,"Revisión de control",CW286&gt;0.89,"Se mantiene")</f>
        <v>Se mantiene</v>
      </c>
      <c r="CY286" s="143"/>
      <c r="CZ286" s="143"/>
      <c r="DA286" s="143"/>
      <c r="DB286" s="143"/>
      <c r="DC286" s="25">
        <f t="shared" si="204"/>
        <v>1</v>
      </c>
    </row>
    <row r="287" spans="1:107" ht="60" customHeight="1" x14ac:dyDescent="0.35">
      <c r="A287" s="146" t="s">
        <v>1617</v>
      </c>
      <c r="B287" s="224"/>
      <c r="C287" s="147" t="s">
        <v>153</v>
      </c>
      <c r="D287" s="207"/>
      <c r="E287" s="210"/>
      <c r="F287" s="207"/>
      <c r="G287" s="221"/>
      <c r="H287" s="184"/>
      <c r="I287" s="217"/>
      <c r="J287" s="191"/>
      <c r="K287" s="191"/>
      <c r="L287" s="211"/>
      <c r="M287" s="198"/>
      <c r="N287" s="201"/>
      <c r="O287" s="214"/>
      <c r="P287" s="217"/>
      <c r="Q287" s="214"/>
      <c r="R287" s="217"/>
      <c r="S287" s="217"/>
      <c r="T287" s="217"/>
      <c r="U287" s="184"/>
      <c r="V287" s="186"/>
      <c r="W287" s="186"/>
      <c r="X287" s="187"/>
      <c r="Y287" s="191"/>
      <c r="Z287" s="191"/>
      <c r="AA287" s="194"/>
      <c r="AB287" s="194"/>
      <c r="AC287" s="194"/>
      <c r="AD287" s="195"/>
      <c r="AE287" s="184"/>
      <c r="AF287" s="188"/>
      <c r="AG287" s="184"/>
      <c r="AH287" s="184"/>
      <c r="AI287" s="188"/>
      <c r="AJ287" s="184"/>
      <c r="AK287" s="185"/>
      <c r="AL287" s="20" t="str">
        <f>CONCATENATE(J284," Control"," 4")</f>
        <v>GINFO 49 Control 4</v>
      </c>
      <c r="AM287" s="22"/>
      <c r="AN287" s="22"/>
      <c r="AO287" s="22"/>
      <c r="AP287" s="22" t="str">
        <f t="shared" si="215"/>
        <v xml:space="preserve">  a través de </v>
      </c>
      <c r="AQ287" s="20"/>
      <c r="AR287" s="20" t="str">
        <f t="shared" si="186"/>
        <v/>
      </c>
      <c r="AS287" s="20"/>
      <c r="AT287" s="20" t="str">
        <f t="shared" si="187"/>
        <v/>
      </c>
      <c r="AU287" s="20"/>
      <c r="AV287" s="20"/>
      <c r="AW287" s="20"/>
      <c r="AX287" s="21">
        <f>+IF(AR287="Probabilidad",AX286-(AX286*AT287),AX286)</f>
        <v>0.6</v>
      </c>
      <c r="AY287" s="20" t="str">
        <f t="shared" si="216"/>
        <v>Media</v>
      </c>
      <c r="AZ287" s="21">
        <f>+IF(AR287="Impacto",AZ286-(AZ286*AT287),AZ286)</f>
        <v>0.44999999999999996</v>
      </c>
      <c r="BA287" s="20" t="str">
        <f t="shared" si="217"/>
        <v>Moderado</v>
      </c>
      <c r="BB287" s="191"/>
      <c r="BC287" s="191"/>
      <c r="BD287" s="183"/>
      <c r="BE287" s="20"/>
      <c r="BF287" s="20"/>
      <c r="BG287" s="20"/>
      <c r="BH287" s="166"/>
      <c r="BI287" s="166"/>
      <c r="BJ287" s="167"/>
      <c r="BK287" s="167"/>
      <c r="BL287" s="165"/>
      <c r="BM287" s="178"/>
      <c r="BN287" s="20" t="str">
        <f>CONCATENATE(J284," Acción preventiva"," 4")</f>
        <v>GINFO 49 Acción preventiva 4</v>
      </c>
      <c r="BO287" s="22"/>
      <c r="BP287" s="22"/>
      <c r="BQ287" s="22"/>
      <c r="BR287" s="20"/>
      <c r="BS287" s="20"/>
      <c r="BT287" s="20"/>
      <c r="BU287" s="20"/>
      <c r="BV287" s="20"/>
      <c r="BW287" s="20"/>
      <c r="BX287" s="20"/>
      <c r="BY287" s="20"/>
      <c r="BZ287" s="20"/>
      <c r="CA287" s="20"/>
      <c r="CB287" s="20"/>
      <c r="CC287" s="20"/>
      <c r="CD287" s="20"/>
      <c r="CE287" s="180"/>
      <c r="CF287" s="37"/>
      <c r="CG287" s="37"/>
      <c r="CH287" s="37"/>
      <c r="CI287" s="37"/>
      <c r="CJ287" s="37"/>
      <c r="CK287" s="37"/>
      <c r="CL287" s="37"/>
      <c r="CM287" s="37"/>
      <c r="CN287" s="37"/>
      <c r="CO287" s="37"/>
      <c r="CP287" s="37"/>
      <c r="CQ287" s="37"/>
      <c r="CR287" s="37"/>
      <c r="CS287" s="38"/>
      <c r="CT287" s="23"/>
      <c r="CU287" s="24"/>
      <c r="CV287" s="242"/>
      <c r="CW287" s="25">
        <f>1-(CU287/CV284)</f>
        <v>1</v>
      </c>
      <c r="CX287" s="23" t="str" cm="1">
        <f t="array" ref="CX287">+_xlfn.IFS(CW287&lt;0.8,"Cambio",CW287&lt;0.9,"Revisión de control",CW287&gt;0.89,"Se mantiene")</f>
        <v>Se mantiene</v>
      </c>
      <c r="CY287" s="143"/>
      <c r="CZ287" s="143"/>
      <c r="DA287" s="143"/>
      <c r="DB287" s="143"/>
      <c r="DC287" s="25">
        <f t="shared" si="204"/>
        <v>1</v>
      </c>
    </row>
    <row r="288" spans="1:107" ht="60" customHeight="1" x14ac:dyDescent="0.35">
      <c r="A288" s="146" t="s">
        <v>1156</v>
      </c>
      <c r="B288" s="202" t="s">
        <v>154</v>
      </c>
      <c r="C288" s="147" t="s">
        <v>155</v>
      </c>
      <c r="D288" s="205" t="str">
        <f>VLOOKUP(B288,Datos!$B$65:$F$80,3,FALSE)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88" s="208" t="str">
        <f>VLOOKUP(B288,Datos!$B$65:$F$80,5,FALSE)</f>
        <v>La posibilidad de incumplir con la administración del Talento Humano de la Agencia y promover su desarrollo</v>
      </c>
      <c r="F288" s="205" t="str">
        <f>VLOOKUP(B288,Datos!$B$65:$F$80,4,FALSE)</f>
        <v>Inicia con la planeación, selección y vinculación del personal idóneo, competente y con las habilidades requeridas y, termina con el retiro del servidor público.</v>
      </c>
      <c r="G288" s="221" t="s">
        <v>280</v>
      </c>
      <c r="H288" s="184" t="s">
        <v>1158</v>
      </c>
      <c r="I288" s="215">
        <f>IF(K288="",0,1)</f>
        <v>1</v>
      </c>
      <c r="J288" s="189" t="str">
        <f>CONCATENATE(C288," ",K288)</f>
        <v>GTHU 50</v>
      </c>
      <c r="K288" s="189">
        <v>50</v>
      </c>
      <c r="L288" s="211">
        <v>46150</v>
      </c>
      <c r="M288" s="196">
        <f ca="1">+TODAY()-L288</f>
        <v>39</v>
      </c>
      <c r="N288" s="199" t="s">
        <v>1157</v>
      </c>
      <c r="O288" s="212" t="s">
        <v>19</v>
      </c>
      <c r="P288" s="215">
        <f>VLOOKUP(O288,Datos!$B$20:$D$25,3,FALSE)</f>
        <v>0.2</v>
      </c>
      <c r="Q288" s="212" t="s">
        <v>35</v>
      </c>
      <c r="R288" s="215">
        <f>VLOOKUP(Q288,Datos!$C$20:$D$25,2,FALSE)</f>
        <v>1</v>
      </c>
      <c r="S288" s="215">
        <f>+IF(P288="",R288,IF(R288="",P288,IF(P288&gt;R288,P288,R288)))</f>
        <v>1</v>
      </c>
      <c r="T288" s="215" t="str" cm="1">
        <f t="array" ref="T288">_xlfn.IFS(S288=P288,O288,S288=R288,Q288)</f>
        <v>El riesgo afecta la imagen de la entidad a nivel nacional, con efecto publicitarios sostenible a nivel país</v>
      </c>
      <c r="U288" s="184" t="s">
        <v>4</v>
      </c>
      <c r="V288" s="186" t="s">
        <v>1159</v>
      </c>
      <c r="W288" s="186" t="s">
        <v>1160</v>
      </c>
      <c r="X288" s="187" t="str">
        <f>CONCATENATE("Posibilidad de"," ",U288," ",V288," debido ",W288)</f>
        <v>Posibilidad de pérdida reputacional en la desaparición del conocimiento de la entidad debido a la falta de mecanismos que permitan retener el conocimiento tácito y explícito tanto individual como grupal e institucional</v>
      </c>
      <c r="Y288" s="189" t="s">
        <v>206</v>
      </c>
      <c r="Z288" s="189" t="s">
        <v>214</v>
      </c>
      <c r="AA288" s="192" t="s">
        <v>257</v>
      </c>
      <c r="AB288" s="192" t="s">
        <v>1161</v>
      </c>
      <c r="AC288" s="192" t="s">
        <v>1094</v>
      </c>
      <c r="AD288" s="195">
        <v>8760</v>
      </c>
      <c r="AE288" s="184" t="str">
        <f>IF(AD288&lt;=0,"",IF(AD288&lt;=2,"Muy Baja",IF(AD288&lt;=24,"Baja",IF(AD288&lt;=500,"Media",IF(AD288&lt;=5000,"Alta","Muy Alta")))))</f>
        <v>Muy Alta</v>
      </c>
      <c r="AF288" s="188">
        <f>IF(AE288="","",IF(AE288="Muy Baja",0.2,IF(AE288="Baja",0.4,IF(AE288="Media",0.6,IF(AE288="Alta",0.8,IF(AE288="Muy Alta",1,))))))</f>
        <v>1</v>
      </c>
      <c r="AG288" s="188" t="str">
        <f>+T288</f>
        <v>El riesgo afecta la imagen de la entidad a nivel nacional, con efecto publicitarios sostenible a nivel país</v>
      </c>
      <c r="AH288" s="184" t="str" cm="1">
        <f t="array" ref="AH288">_xlfn.IFS(AG288=Datos!$C$6,"Leve",AG288=Datos!$D$6,"Leve",AG288=Datos!$C$7,"Menor",AG288=Datos!$D$7,"Menor",AG288=Datos!$C$8,"Moderado",AG288=Datos!$D$8,"Moderado",AG288=Datos!$C$9,"Mayor",AG288=Datos!$D$9,"Mayor",AG288=Datos!$C$10,"Catastrófico",AG288=Datos!$D$10,"Catastrófico")</f>
        <v>Catastrófico</v>
      </c>
      <c r="AI288" s="188">
        <f>IF(AH288="","",IF(AH288="Leve",0.2,IF(AH288="Menor",0.4,IF(AH288="Moderado",0.6,IF(AH288="Mayor",0.8,IF(AH288="Catastrófico",1,))))))</f>
        <v>1</v>
      </c>
      <c r="AJ288" s="184" t="str">
        <f>IF(OR(AND(AE288="Muy Baja",AH288="Leve"),AND(AE288="Muy Baja",AH288="Menor"),AND(AE288="Baja",AH288="Leve")),"Bajo",IF(OR(AND(AE288="Muy baja",AH288="Moderado"),AND(AE288="Baja",AH288="Menor"),AND(AE288="Baja",AH288="Moderado"),AND(AE288="Media",AH288="Leve"),AND(AE288="Media",AH288="Menor"),AND(AE288="Media",AH288="Moderado"),AND(AE288="Alta",AH288="Leve"),AND(AE288="Alta",AH288="Menor")),"Moderado",IF(OR(AND(AE288="Muy Baja",AH288="Mayor"),AND(AE288="Baja",AH288="Mayor"),AND(AE288="Media",AH288="Mayor"),AND(AE288="Alta",AH288="Moderado"),AND(AE288="Alta",AH288="Mayor"),AND(AE288="Muy Alta",AH288="Leve"),AND(AE288="Muy Alta",AH288="Menor"),AND(AE288="Muy Alta",AH288="Moderado"),AND(AE288="Muy Alta",AH288="Mayor")),"Alto",IF(OR(AND(AE288="Muy Baja",AH288="Catastrófico"),AND(AE288="Baja",AH288="Catastrófico"),AND(AE288="Media",AH288="Catastrófico"),AND(AE288="Alta",AH288="Catastrófico"),AND(AE288="Muy Alta",AH288="Catastrófico")),"Extremo",""))))</f>
        <v>Extremo</v>
      </c>
      <c r="AK288" s="185" t="str" cm="1">
        <f t="array" ref="AK288">_xlfn.IFS(AJ288="Bajo","Aceptar",AJ288="Moderado","Reducir",AJ288="Alto","Reducir",AJ288="Extremo","Reducir")</f>
        <v>Reducir</v>
      </c>
      <c r="AL288" s="20" t="str">
        <f>CONCATENATE(J288," Control"," 1")</f>
        <v>GTHU 50 Control 1</v>
      </c>
      <c r="AM288" s="22" t="s">
        <v>277</v>
      </c>
      <c r="AN288" s="22" t="s">
        <v>1162</v>
      </c>
      <c r="AO288" s="22" t="s">
        <v>1163</v>
      </c>
      <c r="AP288" s="22" t="str">
        <f t="shared" ref="AP288:AP315" si="228">CONCATENATE(AM288," ",AN288," a través de ",AO288)</f>
        <v>SUBDIRECCIÓN DE TALENTO HUMANO revisar el autodiagnóstico de MIPG para la dimensión de Gestión del conocimiento a través de la recolección y/o confirmación de los aportes de cada dependencia a la Gestión del Conocimiento, así como la mitigación del riesgo de fuga de conocimiento en la entidad, se realiza mediante reuniones con los enlaces designados en cada área o a través de la actualización adelantada por el equipo asesor, con base en la identificación y revisión de insumos potencialmente reportables dentro de esta dimensión; este ejercicio se desarrolla con una periodicidad anual.</v>
      </c>
      <c r="AQ288" s="20" t="s">
        <v>54</v>
      </c>
      <c r="AR288" s="20" t="str">
        <f t="shared" ref="AR288:AR323" si="229">IF(OR(AQ288="Preventivo",AQ288="Detectivo"),"Probabilidad",IF(AQ288="Correctivo","Impacto",""))</f>
        <v>Probabilidad</v>
      </c>
      <c r="AS288" s="20" t="s">
        <v>56</v>
      </c>
      <c r="AT288" s="20" t="str">
        <f t="shared" ref="AT288:AT323" si="230">IF(AND(AQ288="Preventivo",AS288="Automático"),"50%",IF(AND(AQ288="Preventivo",AS288="Manual"),"40%",IF(AND(AQ288="Detectivo",AS288="Automático"),"40%",IF(AND(AQ288="Detectivo",AS288="Manual"),"30%",IF(AND(AQ288="Correctivo",AS288="Automático"),"35%",IF(AND(AQ288="Correctivo",AS288="Manual"),"25%",""))))))</f>
        <v>30%</v>
      </c>
      <c r="AU288" s="20" t="s">
        <v>1</v>
      </c>
      <c r="AV288" s="20" t="s">
        <v>2</v>
      </c>
      <c r="AW288" s="20" t="s">
        <v>3</v>
      </c>
      <c r="AX288" s="21">
        <f>+IF(AR288="Probabilidad",AF288-(AF288*AT288),AF288)</f>
        <v>0.7</v>
      </c>
      <c r="AY288" s="20" t="str">
        <f t="shared" si="216"/>
        <v>Alta</v>
      </c>
      <c r="AZ288" s="21">
        <f>+IF(AR288="Impacto",AI288-(AI288*AT288),AI288)</f>
        <v>1</v>
      </c>
      <c r="BA288" s="20" t="str">
        <f t="shared" si="217"/>
        <v>Catastrófico</v>
      </c>
      <c r="BB288" s="189" t="str">
        <f>IF(OR(AND(AY291="Muy Baja",BA291="Leve"),AND(AY291="Muy Baja",BA291="Menor"),AND(AY291="Baja",BA291="Leve")),"Bajo",IF(OR(AND(AY291="Muy baja",BA291="Moderado"),AND(AY291="Baja",BA291="Menor"),AND(AY291="Baja",BA291="Moderado"),AND(AY291="Media",BA291="Leve"),AND(AY291="Media",BA291="Menor"),AND(AY291="Media",BA291="Moderado"),AND(AY291="Alta",BA291="Leve"),AND(AY291="Alta",BA291="Menor")),"Moderado",IF(OR(AND(AY291="Muy Baja",BA291="Mayor"),AND(AY291="Baja",BA291="Mayor"),AND(AY291="Media",BA291="Mayor"),AND(AY291="Alta",BA291="Moderado"),AND(AY291="Alta",BA291="Mayor"),AND(AY291="Muy Alta",BA291="Leve"),AND(AY291="Muy Alta",BA291="Menor"),AND(AY291="Muy Alta",BA291="Moderado"),AND(AY291="Muy Alta",BA291="Mayor")),"Alto",IF(OR(AND(AY291="Muy Baja",BA291="Catastrófico"),AND(AY291="Baja",BA291="Catastrófico"),AND(AY291="Media",BA291="Catastrófico"),AND(AY291="Alta",BA291="Catastrófico"),AND(AY291="Muy Alta",BA291="Catastrófico")),"Extremo",""))))</f>
        <v>Alto</v>
      </c>
      <c r="BC288" s="189" t="str" cm="1">
        <f t="array" ref="BC288">_xlfn.IFS(BB288="Bajo","Aceptar",BB288="Moderado","Reducir",BB288="Alto","Reducir",BB288="Extremo","Reducir")</f>
        <v>Reducir</v>
      </c>
      <c r="BD288" s="181" t="str" cm="1">
        <f t="array" ref="BD288">_xlfn.IFS(BC288="Aceptar","No",BC288="Reducir","Si")</f>
        <v>Si</v>
      </c>
      <c r="BE288" s="136" t="s">
        <v>1817</v>
      </c>
      <c r="BF288" s="136" t="s">
        <v>1817</v>
      </c>
      <c r="BG288" s="136" t="s">
        <v>1817</v>
      </c>
      <c r="BH288" s="166">
        <v>1</v>
      </c>
      <c r="BI288" s="166"/>
      <c r="BJ288" s="167"/>
      <c r="BK288" s="164">
        <f t="shared" ref="BK288" si="231">+SUM(BH288:BJ288)</f>
        <v>1</v>
      </c>
      <c r="BL288" s="165">
        <f t="shared" ref="BL288" si="232">+BK288/3</f>
        <v>0.33333333333333331</v>
      </c>
      <c r="BM288" s="178">
        <f t="shared" ref="BM288" si="233">+AVERAGE(BL288:BL291)</f>
        <v>0.33333333333333331</v>
      </c>
      <c r="BN288" s="20" t="str">
        <f>CONCATENATE(J288," Acción preventiva"," 1")</f>
        <v>GTHU 50 Acción preventiva 1</v>
      </c>
      <c r="BO288" s="22" t="s">
        <v>277</v>
      </c>
      <c r="BP288" s="22" t="s">
        <v>278</v>
      </c>
      <c r="BQ288" s="22" t="s">
        <v>279</v>
      </c>
      <c r="BR288" s="20">
        <f>+SUM(BS288:CD288)</f>
        <v>2</v>
      </c>
      <c r="BS288" s="20"/>
      <c r="BT288" s="20"/>
      <c r="BU288" s="20"/>
      <c r="BV288" s="20"/>
      <c r="BW288" s="20"/>
      <c r="BX288" s="20">
        <v>1</v>
      </c>
      <c r="BY288" s="20"/>
      <c r="BZ288" s="20"/>
      <c r="CA288" s="20"/>
      <c r="CB288" s="20"/>
      <c r="CC288" s="20"/>
      <c r="CD288" s="20">
        <v>1</v>
      </c>
      <c r="CE288" s="180">
        <f>+AVERAGE(CR288:CR291)/AVERAGE(BR288:BR291)</f>
        <v>0</v>
      </c>
      <c r="CF288" s="37">
        <f>VLOOKUP($BN288,'[1]Anexo 4 Seg Acciones Prev'!$C$7:$CY$306,90,FALSE)</f>
        <v>0</v>
      </c>
      <c r="CG288" s="37">
        <f>VLOOKUP($BN288,'[1]Anexo 4 Seg Acciones Prev'!$C$7:$CY$306,91,FALSE)</f>
        <v>0</v>
      </c>
      <c r="CH288" s="37">
        <f>VLOOKUP($BN288,'[1]Anexo 4 Seg Acciones Prev'!$C$7:$CY$306,92,FALSE)</f>
        <v>0</v>
      </c>
      <c r="CI288" s="37">
        <f>VLOOKUP($BN288,'[1]Anexo 4 Seg Acciones Prev'!$C$7:$CY$306,93,FALSE)</f>
        <v>0</v>
      </c>
      <c r="CJ288" s="37">
        <f>VLOOKUP($BN288,'[1]Anexo 4 Seg Acciones Prev'!$C$7:$CY$306,94,FALSE)</f>
        <v>0</v>
      </c>
      <c r="CK288" s="37">
        <f>VLOOKUP($BN288,'[1]Anexo 4 Seg Acciones Prev'!$C$7:$CY$306,95,FALSE)</f>
        <v>0</v>
      </c>
      <c r="CL288" s="37">
        <f>VLOOKUP($BN288,'[1]Anexo 4 Seg Acciones Prev'!$C$7:$CY$306,96,FALSE)</f>
        <v>0</v>
      </c>
      <c r="CM288" s="37">
        <f>VLOOKUP($BN288,'[1]Anexo 4 Seg Acciones Prev'!$C$7:$CY$306,97,FALSE)</f>
        <v>0</v>
      </c>
      <c r="CN288" s="37">
        <f>VLOOKUP($BN288,'[1]Anexo 4 Seg Acciones Prev'!$C$7:$CY$306,98,FALSE)</f>
        <v>0</v>
      </c>
      <c r="CO288" s="37">
        <f>VLOOKUP($BN288,'[1]Anexo 4 Seg Acciones Prev'!$C$7:$CY$306,99,FALSE)</f>
        <v>0</v>
      </c>
      <c r="CP288" s="37">
        <f>VLOOKUP($BN288,'[1]Anexo 4 Seg Acciones Prev'!$C$7:$CY$306,100,FALSE)</f>
        <v>0</v>
      </c>
      <c r="CQ288" s="37">
        <f>VLOOKUP($BN288,'[1]Anexo 4 Seg Acciones Prev'!$C$7:$CY$306,101,FALSE)</f>
        <v>0</v>
      </c>
      <c r="CR288" s="37">
        <f t="shared" si="208"/>
        <v>0</v>
      </c>
      <c r="CS288" s="38" t="s">
        <v>58</v>
      </c>
      <c r="CT288" s="23"/>
      <c r="CU288" s="24"/>
      <c r="CV288" s="240">
        <f>+AD288</f>
        <v>8760</v>
      </c>
      <c r="CW288" s="25">
        <f>1-(CU288/CV288)</f>
        <v>1</v>
      </c>
      <c r="CX288" s="23" t="str" cm="1">
        <f t="array" ref="CX288">+_xlfn.IFS(CW288&lt;0.8,"Cambio",CW288&lt;0.9,"Revisión de control",CW288&gt;0.89,"Se mantiene")</f>
        <v>Se mantiene</v>
      </c>
      <c r="CY288" s="143"/>
      <c r="CZ288" s="143"/>
      <c r="DA288" s="143"/>
      <c r="DB288" s="143"/>
      <c r="DC288" s="25">
        <f t="shared" si="204"/>
        <v>1</v>
      </c>
    </row>
    <row r="289" spans="1:107" ht="60" customHeight="1" x14ac:dyDescent="0.35">
      <c r="A289" s="146" t="s">
        <v>1156</v>
      </c>
      <c r="B289" s="203"/>
      <c r="C289" s="147" t="s">
        <v>155</v>
      </c>
      <c r="D289" s="206"/>
      <c r="E289" s="209"/>
      <c r="F289" s="206"/>
      <c r="G289" s="221"/>
      <c r="H289" s="184"/>
      <c r="I289" s="216"/>
      <c r="J289" s="190"/>
      <c r="K289" s="190"/>
      <c r="L289" s="211"/>
      <c r="M289" s="197"/>
      <c r="N289" s="200"/>
      <c r="O289" s="213"/>
      <c r="P289" s="216"/>
      <c r="Q289" s="213"/>
      <c r="R289" s="216"/>
      <c r="S289" s="216"/>
      <c r="T289" s="216"/>
      <c r="U289" s="184"/>
      <c r="V289" s="186"/>
      <c r="W289" s="186"/>
      <c r="X289" s="187"/>
      <c r="Y289" s="190"/>
      <c r="Z289" s="190"/>
      <c r="AA289" s="193"/>
      <c r="AB289" s="193"/>
      <c r="AC289" s="193"/>
      <c r="AD289" s="195"/>
      <c r="AE289" s="184"/>
      <c r="AF289" s="188"/>
      <c r="AG289" s="184"/>
      <c r="AH289" s="184"/>
      <c r="AI289" s="188"/>
      <c r="AJ289" s="184"/>
      <c r="AK289" s="185"/>
      <c r="AL289" s="20" t="str">
        <f>CONCATENATE(J288," Control"," 2")</f>
        <v>GTHU 50 Control 2</v>
      </c>
      <c r="AM289" s="22" t="s">
        <v>277</v>
      </c>
      <c r="AN289" s="22" t="s">
        <v>1164</v>
      </c>
      <c r="AO289" s="22" t="s">
        <v>1165</v>
      </c>
      <c r="AP289" s="22" t="str">
        <f t="shared" si="228"/>
        <v>SUBDIRECCIÓN DE TALENTO HUMANO actualiza el Plan Estratégico de Talento Humano de la entidad a través de resultado del autodianostico de MiPG de gestión de conocimiento y las observaciones a informes internos de seguimiento</v>
      </c>
      <c r="AQ289" s="20" t="s">
        <v>55</v>
      </c>
      <c r="AR289" s="20" t="str">
        <f t="shared" si="229"/>
        <v>Impacto</v>
      </c>
      <c r="AS289" s="20" t="s">
        <v>56</v>
      </c>
      <c r="AT289" s="20" t="str">
        <f t="shared" si="230"/>
        <v>25%</v>
      </c>
      <c r="AU289" s="20" t="s">
        <v>1</v>
      </c>
      <c r="AV289" s="20" t="s">
        <v>2</v>
      </c>
      <c r="AW289" s="20" t="s">
        <v>3</v>
      </c>
      <c r="AX289" s="21">
        <f>+IF(AR289="Probabilidad",AX288-(AX288*AT289),AX288)</f>
        <v>0.7</v>
      </c>
      <c r="AY289" s="20" t="str">
        <f t="shared" si="216"/>
        <v>Alta</v>
      </c>
      <c r="AZ289" s="21">
        <f>+IF(AR289="Impacto",AZ288-(AZ288*AT289),AZ288)</f>
        <v>0.75</v>
      </c>
      <c r="BA289" s="20" t="str">
        <f t="shared" si="217"/>
        <v>Mayor</v>
      </c>
      <c r="BB289" s="190"/>
      <c r="BC289" s="190"/>
      <c r="BD289" s="182"/>
      <c r="BE289" s="136" t="s">
        <v>1817</v>
      </c>
      <c r="BF289" s="136" t="s">
        <v>1817</v>
      </c>
      <c r="BG289" s="136" t="s">
        <v>1817</v>
      </c>
      <c r="BH289" s="166"/>
      <c r="BI289" s="166"/>
      <c r="BJ289" s="167"/>
      <c r="BK289" s="164"/>
      <c r="BL289" s="165"/>
      <c r="BM289" s="178"/>
      <c r="BN289" s="20" t="str">
        <f>CONCATENATE(J288," Acción preventiva"," 2")</f>
        <v>GTHU 50 Acción preventiva 2</v>
      </c>
      <c r="BO289" s="22"/>
      <c r="BP289" s="22"/>
      <c r="BQ289" s="22"/>
      <c r="BR289" s="20"/>
      <c r="BS289" s="20"/>
      <c r="BT289" s="20"/>
      <c r="BU289" s="20"/>
      <c r="BV289" s="20"/>
      <c r="BW289" s="20"/>
      <c r="BX289" s="20"/>
      <c r="BY289" s="20"/>
      <c r="BZ289" s="20"/>
      <c r="CA289" s="20"/>
      <c r="CB289" s="20"/>
      <c r="CC289" s="20"/>
      <c r="CD289" s="20"/>
      <c r="CE289" s="180"/>
      <c r="CF289" s="37"/>
      <c r="CG289" s="37"/>
      <c r="CH289" s="37"/>
      <c r="CI289" s="37"/>
      <c r="CJ289" s="37"/>
      <c r="CK289" s="37"/>
      <c r="CL289" s="37"/>
      <c r="CM289" s="37"/>
      <c r="CN289" s="37"/>
      <c r="CO289" s="37"/>
      <c r="CP289" s="37"/>
      <c r="CQ289" s="37"/>
      <c r="CR289" s="37"/>
      <c r="CS289" s="38"/>
      <c r="CT289" s="23"/>
      <c r="CU289" s="24"/>
      <c r="CV289" s="241"/>
      <c r="CW289" s="25">
        <f>1-(CU289/CV288)</f>
        <v>1</v>
      </c>
      <c r="CX289" s="23" t="str" cm="1">
        <f t="array" ref="CX289">+_xlfn.IFS(CW289&lt;0.8,"Cambio",CW289&lt;0.9,"Revisión de control",CW289&gt;0.89,"Se mantiene")</f>
        <v>Se mantiene</v>
      </c>
      <c r="CY289" s="143"/>
      <c r="CZ289" s="143"/>
      <c r="DA289" s="143"/>
      <c r="DB289" s="143"/>
      <c r="DC289" s="25">
        <f t="shared" si="204"/>
        <v>1</v>
      </c>
    </row>
    <row r="290" spans="1:107" ht="60" customHeight="1" x14ac:dyDescent="0.35">
      <c r="A290" s="146" t="s">
        <v>1156</v>
      </c>
      <c r="B290" s="203"/>
      <c r="C290" s="147" t="s">
        <v>155</v>
      </c>
      <c r="D290" s="206"/>
      <c r="E290" s="209"/>
      <c r="F290" s="206"/>
      <c r="G290" s="221"/>
      <c r="H290" s="184"/>
      <c r="I290" s="216"/>
      <c r="J290" s="190"/>
      <c r="K290" s="190"/>
      <c r="L290" s="211"/>
      <c r="M290" s="197"/>
      <c r="N290" s="200"/>
      <c r="O290" s="213"/>
      <c r="P290" s="216"/>
      <c r="Q290" s="213"/>
      <c r="R290" s="216"/>
      <c r="S290" s="216"/>
      <c r="T290" s="216"/>
      <c r="U290" s="184"/>
      <c r="V290" s="186"/>
      <c r="W290" s="186"/>
      <c r="X290" s="187"/>
      <c r="Y290" s="190"/>
      <c r="Z290" s="190"/>
      <c r="AA290" s="193"/>
      <c r="AB290" s="193"/>
      <c r="AC290" s="193"/>
      <c r="AD290" s="195"/>
      <c r="AE290" s="184"/>
      <c r="AF290" s="188"/>
      <c r="AG290" s="184"/>
      <c r="AH290" s="184"/>
      <c r="AI290" s="188"/>
      <c r="AJ290" s="184"/>
      <c r="AK290" s="185"/>
      <c r="AL290" s="20" t="str">
        <f>CONCATENATE(J288," Control"," 3")</f>
        <v>GTHU 50 Control 3</v>
      </c>
      <c r="AM290" s="22"/>
      <c r="AN290" s="22"/>
      <c r="AO290" s="22"/>
      <c r="AP290" s="22" t="str">
        <f t="shared" si="228"/>
        <v xml:space="preserve">  a través de </v>
      </c>
      <c r="AQ290" s="20"/>
      <c r="AR290" s="20" t="str">
        <f t="shared" si="229"/>
        <v/>
      </c>
      <c r="AS290" s="20"/>
      <c r="AT290" s="20" t="str">
        <f t="shared" si="230"/>
        <v/>
      </c>
      <c r="AU290" s="20"/>
      <c r="AV290" s="20"/>
      <c r="AW290" s="20"/>
      <c r="AX290" s="21">
        <f>+IF(AR290="Probabilidad",AX289-(AX289*AT290),AX289)</f>
        <v>0.7</v>
      </c>
      <c r="AY290" s="20" t="str">
        <f t="shared" si="216"/>
        <v>Alta</v>
      </c>
      <c r="AZ290" s="21">
        <f>+IF(AR290="Impacto",AZ289-(AZ289*AT290),AZ289)</f>
        <v>0.75</v>
      </c>
      <c r="BA290" s="20" t="str">
        <f t="shared" si="217"/>
        <v>Mayor</v>
      </c>
      <c r="BB290" s="190"/>
      <c r="BC290" s="190"/>
      <c r="BD290" s="182"/>
      <c r="BE290" s="20"/>
      <c r="BF290" s="20"/>
      <c r="BG290" s="20"/>
      <c r="BH290" s="166"/>
      <c r="BI290" s="166"/>
      <c r="BJ290" s="167"/>
      <c r="BK290" s="167"/>
      <c r="BL290" s="165"/>
      <c r="BM290" s="178"/>
      <c r="BN290" s="20" t="str">
        <f>CONCATENATE(J288," Acción preventiva"," 3")</f>
        <v>GTHU 50 Acción preventiva 3</v>
      </c>
      <c r="BO290" s="22"/>
      <c r="BP290" s="22"/>
      <c r="BQ290" s="22"/>
      <c r="BR290" s="20"/>
      <c r="BS290" s="20"/>
      <c r="BT290" s="20"/>
      <c r="BU290" s="20"/>
      <c r="BV290" s="20"/>
      <c r="BW290" s="20"/>
      <c r="BX290" s="20"/>
      <c r="BY290" s="20"/>
      <c r="BZ290" s="20"/>
      <c r="CA290" s="20"/>
      <c r="CB290" s="20"/>
      <c r="CC290" s="20"/>
      <c r="CD290" s="20"/>
      <c r="CE290" s="180"/>
      <c r="CF290" s="37"/>
      <c r="CG290" s="37"/>
      <c r="CH290" s="37"/>
      <c r="CI290" s="37"/>
      <c r="CJ290" s="37"/>
      <c r="CK290" s="37"/>
      <c r="CL290" s="37"/>
      <c r="CM290" s="37"/>
      <c r="CN290" s="37"/>
      <c r="CO290" s="37"/>
      <c r="CP290" s="37"/>
      <c r="CQ290" s="37"/>
      <c r="CR290" s="37"/>
      <c r="CS290" s="38"/>
      <c r="CT290" s="23"/>
      <c r="CU290" s="24"/>
      <c r="CV290" s="241"/>
      <c r="CW290" s="25">
        <f>1-(CU290/CV288)</f>
        <v>1</v>
      </c>
      <c r="CX290" s="23" t="str" cm="1">
        <f t="array" ref="CX290">+_xlfn.IFS(CW290&lt;0.8,"Cambio",CW290&lt;0.9,"Revisión de control",CW290&gt;0.89,"Se mantiene")</f>
        <v>Se mantiene</v>
      </c>
      <c r="CY290" s="143"/>
      <c r="CZ290" s="143"/>
      <c r="DA290" s="143"/>
      <c r="DB290" s="143"/>
      <c r="DC290" s="25">
        <f t="shared" si="204"/>
        <v>1</v>
      </c>
    </row>
    <row r="291" spans="1:107" ht="60" customHeight="1" x14ac:dyDescent="0.35">
      <c r="A291" s="146" t="s">
        <v>1156</v>
      </c>
      <c r="B291" s="204"/>
      <c r="C291" s="147" t="s">
        <v>155</v>
      </c>
      <c r="D291" s="207"/>
      <c r="E291" s="210"/>
      <c r="F291" s="207"/>
      <c r="G291" s="221"/>
      <c r="H291" s="184"/>
      <c r="I291" s="217"/>
      <c r="J291" s="191"/>
      <c r="K291" s="191"/>
      <c r="L291" s="211"/>
      <c r="M291" s="198"/>
      <c r="N291" s="201"/>
      <c r="O291" s="214"/>
      <c r="P291" s="217"/>
      <c r="Q291" s="214"/>
      <c r="R291" s="217"/>
      <c r="S291" s="217"/>
      <c r="T291" s="217"/>
      <c r="U291" s="184"/>
      <c r="V291" s="186"/>
      <c r="W291" s="186"/>
      <c r="X291" s="187"/>
      <c r="Y291" s="191"/>
      <c r="Z291" s="191"/>
      <c r="AA291" s="194"/>
      <c r="AB291" s="194"/>
      <c r="AC291" s="194"/>
      <c r="AD291" s="195"/>
      <c r="AE291" s="184"/>
      <c r="AF291" s="188"/>
      <c r="AG291" s="184"/>
      <c r="AH291" s="184"/>
      <c r="AI291" s="188"/>
      <c r="AJ291" s="184"/>
      <c r="AK291" s="185"/>
      <c r="AL291" s="20" t="str">
        <f>CONCATENATE(J288," Control"," 4")</f>
        <v>GTHU 50 Control 4</v>
      </c>
      <c r="AM291" s="22"/>
      <c r="AN291" s="22"/>
      <c r="AO291" s="22"/>
      <c r="AP291" s="22" t="str">
        <f t="shared" si="228"/>
        <v xml:space="preserve">  a través de </v>
      </c>
      <c r="AQ291" s="20"/>
      <c r="AR291" s="20" t="str">
        <f t="shared" si="229"/>
        <v/>
      </c>
      <c r="AS291" s="20"/>
      <c r="AT291" s="20" t="str">
        <f t="shared" si="230"/>
        <v/>
      </c>
      <c r="AU291" s="20"/>
      <c r="AV291" s="20"/>
      <c r="AW291" s="20"/>
      <c r="AX291" s="21">
        <f>+IF(AR291="Probabilidad",AX290-(AX290*AT291),AX290)</f>
        <v>0.7</v>
      </c>
      <c r="AY291" s="20" t="str">
        <f t="shared" si="216"/>
        <v>Alta</v>
      </c>
      <c r="AZ291" s="21">
        <f>+IF(AR291="Impacto",AZ290-(AZ290*AT291),AZ290)</f>
        <v>0.75</v>
      </c>
      <c r="BA291" s="20" t="str">
        <f t="shared" si="217"/>
        <v>Mayor</v>
      </c>
      <c r="BB291" s="191"/>
      <c r="BC291" s="191"/>
      <c r="BD291" s="183"/>
      <c r="BE291" s="20"/>
      <c r="BF291" s="20"/>
      <c r="BG291" s="20"/>
      <c r="BH291" s="166"/>
      <c r="BI291" s="166"/>
      <c r="BJ291" s="167"/>
      <c r="BK291" s="167"/>
      <c r="BL291" s="165"/>
      <c r="BM291" s="178"/>
      <c r="BN291" s="20" t="str">
        <f>CONCATENATE(J288," Acción preventiva"," 4")</f>
        <v>GTHU 50 Acción preventiva 4</v>
      </c>
      <c r="BO291" s="22"/>
      <c r="BP291" s="22"/>
      <c r="BQ291" s="22"/>
      <c r="BR291" s="20"/>
      <c r="BS291" s="20"/>
      <c r="BT291" s="20"/>
      <c r="BU291" s="20"/>
      <c r="BV291" s="20"/>
      <c r="BW291" s="20"/>
      <c r="BX291" s="20"/>
      <c r="BY291" s="20"/>
      <c r="BZ291" s="20"/>
      <c r="CA291" s="20"/>
      <c r="CB291" s="20"/>
      <c r="CC291" s="20"/>
      <c r="CD291" s="20"/>
      <c r="CE291" s="180"/>
      <c r="CF291" s="37"/>
      <c r="CG291" s="37"/>
      <c r="CH291" s="37"/>
      <c r="CI291" s="37"/>
      <c r="CJ291" s="37"/>
      <c r="CK291" s="37"/>
      <c r="CL291" s="37"/>
      <c r="CM291" s="37"/>
      <c r="CN291" s="37"/>
      <c r="CO291" s="37"/>
      <c r="CP291" s="37"/>
      <c r="CQ291" s="37"/>
      <c r="CR291" s="37"/>
      <c r="CS291" s="38"/>
      <c r="CT291" s="23"/>
      <c r="CU291" s="24"/>
      <c r="CV291" s="242"/>
      <c r="CW291" s="25">
        <f>1-(CU291/CV288)</f>
        <v>1</v>
      </c>
      <c r="CX291" s="23" t="str" cm="1">
        <f t="array" ref="CX291">+_xlfn.IFS(CW291&lt;0.8,"Cambio",CW291&lt;0.9,"Revisión de control",CW291&gt;0.89,"Se mantiene")</f>
        <v>Se mantiene</v>
      </c>
      <c r="CY291" s="143"/>
      <c r="CZ291" s="143"/>
      <c r="DA291" s="143"/>
      <c r="DB291" s="143"/>
      <c r="DC291" s="25">
        <f t="shared" si="204"/>
        <v>1</v>
      </c>
    </row>
    <row r="292" spans="1:107" ht="60" customHeight="1" x14ac:dyDescent="0.35">
      <c r="A292" s="146" t="s">
        <v>1156</v>
      </c>
      <c r="B292" s="202" t="s">
        <v>154</v>
      </c>
      <c r="C292" s="147" t="s">
        <v>155</v>
      </c>
      <c r="D292" s="205" t="str">
        <f>VLOOKUP(B292,Datos!$B$65:$F$80,3,FALSE)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2" s="208" t="str">
        <f>VLOOKUP(B292,Datos!$B$65:$F$80,5,FALSE)</f>
        <v>La posibilidad de incumplir con la administración del Talento Humano de la Agencia y promover su desarrollo</v>
      </c>
      <c r="F292" s="205" t="str">
        <f>VLOOKUP(B292,Datos!$B$65:$F$80,4,FALSE)</f>
        <v>Inicia con la planeación, selección y vinculación del personal idóneo, competente y con las habilidades requeridas y, termina con el retiro del servidor público.</v>
      </c>
      <c r="G292" s="221" t="s">
        <v>280</v>
      </c>
      <c r="H292" s="184" t="s">
        <v>1158</v>
      </c>
      <c r="I292" s="215">
        <f>IF(K292="",0,1)</f>
        <v>1</v>
      </c>
      <c r="J292" s="189" t="str">
        <f>CONCATENATE(C292," ",K292)</f>
        <v>GTHU 51</v>
      </c>
      <c r="K292" s="189">
        <v>51</v>
      </c>
      <c r="L292" s="211">
        <v>46150</v>
      </c>
      <c r="M292" s="196">
        <f ca="1">+TODAY()-L292</f>
        <v>39</v>
      </c>
      <c r="N292" s="199" t="s">
        <v>1166</v>
      </c>
      <c r="O292" s="212" t="s">
        <v>27</v>
      </c>
      <c r="P292" s="215">
        <f>VLOOKUP(O292,Datos!$B$20:$D$25,3,FALSE)</f>
        <v>0.6</v>
      </c>
      <c r="Q292" s="212" t="s">
        <v>32</v>
      </c>
      <c r="R292" s="215">
        <f>VLOOKUP(Q292,Datos!$C$20:$D$25,2,FALSE)</f>
        <v>0.8</v>
      </c>
      <c r="S292" s="215">
        <f>+IF(P292="",R292,IF(R292="",P292,IF(P292&gt;R292,P292,R292)))</f>
        <v>0.8</v>
      </c>
      <c r="T292" s="215" t="str" cm="1">
        <f t="array" ref="T292">_xlfn.IFS(S292=P292,O292,S292=R292,Q292)</f>
        <v>El riesgo afecta la imagen de  la entidad con efecto publicitario sostenido a nivel de sector administrativo, nivel departamental o municipal</v>
      </c>
      <c r="U292" s="184" t="s">
        <v>4</v>
      </c>
      <c r="V292" s="186" t="s">
        <v>1167</v>
      </c>
      <c r="W292" s="186" t="s">
        <v>1168</v>
      </c>
      <c r="X292" s="187" t="str">
        <f>CONCATENATE("Posibilidad de"," ",U292," ",V292," debido ",W292)</f>
        <v>Posibilidad de pérdida reputacional en la imagen institucional ante los funcionarios de la entidad debido a la falta de ejecución en las actividades y recursos para el Plan Estratégico de Talento Humano</v>
      </c>
      <c r="Y292" s="189" t="s">
        <v>206</v>
      </c>
      <c r="Z292" s="189" t="s">
        <v>214</v>
      </c>
      <c r="AA292" s="192" t="s">
        <v>257</v>
      </c>
      <c r="AB292" s="192" t="s">
        <v>220</v>
      </c>
      <c r="AC292" s="192" t="s">
        <v>1094</v>
      </c>
      <c r="AD292" s="195">
        <v>1</v>
      </c>
      <c r="AE292" s="184" t="str">
        <f>IF(AD292&lt;=0,"",IF(AD292&lt;=2,"Muy Baja",IF(AD292&lt;=24,"Baja",IF(AD292&lt;=500,"Media",IF(AD292&lt;=5000,"Alta","Muy Alta")))))</f>
        <v>Muy Baja</v>
      </c>
      <c r="AF292" s="188">
        <f>IF(AE292="","",IF(AE292="Muy Baja",0.2,IF(AE292="Baja",0.4,IF(AE292="Media",0.6,IF(AE292="Alta",0.8,IF(AE292="Muy Alta",1,))))))</f>
        <v>0.2</v>
      </c>
      <c r="AG292" s="188" t="str">
        <f>+T292</f>
        <v>El riesgo afecta la imagen de  la entidad con efecto publicitario sostenido a nivel de sector administrativo, nivel departamental o municipal</v>
      </c>
      <c r="AH292" s="184" t="str" cm="1">
        <f t="array" ref="AH292">_xlfn.IFS(AG292=Datos!$C$6,"Leve",AG292=Datos!$D$6,"Leve",AG292=Datos!$C$7,"Menor",AG292=Datos!$D$7,"Menor",AG292=Datos!$C$8,"Moderado",AG292=Datos!$D$8,"Moderado",AG292=Datos!$C$9,"Mayor",AG292=Datos!$D$9,"Mayor",AG292=Datos!$C$10,"Catastrófico",AG292=Datos!$D$10,"Catastrófico")</f>
        <v>Mayor</v>
      </c>
      <c r="AI292" s="188">
        <f>IF(AH292="","",IF(AH292="Leve",0.2,IF(AH292="Menor",0.4,IF(AH292="Moderado",0.6,IF(AH292="Mayor",0.8,IF(AH292="Catastrófico",1,))))))</f>
        <v>0.8</v>
      </c>
      <c r="AJ292" s="184" t="str">
        <f>IF(OR(AND(AE292="Muy Baja",AH292="Leve"),AND(AE292="Muy Baja",AH292="Menor"),AND(AE292="Baja",AH292="Leve")),"Bajo",IF(OR(AND(AE292="Muy baja",AH292="Moderado"),AND(AE292="Baja",AH292="Menor"),AND(AE292="Baja",AH292="Moderado"),AND(AE292="Media",AH292="Leve"),AND(AE292="Media",AH292="Menor"),AND(AE292="Media",AH292="Moderado"),AND(AE292="Alta",AH292="Leve"),AND(AE292="Alta",AH292="Menor")),"Moderado",IF(OR(AND(AE292="Muy Baja",AH292="Mayor"),AND(AE292="Baja",AH292="Mayor"),AND(AE292="Media",AH292="Mayor"),AND(AE292="Alta",AH292="Moderado"),AND(AE292="Alta",AH292="Mayor"),AND(AE292="Muy Alta",AH292="Leve"),AND(AE292="Muy Alta",AH292="Menor"),AND(AE292="Muy Alta",AH292="Moderado"),AND(AE292="Muy Alta",AH292="Mayor")),"Alto",IF(OR(AND(AE292="Muy Baja",AH292="Catastrófico"),AND(AE292="Baja",AH292="Catastrófico"),AND(AE292="Media",AH292="Catastrófico"),AND(AE292="Alta",AH292="Catastrófico"),AND(AE292="Muy Alta",AH292="Catastrófico")),"Extremo",""))))</f>
        <v>Alto</v>
      </c>
      <c r="AK292" s="185" t="str" cm="1">
        <f t="array" ref="AK292">_xlfn.IFS(AJ292="Bajo","Aceptar",AJ292="Moderado","Reducir",AJ292="Alto","Reducir",AJ292="Extremo","Reducir")</f>
        <v>Reducir</v>
      </c>
      <c r="AL292" s="20" t="str">
        <f>CONCATENATE(J292," Control"," 1")</f>
        <v>GTHU 51 Control 1</v>
      </c>
      <c r="AM292" s="22" t="s">
        <v>1169</v>
      </c>
      <c r="AN292" s="22" t="s">
        <v>1170</v>
      </c>
      <c r="AO292" s="22" t="s">
        <v>1171</v>
      </c>
      <c r="AP292" s="22" t="str">
        <f t="shared" si="228"/>
        <v>El COMITÉ INSTITUCIONAL DE GESTIÓN Y DESEMPEÑO valida la propuesta del Plan Estratégico de Talento Humano a través de la sesión del CIGYD de la vigencia con la aprobación o no del Plan Estratégico de Talento Humano para el 2026 y queda registrado en el acta del CIGYD realizado por la Oficina de Planeación</v>
      </c>
      <c r="AQ292" s="20" t="s">
        <v>54</v>
      </c>
      <c r="AR292" s="20" t="str">
        <f>IF(OR(AQ292="Preventivo",AQ292="Detectivo"),"Probabilidad",IF(AQ292="Correctivo","Impacto",""))</f>
        <v>Probabilidad</v>
      </c>
      <c r="AS292" s="20" t="s">
        <v>56</v>
      </c>
      <c r="AT292" s="20" t="str">
        <f>IF(AND(AQ292="Preventivo",AS292="Automático"),"50%",IF(AND(AQ292="Preventivo",AS292="Manual"),"40%",IF(AND(AQ292="Detectivo",AS292="Automático"),"40%",IF(AND(AQ292="Detectivo",AS292="Manual"),"30%",IF(AND(AQ292="Correctivo",AS292="Automático"),"35%",IF(AND(AQ292="Correctivo",AS292="Manual"),"25%",""))))))</f>
        <v>30%</v>
      </c>
      <c r="AU292" s="20" t="s">
        <v>5</v>
      </c>
      <c r="AV292" s="20" t="s">
        <v>2</v>
      </c>
      <c r="AW292" s="20" t="s">
        <v>3</v>
      </c>
      <c r="AX292" s="21">
        <f>+IF(AR292="Probabilidad",AF292-(AF292*AT292),AF292)</f>
        <v>0.14000000000000001</v>
      </c>
      <c r="AY292" s="20" t="str">
        <f t="shared" si="216"/>
        <v>Muy Baja</v>
      </c>
      <c r="AZ292" s="21">
        <f>+IF(AR292="Impacto",AI292-(AI292*AT292),AI292)</f>
        <v>0.8</v>
      </c>
      <c r="BA292" s="20" t="str">
        <f t="shared" si="217"/>
        <v>Mayor</v>
      </c>
      <c r="BB292" s="189" t="str">
        <f>IF(OR(AND(AY295="Muy Baja",BA295="Leve"),AND(AY295="Muy Baja",BA295="Menor"),AND(AY295="Baja",BA295="Leve")),"Bajo",IF(OR(AND(AY295="Muy baja",BA295="Moderado"),AND(AY295="Baja",BA295="Menor"),AND(AY295="Baja",BA295="Moderado"),AND(AY295="Media",BA295="Leve"),AND(AY295="Media",BA295="Menor"),AND(AY295="Media",BA295="Moderado"),AND(AY295="Alta",BA295="Leve"),AND(AY295="Alta",BA295="Menor")),"Moderado",IF(OR(AND(AY295="Muy Baja",BA295="Mayor"),AND(AY295="Baja",BA295="Mayor"),AND(AY295="Media",BA295="Mayor"),AND(AY295="Alta",BA295="Moderado"),AND(AY295="Alta",BA295="Mayor"),AND(AY295="Muy Alta",BA295="Leve"),AND(AY295="Muy Alta",BA295="Menor"),AND(AY295="Muy Alta",BA295="Moderado"),AND(AY295="Muy Alta",BA295="Mayor")),"Alto",IF(OR(AND(AY295="Muy Baja",BA295="Catastrófico"),AND(AY295="Baja",BA295="Catastrófico"),AND(AY295="Media",BA295="Catastrófico"),AND(AY295="Alta",BA295="Catastrófico"),AND(AY295="Muy Alta",BA295="Catastrófico")),"Extremo",""))))</f>
        <v>Moderado</v>
      </c>
      <c r="BC292" s="189" t="str" cm="1">
        <f t="array" ref="BC292">_xlfn.IFS(BB292="Bajo","Aceptar",BB292="Moderado","Reducir",BB292="Alto","Reducir",BB292="Extremo","Reducir")</f>
        <v>Reducir</v>
      </c>
      <c r="BD292" s="181" t="str" cm="1">
        <f t="array" ref="BD292">_xlfn.IFS(BC292="Aceptar","No",BC292="Reducir","Si")</f>
        <v>Si</v>
      </c>
      <c r="BE292" s="136" t="s">
        <v>1817</v>
      </c>
      <c r="BF292" s="136" t="s">
        <v>1817</v>
      </c>
      <c r="BG292" s="136" t="s">
        <v>1817</v>
      </c>
      <c r="BH292" s="166">
        <v>1</v>
      </c>
      <c r="BI292" s="166"/>
      <c r="BJ292" s="167"/>
      <c r="BK292" s="164">
        <f t="shared" ref="BK292:BK293" si="234">+SUM(BH292:BJ292)</f>
        <v>1</v>
      </c>
      <c r="BL292" s="165">
        <f t="shared" ref="BL292:BL293" si="235">+BK292/3</f>
        <v>0.33333333333333331</v>
      </c>
      <c r="BM292" s="178">
        <f t="shared" ref="BM292" si="236">+AVERAGE(BL292:BL295)</f>
        <v>0.33333333333333331</v>
      </c>
      <c r="BN292" s="20" t="str">
        <f>CONCATENATE(J292," Acción preventiva"," 1")</f>
        <v>GTHU 51 Acción preventiva 1</v>
      </c>
      <c r="BO292" s="22" t="s">
        <v>277</v>
      </c>
      <c r="BP292" s="22" t="s">
        <v>1177</v>
      </c>
      <c r="BQ292" s="22" t="s">
        <v>1178</v>
      </c>
      <c r="BR292" s="20">
        <f t="shared" ref="BR292:BR300" si="237">+SUM(BS292:CD292)</f>
        <v>2</v>
      </c>
      <c r="BS292" s="20"/>
      <c r="BT292" s="20"/>
      <c r="BU292" s="20"/>
      <c r="BV292" s="20"/>
      <c r="BW292" s="20"/>
      <c r="BX292" s="20">
        <v>1</v>
      </c>
      <c r="BY292" s="20"/>
      <c r="BZ292" s="20"/>
      <c r="CA292" s="20"/>
      <c r="CB292" s="20"/>
      <c r="CC292" s="20"/>
      <c r="CD292" s="20">
        <v>1</v>
      </c>
      <c r="CE292" s="180">
        <f>+AVERAGE(CR292:CR295)/AVERAGE(BR292:BR295)</f>
        <v>0</v>
      </c>
      <c r="CF292" s="37">
        <f>VLOOKUP($BN292,'[1]Anexo 4 Seg Acciones Prev'!$C$7:$CY$306,90,FALSE)</f>
        <v>0</v>
      </c>
      <c r="CG292" s="37">
        <f>VLOOKUP($BN292,'[1]Anexo 4 Seg Acciones Prev'!$C$7:$CY$306,91,FALSE)</f>
        <v>0</v>
      </c>
      <c r="CH292" s="37">
        <f>VLOOKUP($BN292,'[1]Anexo 4 Seg Acciones Prev'!$C$7:$CY$306,92,FALSE)</f>
        <v>0</v>
      </c>
      <c r="CI292" s="37">
        <f>VLOOKUP($BN292,'[1]Anexo 4 Seg Acciones Prev'!$C$7:$CY$306,93,FALSE)</f>
        <v>0</v>
      </c>
      <c r="CJ292" s="37">
        <f>VLOOKUP($BN292,'[1]Anexo 4 Seg Acciones Prev'!$C$7:$CY$306,94,FALSE)</f>
        <v>0</v>
      </c>
      <c r="CK292" s="37">
        <f>VLOOKUP($BN292,'[1]Anexo 4 Seg Acciones Prev'!$C$7:$CY$306,95,FALSE)</f>
        <v>0</v>
      </c>
      <c r="CL292" s="37">
        <f>VLOOKUP($BN292,'[1]Anexo 4 Seg Acciones Prev'!$C$7:$CY$306,96,FALSE)</f>
        <v>0</v>
      </c>
      <c r="CM292" s="37">
        <f>VLOOKUP($BN292,'[1]Anexo 4 Seg Acciones Prev'!$C$7:$CY$306,97,FALSE)</f>
        <v>0</v>
      </c>
      <c r="CN292" s="37">
        <f>VLOOKUP($BN292,'[1]Anexo 4 Seg Acciones Prev'!$C$7:$CY$306,98,FALSE)</f>
        <v>0</v>
      </c>
      <c r="CO292" s="37">
        <f>VLOOKUP($BN292,'[1]Anexo 4 Seg Acciones Prev'!$C$7:$CY$306,99,FALSE)</f>
        <v>0</v>
      </c>
      <c r="CP292" s="37">
        <f>VLOOKUP($BN292,'[1]Anexo 4 Seg Acciones Prev'!$C$7:$CY$306,100,FALSE)</f>
        <v>0</v>
      </c>
      <c r="CQ292" s="37">
        <f>VLOOKUP($BN292,'[1]Anexo 4 Seg Acciones Prev'!$C$7:$CY$306,101,FALSE)</f>
        <v>0</v>
      </c>
      <c r="CR292" s="37">
        <f t="shared" si="208"/>
        <v>0</v>
      </c>
      <c r="CS292" s="38" t="s">
        <v>58</v>
      </c>
      <c r="CT292" s="23"/>
      <c r="CU292" s="24"/>
      <c r="CV292" s="240">
        <f>+AD292</f>
        <v>1</v>
      </c>
      <c r="CW292" s="25">
        <f>1-(CU292/CV292)</f>
        <v>1</v>
      </c>
      <c r="CX292" s="23" t="str" cm="1">
        <f t="array" ref="CX292">+_xlfn.IFS(CW292&lt;0.8,"Cambio",CW292&lt;0.9,"Revisión de control",CW292&gt;0.89,"Se mantiene")</f>
        <v>Se mantiene</v>
      </c>
      <c r="CY292" s="143"/>
      <c r="CZ292" s="143"/>
      <c r="DA292" s="143"/>
      <c r="DB292" s="143"/>
      <c r="DC292" s="25">
        <f>(_xlfn.IFS(CT292="",1,CT292="SI",0)+_xlfn.IFS(CY292="",1,CY292="SI",1,CY292="NO",0)+_xlfn.IFS(CZ292="",1,CZ292="SI",1,CZ292="NO",0)+_xlfn.IFS(DA292="",1,DA292="SI",1,DA292="NO",0)+_xlfn.IFS(DB292="",1,DB292="SI",1,DB292="NO",0))/5</f>
        <v>1</v>
      </c>
    </row>
    <row r="293" spans="1:107" ht="60" customHeight="1" x14ac:dyDescent="0.35">
      <c r="A293" s="146" t="s">
        <v>1156</v>
      </c>
      <c r="B293" s="203"/>
      <c r="C293" s="147" t="s">
        <v>155</v>
      </c>
      <c r="D293" s="206"/>
      <c r="E293" s="209"/>
      <c r="F293" s="206"/>
      <c r="G293" s="221"/>
      <c r="H293" s="184"/>
      <c r="I293" s="216"/>
      <c r="J293" s="190"/>
      <c r="K293" s="190"/>
      <c r="L293" s="211"/>
      <c r="M293" s="197"/>
      <c r="N293" s="200"/>
      <c r="O293" s="213"/>
      <c r="P293" s="216"/>
      <c r="Q293" s="213"/>
      <c r="R293" s="216"/>
      <c r="S293" s="216"/>
      <c r="T293" s="216"/>
      <c r="U293" s="184"/>
      <c r="V293" s="186"/>
      <c r="W293" s="186"/>
      <c r="X293" s="187"/>
      <c r="Y293" s="190"/>
      <c r="Z293" s="190"/>
      <c r="AA293" s="193"/>
      <c r="AB293" s="193"/>
      <c r="AC293" s="193"/>
      <c r="AD293" s="195"/>
      <c r="AE293" s="184"/>
      <c r="AF293" s="188"/>
      <c r="AG293" s="184"/>
      <c r="AH293" s="184"/>
      <c r="AI293" s="188"/>
      <c r="AJ293" s="184"/>
      <c r="AK293" s="185"/>
      <c r="AL293" s="20" t="str">
        <f>CONCATENATE(J292," Control"," 2")</f>
        <v>GTHU 51 Control 2</v>
      </c>
      <c r="AM293" s="22" t="s">
        <v>1172</v>
      </c>
      <c r="AN293" s="22" t="s">
        <v>1173</v>
      </c>
      <c r="AO293" s="22" t="s">
        <v>1174</v>
      </c>
      <c r="AP293" s="22" t="str">
        <f t="shared" si="228"/>
        <v>La SUBDIRECCIÓN DE TALENTO HUMANO valida la ejecución de las actividades programadas en el Plan Estratégico de Talento Humano a través de dos informes de seguimiento en la vigencia a las actividades del Plan de Estratégico de la Subdirección de Talento Humano</v>
      </c>
      <c r="AQ293" s="20" t="s">
        <v>54</v>
      </c>
      <c r="AR293" s="20" t="str">
        <f>IF(OR(AQ293="Preventivo",AQ293="Detectivo"),"Probabilidad",IF(AQ293="Correctivo","Impacto",""))</f>
        <v>Probabilidad</v>
      </c>
      <c r="AS293" s="20" t="s">
        <v>56</v>
      </c>
      <c r="AT293" s="20" t="str">
        <f>IF(AND(AQ293="Preventivo",AS293="Automático"),"50%",IF(AND(AQ293="Preventivo",AS293="Manual"),"40%",IF(AND(AQ293="Detectivo",AS293="Automático"),"40%",IF(AND(AQ293="Detectivo",AS293="Manual"),"30%",IF(AND(AQ293="Correctivo",AS293="Automático"),"35%",IF(AND(AQ293="Correctivo",AS293="Manual"),"25%",""))))))</f>
        <v>30%</v>
      </c>
      <c r="AU293" s="20" t="s">
        <v>5</v>
      </c>
      <c r="AV293" s="20" t="s">
        <v>2</v>
      </c>
      <c r="AW293" s="20" t="s">
        <v>3</v>
      </c>
      <c r="AX293" s="21">
        <f>+IF(AR293="Probabilidad",AX292-(AX292*AT293),AX292)</f>
        <v>9.8000000000000004E-2</v>
      </c>
      <c r="AY293" s="20" t="str">
        <f t="shared" si="216"/>
        <v>Muy Baja</v>
      </c>
      <c r="AZ293" s="21">
        <f>+IF(AR293="Impacto",AZ292-(AZ292*AT293),AZ292)</f>
        <v>0.8</v>
      </c>
      <c r="BA293" s="20" t="str">
        <f t="shared" si="217"/>
        <v>Mayor</v>
      </c>
      <c r="BB293" s="190"/>
      <c r="BC293" s="190"/>
      <c r="BD293" s="182"/>
      <c r="BE293" s="136" t="s">
        <v>1817</v>
      </c>
      <c r="BF293" s="136" t="s">
        <v>1817</v>
      </c>
      <c r="BG293" s="136" t="s">
        <v>1817</v>
      </c>
      <c r="BH293" s="166">
        <v>1</v>
      </c>
      <c r="BI293" s="166"/>
      <c r="BJ293" s="167"/>
      <c r="BK293" s="164">
        <f t="shared" si="234"/>
        <v>1</v>
      </c>
      <c r="BL293" s="165">
        <f t="shared" si="235"/>
        <v>0.33333333333333331</v>
      </c>
      <c r="BM293" s="178"/>
      <c r="BN293" s="20" t="str">
        <f>CONCATENATE(J292," Acción preventiva"," 2")</f>
        <v>GTHU 51 Acción preventiva 2</v>
      </c>
      <c r="BO293" s="22"/>
      <c r="BP293" s="22"/>
      <c r="BQ293" s="22"/>
      <c r="BR293" s="20"/>
      <c r="BS293" s="20"/>
      <c r="BT293" s="20"/>
      <c r="BU293" s="20"/>
      <c r="BV293" s="20"/>
      <c r="BW293" s="20"/>
      <c r="BX293" s="20"/>
      <c r="BY293" s="20"/>
      <c r="BZ293" s="20"/>
      <c r="CA293" s="20"/>
      <c r="CB293" s="20"/>
      <c r="CC293" s="20"/>
      <c r="CD293" s="20"/>
      <c r="CE293" s="180"/>
      <c r="CF293" s="37"/>
      <c r="CG293" s="37"/>
      <c r="CH293" s="37"/>
      <c r="CI293" s="37"/>
      <c r="CJ293" s="37"/>
      <c r="CK293" s="37"/>
      <c r="CL293" s="37"/>
      <c r="CM293" s="37"/>
      <c r="CN293" s="37"/>
      <c r="CO293" s="37"/>
      <c r="CP293" s="37"/>
      <c r="CQ293" s="37"/>
      <c r="CR293" s="37"/>
      <c r="CS293" s="38"/>
      <c r="CT293" s="23"/>
      <c r="CU293" s="24"/>
      <c r="CV293" s="241"/>
      <c r="CW293" s="25">
        <f>1-(CU293/CV292)</f>
        <v>1</v>
      </c>
      <c r="CX293" s="23" t="str" cm="1">
        <f t="array" ref="CX293">+_xlfn.IFS(CW293&lt;0.8,"Cambio",CW293&lt;0.9,"Revisión de control",CW293&gt;0.89,"Se mantiene")</f>
        <v>Se mantiene</v>
      </c>
      <c r="CY293" s="143"/>
      <c r="CZ293" s="143"/>
      <c r="DA293" s="143"/>
      <c r="DB293" s="143"/>
      <c r="DC293" s="25">
        <f>(_xlfn.IFS(CT293="",1,CT293="SI",0)+_xlfn.IFS(CY293="",1,CY293="SI",1,CY293="NO",0)+_xlfn.IFS(CZ293="",1,CZ293="SI",1,CZ293="NO",0)+_xlfn.IFS(DA293="",1,DA293="SI",1,DA293="NO",0)+_xlfn.IFS(DB293="",1,DB293="SI",1,DB293="NO",0))/5</f>
        <v>1</v>
      </c>
    </row>
    <row r="294" spans="1:107" ht="60" customHeight="1" x14ac:dyDescent="0.35">
      <c r="A294" s="146" t="s">
        <v>1156</v>
      </c>
      <c r="B294" s="203"/>
      <c r="C294" s="147" t="s">
        <v>155</v>
      </c>
      <c r="D294" s="206"/>
      <c r="E294" s="209"/>
      <c r="F294" s="206"/>
      <c r="G294" s="221"/>
      <c r="H294" s="184"/>
      <c r="I294" s="216"/>
      <c r="J294" s="190"/>
      <c r="K294" s="190"/>
      <c r="L294" s="211"/>
      <c r="M294" s="197"/>
      <c r="N294" s="200"/>
      <c r="O294" s="213"/>
      <c r="P294" s="216"/>
      <c r="Q294" s="213"/>
      <c r="R294" s="216"/>
      <c r="S294" s="216"/>
      <c r="T294" s="216"/>
      <c r="U294" s="184"/>
      <c r="V294" s="186"/>
      <c r="W294" s="186"/>
      <c r="X294" s="187"/>
      <c r="Y294" s="190"/>
      <c r="Z294" s="190"/>
      <c r="AA294" s="193"/>
      <c r="AB294" s="193"/>
      <c r="AC294" s="193"/>
      <c r="AD294" s="195"/>
      <c r="AE294" s="184"/>
      <c r="AF294" s="188"/>
      <c r="AG294" s="184"/>
      <c r="AH294" s="184"/>
      <c r="AI294" s="188"/>
      <c r="AJ294" s="184"/>
      <c r="AK294" s="185"/>
      <c r="AL294" s="20" t="str">
        <f>CONCATENATE(J292," Control"," 3")</f>
        <v>GTHU 51 Control 3</v>
      </c>
      <c r="AM294" s="22" t="s">
        <v>1172</v>
      </c>
      <c r="AN294" s="22" t="s">
        <v>1175</v>
      </c>
      <c r="AO294" s="22" t="s">
        <v>1176</v>
      </c>
      <c r="AP294" s="22" t="str">
        <f t="shared" si="228"/>
        <v>La SUBDIRECCIÓN DE TALENTO HUMANO actualiza el Plan Estratégico de Talento Humano a través de los ajustes realizados a las observaciones que se presenten por la no ejecución adecuada del documento y se debe presentar de nuevo para su revisión y aprobación en una nueva sesión del CIGYD</v>
      </c>
      <c r="AQ294" s="20" t="s">
        <v>55</v>
      </c>
      <c r="AR294" s="20" t="str">
        <f>IF(OR(AQ294="Preventivo",AQ294="Detectivo"),"Probabilidad",IF(AQ294="Correctivo","Impacto",""))</f>
        <v>Impacto</v>
      </c>
      <c r="AS294" s="20" t="s">
        <v>56</v>
      </c>
      <c r="AT294" s="20" t="str">
        <f>IF(AND(AQ294="Preventivo",AS294="Automático"),"50%",IF(AND(AQ294="Preventivo",AS294="Manual"),"40%",IF(AND(AQ294="Detectivo",AS294="Automático"),"40%",IF(AND(AQ294="Detectivo",AS294="Manual"),"30%",IF(AND(AQ294="Correctivo",AS294="Automático"),"35%",IF(AND(AQ294="Correctivo",AS294="Manual"),"25%",""))))))</f>
        <v>25%</v>
      </c>
      <c r="AU294" s="20" t="s">
        <v>5</v>
      </c>
      <c r="AV294" s="20" t="s">
        <v>2</v>
      </c>
      <c r="AW294" s="20" t="s">
        <v>3</v>
      </c>
      <c r="AX294" s="21">
        <f>+IF(AR294="Probabilidad",AX293-(AX293*AT294),AX293)</f>
        <v>9.8000000000000004E-2</v>
      </c>
      <c r="AY294" s="20" t="str">
        <f t="shared" si="216"/>
        <v>Muy Baja</v>
      </c>
      <c r="AZ294" s="21">
        <f>+IF(AR294="Impacto",AZ293-(AZ293*AT294),AZ293)</f>
        <v>0.60000000000000009</v>
      </c>
      <c r="BA294" s="20" t="str">
        <f t="shared" si="217"/>
        <v>Moderado</v>
      </c>
      <c r="BB294" s="190"/>
      <c r="BC294" s="190"/>
      <c r="BD294" s="182"/>
      <c r="BE294" s="136" t="s">
        <v>1817</v>
      </c>
      <c r="BF294" s="136" t="s">
        <v>1817</v>
      </c>
      <c r="BG294" s="136" t="s">
        <v>1817</v>
      </c>
      <c r="BH294" s="166"/>
      <c r="BI294" s="166"/>
      <c r="BJ294" s="167"/>
      <c r="BK294" s="164"/>
      <c r="BL294" s="165"/>
      <c r="BM294" s="178"/>
      <c r="BN294" s="20" t="str">
        <f>CONCATENATE(J292," Acción preventiva"," 3")</f>
        <v>GTHU 51 Acción preventiva 3</v>
      </c>
      <c r="BO294" s="22"/>
      <c r="BP294" s="22"/>
      <c r="BQ294" s="22"/>
      <c r="BR294" s="20"/>
      <c r="BS294" s="20"/>
      <c r="BT294" s="20"/>
      <c r="BU294" s="20"/>
      <c r="BV294" s="20"/>
      <c r="BW294" s="20"/>
      <c r="BX294" s="20"/>
      <c r="BY294" s="20"/>
      <c r="BZ294" s="20"/>
      <c r="CA294" s="20"/>
      <c r="CB294" s="20"/>
      <c r="CC294" s="20"/>
      <c r="CD294" s="20"/>
      <c r="CE294" s="180"/>
      <c r="CF294" s="37"/>
      <c r="CG294" s="37"/>
      <c r="CH294" s="37"/>
      <c r="CI294" s="37"/>
      <c r="CJ294" s="37"/>
      <c r="CK294" s="37"/>
      <c r="CL294" s="37"/>
      <c r="CM294" s="37"/>
      <c r="CN294" s="37"/>
      <c r="CO294" s="37"/>
      <c r="CP294" s="37"/>
      <c r="CQ294" s="37"/>
      <c r="CR294" s="37"/>
      <c r="CS294" s="38"/>
      <c r="CT294" s="23"/>
      <c r="CU294" s="24"/>
      <c r="CV294" s="241"/>
      <c r="CW294" s="25">
        <f>1-(CU294/CV292)</f>
        <v>1</v>
      </c>
      <c r="CX294" s="23" t="str" cm="1">
        <f t="array" ref="CX294">+_xlfn.IFS(CW294&lt;0.8,"Cambio",CW294&lt;0.9,"Revisión de control",CW294&gt;0.89,"Se mantiene")</f>
        <v>Se mantiene</v>
      </c>
      <c r="CY294" s="143"/>
      <c r="CZ294" s="143"/>
      <c r="DA294" s="143"/>
      <c r="DB294" s="143"/>
      <c r="DC294" s="25">
        <f>(_xlfn.IFS(CT294="",1,CT294="SI",0)+_xlfn.IFS(CY294="",1,CY294="SI",1,CY294="NO",0)+_xlfn.IFS(CZ294="",1,CZ294="SI",1,CZ294="NO",0)+_xlfn.IFS(DA294="",1,DA294="SI",1,DA294="NO",0)+_xlfn.IFS(DB294="",1,DB294="SI",1,DB294="NO",0))/5</f>
        <v>1</v>
      </c>
    </row>
    <row r="295" spans="1:107" ht="60" customHeight="1" x14ac:dyDescent="0.35">
      <c r="A295" s="146" t="s">
        <v>1156</v>
      </c>
      <c r="B295" s="204"/>
      <c r="C295" s="147" t="s">
        <v>155</v>
      </c>
      <c r="D295" s="207"/>
      <c r="E295" s="210"/>
      <c r="F295" s="207"/>
      <c r="G295" s="221"/>
      <c r="H295" s="184"/>
      <c r="I295" s="217"/>
      <c r="J295" s="191"/>
      <c r="K295" s="191"/>
      <c r="L295" s="211"/>
      <c r="M295" s="198"/>
      <c r="N295" s="201"/>
      <c r="O295" s="214"/>
      <c r="P295" s="217"/>
      <c r="Q295" s="214"/>
      <c r="R295" s="217"/>
      <c r="S295" s="217"/>
      <c r="T295" s="217"/>
      <c r="U295" s="184"/>
      <c r="V295" s="186"/>
      <c r="W295" s="186"/>
      <c r="X295" s="187"/>
      <c r="Y295" s="191"/>
      <c r="Z295" s="191"/>
      <c r="AA295" s="194"/>
      <c r="AB295" s="194"/>
      <c r="AC295" s="194"/>
      <c r="AD295" s="195"/>
      <c r="AE295" s="184"/>
      <c r="AF295" s="188"/>
      <c r="AG295" s="184"/>
      <c r="AH295" s="184"/>
      <c r="AI295" s="188"/>
      <c r="AJ295" s="184"/>
      <c r="AK295" s="185"/>
      <c r="AL295" s="20" t="str">
        <f>CONCATENATE(J292," Control"," 4")</f>
        <v>GTHU 51 Control 4</v>
      </c>
      <c r="AM295" s="22"/>
      <c r="AN295" s="22"/>
      <c r="AO295" s="22"/>
      <c r="AP295" s="22" t="str">
        <f t="shared" si="228"/>
        <v xml:space="preserve">  a través de </v>
      </c>
      <c r="AQ295" s="20"/>
      <c r="AR295" s="20" t="str">
        <f>IF(OR(AQ295="Preventivo",AQ295="Detectivo"),"Probabilidad",IF(AQ295="Correctivo","Impacto",""))</f>
        <v/>
      </c>
      <c r="AS295" s="20"/>
      <c r="AT295" s="20" t="str">
        <f>IF(AND(AQ295="Preventivo",AS295="Automático"),"50%",IF(AND(AQ295="Preventivo",AS295="Manual"),"40%",IF(AND(AQ295="Detectivo",AS295="Automático"),"40%",IF(AND(AQ295="Detectivo",AS295="Manual"),"30%",IF(AND(AQ295="Correctivo",AS295="Automático"),"35%",IF(AND(AQ295="Correctivo",AS295="Manual"),"25%",""))))))</f>
        <v/>
      </c>
      <c r="AU295" s="20"/>
      <c r="AV295" s="20"/>
      <c r="AW295" s="20"/>
      <c r="AX295" s="21">
        <f>+IF(AR295="Probabilidad",AX294-(AX294*AT295),AX294)</f>
        <v>9.8000000000000004E-2</v>
      </c>
      <c r="AY295" s="20" t="str">
        <f t="shared" si="216"/>
        <v>Muy Baja</v>
      </c>
      <c r="AZ295" s="21">
        <f>+IF(AR295="Impacto",AZ294-(AZ294*AT295),AZ294)</f>
        <v>0.60000000000000009</v>
      </c>
      <c r="BA295" s="20" t="str">
        <f t="shared" si="217"/>
        <v>Moderado</v>
      </c>
      <c r="BB295" s="191"/>
      <c r="BC295" s="191"/>
      <c r="BD295" s="183"/>
      <c r="BE295" s="20"/>
      <c r="BF295" s="20"/>
      <c r="BG295" s="20"/>
      <c r="BH295" s="166"/>
      <c r="BI295" s="166"/>
      <c r="BJ295" s="167"/>
      <c r="BK295" s="167"/>
      <c r="BL295" s="165"/>
      <c r="BM295" s="178"/>
      <c r="BN295" s="20" t="str">
        <f>CONCATENATE(J292," Acción preventiva"," 4")</f>
        <v>GTHU 51 Acción preventiva 4</v>
      </c>
      <c r="BO295" s="22"/>
      <c r="BP295" s="22"/>
      <c r="BQ295" s="22"/>
      <c r="BR295" s="20"/>
      <c r="BS295" s="20"/>
      <c r="BT295" s="20"/>
      <c r="BU295" s="20"/>
      <c r="BV295" s="20"/>
      <c r="BW295" s="20"/>
      <c r="BX295" s="20"/>
      <c r="BY295" s="20"/>
      <c r="BZ295" s="20"/>
      <c r="CA295" s="20"/>
      <c r="CB295" s="20"/>
      <c r="CC295" s="20"/>
      <c r="CD295" s="20"/>
      <c r="CE295" s="180"/>
      <c r="CF295" s="37"/>
      <c r="CG295" s="37"/>
      <c r="CH295" s="37"/>
      <c r="CI295" s="37"/>
      <c r="CJ295" s="37"/>
      <c r="CK295" s="37"/>
      <c r="CL295" s="37"/>
      <c r="CM295" s="37"/>
      <c r="CN295" s="37"/>
      <c r="CO295" s="37"/>
      <c r="CP295" s="37"/>
      <c r="CQ295" s="37"/>
      <c r="CR295" s="37"/>
      <c r="CS295" s="38"/>
      <c r="CT295" s="23"/>
      <c r="CU295" s="24"/>
      <c r="CV295" s="242"/>
      <c r="CW295" s="25">
        <f>1-(CU295/CV292)</f>
        <v>1</v>
      </c>
      <c r="CX295" s="23" t="str" cm="1">
        <f t="array" ref="CX295">+_xlfn.IFS(CW295&lt;0.8,"Cambio",CW295&lt;0.9,"Revisión de control",CW295&gt;0.89,"Se mantiene")</f>
        <v>Se mantiene</v>
      </c>
      <c r="CY295" s="143"/>
      <c r="CZ295" s="143"/>
      <c r="DA295" s="143"/>
      <c r="DB295" s="143"/>
      <c r="DC295" s="25">
        <f>(_xlfn.IFS(CT295="",1,CT295="SI",0)+_xlfn.IFS(CY295="",1,CY295="SI",1,CY295="NO",0)+_xlfn.IFS(CZ295="",1,CZ295="SI",1,CZ295="NO",0)+_xlfn.IFS(DA295="",1,DA295="SI",1,DA295="NO",0)+_xlfn.IFS(DB295="",1,DB295="SI",1,DB295="NO",0))/5</f>
        <v>1</v>
      </c>
    </row>
    <row r="296" spans="1:107" ht="60" customHeight="1" x14ac:dyDescent="0.35">
      <c r="A296" s="146" t="s">
        <v>1156</v>
      </c>
      <c r="B296" s="202" t="s">
        <v>154</v>
      </c>
      <c r="C296" s="147" t="s">
        <v>155</v>
      </c>
      <c r="D296" s="205" t="str">
        <f>VLOOKUP(B296,Datos!$B$65:$F$80,3,FALSE)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6" s="208" t="str">
        <f>VLOOKUP(B296,Datos!$B$65:$F$80,5,FALSE)</f>
        <v>La posibilidad de incumplir con la administración del Talento Humano de la Agencia y promover su desarrollo</v>
      </c>
      <c r="F296" s="205" t="str">
        <f>VLOOKUP(B296,Datos!$B$65:$F$80,4,FALSE)</f>
        <v>Inicia con la planeación, selección y vinculación del personal idóneo, competente y con las habilidades requeridas y, termina con el retiro del servidor público.</v>
      </c>
      <c r="G296" s="221" t="s">
        <v>281</v>
      </c>
      <c r="H296" s="184" t="s">
        <v>1158</v>
      </c>
      <c r="I296" s="215">
        <f>IF(K296="",0,1)</f>
        <v>1</v>
      </c>
      <c r="J296" s="189" t="str">
        <f>CONCATENATE(C296," ",K296)</f>
        <v>GTHU 52</v>
      </c>
      <c r="K296" s="189">
        <v>52</v>
      </c>
      <c r="L296" s="211">
        <v>46150</v>
      </c>
      <c r="M296" s="196">
        <f ca="1">+TODAY()-L296</f>
        <v>39</v>
      </c>
      <c r="N296" s="199" t="s">
        <v>1179</v>
      </c>
      <c r="O296" s="212" t="s">
        <v>27</v>
      </c>
      <c r="P296" s="215">
        <f>VLOOKUP(O296,Datos!$B$20:$D$25,3,FALSE)</f>
        <v>0.6</v>
      </c>
      <c r="Q296" s="212" t="s">
        <v>35</v>
      </c>
      <c r="R296" s="215">
        <f>VLOOKUP(Q296,Datos!$C$20:$D$25,2,FALSE)</f>
        <v>1</v>
      </c>
      <c r="S296" s="215">
        <f>+IF(P296="",R296,IF(R296="",P296,IF(P296&gt;R296,P296,R296)))</f>
        <v>1</v>
      </c>
      <c r="T296" s="215" t="str" cm="1">
        <f t="array" ref="T296">_xlfn.IFS(S296=P296,O296,S296=R296,Q296)</f>
        <v>El riesgo afecta la imagen de la entidad a nivel nacional, con efecto publicitarios sostenible a nivel país</v>
      </c>
      <c r="U296" s="184" t="s">
        <v>4</v>
      </c>
      <c r="V296" s="246" t="s">
        <v>1181</v>
      </c>
      <c r="W296" s="186" t="s">
        <v>1182</v>
      </c>
      <c r="X296" s="187" t="str">
        <f>CONCATENATE("Posibilidad de"," ",U296," ",V296," debido ",W296)</f>
        <v>Posibilidad de pérdida reputacional en la imagen institucional ante los funcionarios de la entidad, grupos de interés y público general debido a la vinculación de funcionarios de la entidad sin el cumplimiento de requisitos mínimos de ley</v>
      </c>
      <c r="Y296" s="189" t="s">
        <v>208</v>
      </c>
      <c r="Z296" s="189" t="s">
        <v>214</v>
      </c>
      <c r="AA296" s="192" t="s">
        <v>257</v>
      </c>
      <c r="AB296" s="192" t="s">
        <v>1185</v>
      </c>
      <c r="AC296" s="192" t="s">
        <v>1094</v>
      </c>
      <c r="AD296" s="195">
        <v>2</v>
      </c>
      <c r="AE296" s="184" t="str">
        <f>IF(AD296&lt;=0,"",IF(AD296&lt;=2,"Muy Baja",IF(AD296&lt;=24,"Baja",IF(AD296&lt;=500,"Media",IF(AD296&lt;=5000,"Alta","Muy Alta")))))</f>
        <v>Muy Baja</v>
      </c>
      <c r="AF296" s="188">
        <f>IF(AE296="","",IF(AE296="Muy Baja",0.2,IF(AE296="Baja",0.4,IF(AE296="Media",0.6,IF(AE296="Alta",0.8,IF(AE296="Muy Alta",1,))))))</f>
        <v>0.2</v>
      </c>
      <c r="AG296" s="188" t="str">
        <f>+T296</f>
        <v>El riesgo afecta la imagen de la entidad a nivel nacional, con efecto publicitarios sostenible a nivel país</v>
      </c>
      <c r="AH296" s="184" t="str" cm="1">
        <f t="array" ref="AH296">_xlfn.IFS(AG296=Datos!$C$6,"Leve",AG296=Datos!$D$6,"Leve",AG296=Datos!$C$7,"Menor",AG296=Datos!$D$7,"Menor",AG296=Datos!$C$8,"Moderado",AG296=Datos!$D$8,"Moderado",AG296=Datos!$C$9,"Mayor",AG296=Datos!$D$9,"Mayor",AG296=Datos!$C$10,"Catastrófico",AG296=Datos!$D$10,"Catastrófico")</f>
        <v>Catastrófico</v>
      </c>
      <c r="AI296" s="188">
        <f>IF(AH296="","",IF(AH296="Leve",0.2,IF(AH296="Menor",0.4,IF(AH296="Moderado",0.6,IF(AH296="Mayor",0.8,IF(AH296="Catastrófico",1,))))))</f>
        <v>1</v>
      </c>
      <c r="AJ296" s="184" t="str">
        <f>IF(OR(AND(AE296="Muy Baja",AH296="Leve"),AND(AE296="Muy Baja",AH296="Menor"),AND(AE296="Baja",AH296="Leve")),"Bajo",IF(OR(AND(AE296="Muy baja",AH296="Moderado"),AND(AE296="Baja",AH296="Menor"),AND(AE296="Baja",AH296="Moderado"),AND(AE296="Media",AH296="Leve"),AND(AE296="Media",AH296="Menor"),AND(AE296="Media",AH296="Moderado"),AND(AE296="Alta",AH296="Leve"),AND(AE296="Alta",AH296="Menor")),"Moderado",IF(OR(AND(AE296="Muy Baja",AH296="Mayor"),AND(AE296="Baja",AH296="Mayor"),AND(AE296="Media",AH296="Mayor"),AND(AE296="Alta",AH296="Moderado"),AND(AE296="Alta",AH296="Mayor"),AND(AE296="Muy Alta",AH296="Leve"),AND(AE296="Muy Alta",AH296="Menor"),AND(AE296="Muy Alta",AH296="Moderado"),AND(AE296="Muy Alta",AH296="Mayor")),"Alto",IF(OR(AND(AE296="Muy Baja",AH296="Catastrófico"),AND(AE296="Baja",AH296="Catastrófico"),AND(AE296="Media",AH296="Catastrófico"),AND(AE296="Alta",AH296="Catastrófico"),AND(AE296="Muy Alta",AH296="Catastrófico")),"Extremo",""))))</f>
        <v>Extremo</v>
      </c>
      <c r="AK296" s="185" t="str" cm="1">
        <f t="array" ref="AK296">_xlfn.IFS(AJ296="Bajo","Aceptar",AJ296="Moderado","Reducir",AJ296="Alto","Reducir",AJ296="Extremo","Reducir")</f>
        <v>Reducir</v>
      </c>
      <c r="AL296" s="20" t="str">
        <f>CONCATENATE(J296," Control"," 1")</f>
        <v>GTHU 52 Control 1</v>
      </c>
      <c r="AM296" s="22" t="s">
        <v>1172</v>
      </c>
      <c r="AN296" s="22" t="s">
        <v>1186</v>
      </c>
      <c r="AO296" s="22" t="s">
        <v>1187</v>
      </c>
      <c r="AP296" s="22" t="str">
        <f t="shared" si="228"/>
        <v>La SUBDIRECCIÓN DE TALENTO HUMANO verifica el cumplimiento de los requisitos exigidos por el empleo a proveer a través de formato cumplimiento Requisitos Mínimos GTHU-F-010 cada vez que se requiere y dando cumplimiento con los requisitos de Ley y los contemplados en el Manual Especifico de Funciones y de Competencias Laborales de la Agencia</v>
      </c>
      <c r="AQ296" s="20" t="s">
        <v>53</v>
      </c>
      <c r="AR296" s="20" t="str">
        <f t="shared" si="229"/>
        <v>Probabilidad</v>
      </c>
      <c r="AS296" s="20" t="s">
        <v>56</v>
      </c>
      <c r="AT296" s="20" t="str">
        <f t="shared" si="230"/>
        <v>40%</v>
      </c>
      <c r="AU296" s="20" t="s">
        <v>1</v>
      </c>
      <c r="AV296" s="20" t="s">
        <v>2</v>
      </c>
      <c r="AW296" s="20" t="s">
        <v>3</v>
      </c>
      <c r="AX296" s="21">
        <f>+IF(AR296="Probabilidad",AF296-(AF296*AT296),AF296)</f>
        <v>0.12</v>
      </c>
      <c r="AY296" s="20" t="str">
        <f t="shared" si="216"/>
        <v>Muy Baja</v>
      </c>
      <c r="AZ296" s="21">
        <f>+IF(AR296="Impacto",AI296-(AI296*AT296),AI296)</f>
        <v>1</v>
      </c>
      <c r="BA296" s="20" t="str">
        <f t="shared" si="217"/>
        <v>Catastrófico</v>
      </c>
      <c r="BB296" s="189" t="str">
        <f>IF(OR(AND(AY299="Muy Baja",BA299="Leve"),AND(AY299="Muy Baja",BA299="Menor"),AND(AY299="Baja",BA299="Leve")),"Bajo",IF(OR(AND(AY299="Muy baja",BA299="Moderado"),AND(AY299="Baja",BA299="Menor"),AND(AY299="Baja",BA299="Moderado"),AND(AY299="Media",BA299="Leve"),AND(AY299="Media",BA299="Menor"),AND(AY299="Media",BA299="Moderado"),AND(AY299="Alta",BA299="Leve"),AND(AY299="Alta",BA299="Menor")),"Moderado",IF(OR(AND(AY299="Muy Baja",BA299="Mayor"),AND(AY299="Baja",BA299="Mayor"),AND(AY299="Media",BA299="Mayor"),AND(AY299="Alta",BA299="Moderado"),AND(AY299="Alta",BA299="Mayor"),AND(AY299="Muy Alta",BA299="Leve"),AND(AY299="Muy Alta",BA299="Menor"),AND(AY299="Muy Alta",BA299="Moderado"),AND(AY299="Muy Alta",BA299="Mayor")),"Alto",IF(OR(AND(AY299="Muy Baja",BA299="Catastrófico"),AND(AY299="Baja",BA299="Catastrófico"),AND(AY299="Media",BA299="Catastrófico"),AND(AY299="Alta",BA299="Catastrófico"),AND(AY299="Muy Alta",BA299="Catastrófico")),"Extremo",""))))</f>
        <v>Alto</v>
      </c>
      <c r="BC296" s="189" t="str" cm="1">
        <f t="array" ref="BC296">_xlfn.IFS(BB296="Bajo","Aceptar",BB296="Moderado","Reducir",BB296="Alto","Reducir",BB296="Extremo","Reducir")</f>
        <v>Reducir</v>
      </c>
      <c r="BD296" s="181" t="str" cm="1">
        <f t="array" ref="BD296">_xlfn.IFS(BC296="Aceptar","No",BC296="Reducir","Si")</f>
        <v>Si</v>
      </c>
      <c r="BE296" s="136" t="s">
        <v>1817</v>
      </c>
      <c r="BF296" s="136" t="s">
        <v>1817</v>
      </c>
      <c r="BG296" s="136" t="s">
        <v>1817</v>
      </c>
      <c r="BH296" s="166">
        <v>1</v>
      </c>
      <c r="BI296" s="166"/>
      <c r="BJ296" s="167"/>
      <c r="BK296" s="164">
        <f t="shared" ref="BK296:BK297" si="238">+SUM(BH296:BJ296)</f>
        <v>1</v>
      </c>
      <c r="BL296" s="165">
        <f t="shared" ref="BL296:BL297" si="239">+BK296/3</f>
        <v>0.33333333333333331</v>
      </c>
      <c r="BM296" s="178">
        <f t="shared" ref="BM296" si="240">+AVERAGE(BL296:BL299)</f>
        <v>0.33333333333333331</v>
      </c>
      <c r="BN296" s="20" t="str">
        <f>CONCATENATE(J296," Acción preventiva"," 1")</f>
        <v>GTHU 52 Acción preventiva 1</v>
      </c>
      <c r="BO296" s="22" t="s">
        <v>277</v>
      </c>
      <c r="BP296" s="22" t="s">
        <v>284</v>
      </c>
      <c r="BQ296" s="22" t="s">
        <v>1196</v>
      </c>
      <c r="BR296" s="20">
        <f t="shared" si="237"/>
        <v>1</v>
      </c>
      <c r="BS296" s="20"/>
      <c r="BT296" s="20"/>
      <c r="BU296" s="20"/>
      <c r="BV296" s="20"/>
      <c r="BW296" s="20"/>
      <c r="BX296" s="20"/>
      <c r="BY296" s="20"/>
      <c r="BZ296" s="20"/>
      <c r="CA296" s="20"/>
      <c r="CB296" s="20"/>
      <c r="CC296" s="20">
        <v>1</v>
      </c>
      <c r="CD296" s="20"/>
      <c r="CE296" s="180">
        <f>+AVERAGE(CR296:CR299)/AVERAGE(BR296:BR299)</f>
        <v>0</v>
      </c>
      <c r="CF296" s="37">
        <f>VLOOKUP($BN296,'[1]Anexo 4 Seg Acciones Prev'!$C$7:$CY$306,90,FALSE)</f>
        <v>0</v>
      </c>
      <c r="CG296" s="37">
        <f>VLOOKUP($BN296,'[1]Anexo 4 Seg Acciones Prev'!$C$7:$CY$306,91,FALSE)</f>
        <v>0</v>
      </c>
      <c r="CH296" s="37">
        <f>VLOOKUP($BN296,'[1]Anexo 4 Seg Acciones Prev'!$C$7:$CY$306,92,FALSE)</f>
        <v>0</v>
      </c>
      <c r="CI296" s="37">
        <f>VLOOKUP($BN296,'[1]Anexo 4 Seg Acciones Prev'!$C$7:$CY$306,93,FALSE)</f>
        <v>0</v>
      </c>
      <c r="CJ296" s="37">
        <f>VLOOKUP($BN296,'[1]Anexo 4 Seg Acciones Prev'!$C$7:$CY$306,94,FALSE)</f>
        <v>0</v>
      </c>
      <c r="CK296" s="37">
        <f>VLOOKUP($BN296,'[1]Anexo 4 Seg Acciones Prev'!$C$7:$CY$306,95,FALSE)</f>
        <v>0</v>
      </c>
      <c r="CL296" s="37">
        <f>VLOOKUP($BN296,'[1]Anexo 4 Seg Acciones Prev'!$C$7:$CY$306,96,FALSE)</f>
        <v>0</v>
      </c>
      <c r="CM296" s="37">
        <f>VLOOKUP($BN296,'[1]Anexo 4 Seg Acciones Prev'!$C$7:$CY$306,97,FALSE)</f>
        <v>0</v>
      </c>
      <c r="CN296" s="37">
        <f>VLOOKUP($BN296,'[1]Anexo 4 Seg Acciones Prev'!$C$7:$CY$306,98,FALSE)</f>
        <v>0</v>
      </c>
      <c r="CO296" s="37">
        <f>VLOOKUP($BN296,'[1]Anexo 4 Seg Acciones Prev'!$C$7:$CY$306,99,FALSE)</f>
        <v>0</v>
      </c>
      <c r="CP296" s="37">
        <f>VLOOKUP($BN296,'[1]Anexo 4 Seg Acciones Prev'!$C$7:$CY$306,100,FALSE)</f>
        <v>0</v>
      </c>
      <c r="CQ296" s="37">
        <f>VLOOKUP($BN296,'[1]Anexo 4 Seg Acciones Prev'!$C$7:$CY$306,101,FALSE)</f>
        <v>0</v>
      </c>
      <c r="CR296" s="37">
        <f t="shared" si="208"/>
        <v>0</v>
      </c>
      <c r="CS296" s="38" t="s">
        <v>58</v>
      </c>
      <c r="CT296" s="23"/>
      <c r="CU296" s="24"/>
      <c r="CV296" s="240">
        <f>+AD296</f>
        <v>2</v>
      </c>
      <c r="CW296" s="25">
        <f>1-(CU296/CV296)</f>
        <v>1</v>
      </c>
      <c r="CX296" s="23" t="str" cm="1">
        <f t="array" ref="CX296">+_xlfn.IFS(CW296&lt;0.8,"Cambio",CW296&lt;0.9,"Revisión de control",CW296&gt;0.89,"Se mantiene")</f>
        <v>Se mantiene</v>
      </c>
      <c r="CY296" s="143"/>
      <c r="CZ296" s="143"/>
      <c r="DA296" s="143"/>
      <c r="DB296" s="143"/>
      <c r="DC296" s="25">
        <f t="shared" ref="DC296:DC303" si="241">(_xlfn.IFS(CT296="",1,CT296="SI",0)+_xlfn.IFS(CY296="",1,CY296="SI",1,CY296="NO",0)+_xlfn.IFS(CZ296="",1,CZ296="SI",1,CZ296="NO",0)+_xlfn.IFS(DA296="",1,DA296="SI",1,DA296="NO",0)+_xlfn.IFS(DB296="",1,DB296="SI",1,DB296="NO",0))/5</f>
        <v>1</v>
      </c>
    </row>
    <row r="297" spans="1:107" ht="60" customHeight="1" x14ac:dyDescent="0.35">
      <c r="A297" s="146" t="s">
        <v>1156</v>
      </c>
      <c r="B297" s="203"/>
      <c r="C297" s="147" t="s">
        <v>155</v>
      </c>
      <c r="D297" s="206"/>
      <c r="E297" s="209"/>
      <c r="F297" s="206"/>
      <c r="G297" s="221"/>
      <c r="H297" s="184"/>
      <c r="I297" s="216"/>
      <c r="J297" s="190"/>
      <c r="K297" s="190"/>
      <c r="L297" s="211"/>
      <c r="M297" s="197"/>
      <c r="N297" s="200"/>
      <c r="O297" s="213"/>
      <c r="P297" s="216"/>
      <c r="Q297" s="213"/>
      <c r="R297" s="216"/>
      <c r="S297" s="216"/>
      <c r="T297" s="216"/>
      <c r="U297" s="184"/>
      <c r="V297" s="247"/>
      <c r="W297" s="186"/>
      <c r="X297" s="187"/>
      <c r="Y297" s="190"/>
      <c r="Z297" s="190"/>
      <c r="AA297" s="193"/>
      <c r="AB297" s="193"/>
      <c r="AC297" s="193"/>
      <c r="AD297" s="195"/>
      <c r="AE297" s="184"/>
      <c r="AF297" s="188"/>
      <c r="AG297" s="184"/>
      <c r="AH297" s="184"/>
      <c r="AI297" s="188"/>
      <c r="AJ297" s="184"/>
      <c r="AK297" s="185"/>
      <c r="AL297" s="20" t="str">
        <f>CONCATENATE(J296," Control"," 2")</f>
        <v>GTHU 52 Control 2</v>
      </c>
      <c r="AM297" s="22" t="s">
        <v>1691</v>
      </c>
      <c r="AN297" s="22" t="s">
        <v>1188</v>
      </c>
      <c r="AO297" s="22" t="s">
        <v>1189</v>
      </c>
      <c r="AP297" s="22" t="str">
        <f t="shared" si="228"/>
        <v xml:space="preserve">El (La) SUBDIRECTOR(A) DE TALENTO HUMANO revisa para aprobación del cumplimiento de requisitos a través de un expediente creado para el aspirante al cargo en cada vez que se requiera suplir una vacante de la planta de personal de la ANT </v>
      </c>
      <c r="AQ297" s="20" t="s">
        <v>54</v>
      </c>
      <c r="AR297" s="20" t="str">
        <f t="shared" si="229"/>
        <v>Probabilidad</v>
      </c>
      <c r="AS297" s="20" t="s">
        <v>56</v>
      </c>
      <c r="AT297" s="20" t="str">
        <f t="shared" si="230"/>
        <v>30%</v>
      </c>
      <c r="AU297" s="20" t="s">
        <v>1</v>
      </c>
      <c r="AV297" s="20" t="s">
        <v>2</v>
      </c>
      <c r="AW297" s="20" t="s">
        <v>3</v>
      </c>
      <c r="AX297" s="21">
        <f>+IF(AR297="Probabilidad",AX296-(AX296*AT297),AX296)</f>
        <v>8.3999999999999991E-2</v>
      </c>
      <c r="AY297" s="20" t="str">
        <f t="shared" si="216"/>
        <v>Muy Baja</v>
      </c>
      <c r="AZ297" s="21">
        <f>+IF(AR297="Impacto",AZ296-(AZ296*AT297),AZ296)</f>
        <v>1</v>
      </c>
      <c r="BA297" s="20" t="str">
        <f t="shared" si="217"/>
        <v>Catastrófico</v>
      </c>
      <c r="BB297" s="190"/>
      <c r="BC297" s="190"/>
      <c r="BD297" s="182"/>
      <c r="BE297" s="136" t="s">
        <v>1817</v>
      </c>
      <c r="BF297" s="136" t="s">
        <v>1817</v>
      </c>
      <c r="BG297" s="136" t="s">
        <v>1817</v>
      </c>
      <c r="BH297" s="166">
        <v>1</v>
      </c>
      <c r="BI297" s="166"/>
      <c r="BJ297" s="167"/>
      <c r="BK297" s="164">
        <f t="shared" si="238"/>
        <v>1</v>
      </c>
      <c r="BL297" s="165">
        <f t="shared" si="239"/>
        <v>0.33333333333333331</v>
      </c>
      <c r="BM297" s="178"/>
      <c r="BN297" s="20" t="str">
        <f>CONCATENATE(J296," Acción preventiva"," 2")</f>
        <v>GTHU 52 Acción preventiva 2</v>
      </c>
      <c r="BO297" s="22"/>
      <c r="BP297" s="22"/>
      <c r="BQ297" s="22"/>
      <c r="BR297" s="20"/>
      <c r="BS297" s="20"/>
      <c r="BT297" s="20"/>
      <c r="BU297" s="20"/>
      <c r="BV297" s="20"/>
      <c r="BW297" s="20"/>
      <c r="BX297" s="20"/>
      <c r="BY297" s="20"/>
      <c r="BZ297" s="20"/>
      <c r="CA297" s="20"/>
      <c r="CB297" s="20"/>
      <c r="CC297" s="20"/>
      <c r="CD297" s="20"/>
      <c r="CE297" s="180"/>
      <c r="CF297" s="37"/>
      <c r="CG297" s="37"/>
      <c r="CH297" s="37"/>
      <c r="CI297" s="37"/>
      <c r="CJ297" s="37"/>
      <c r="CK297" s="37"/>
      <c r="CL297" s="37"/>
      <c r="CM297" s="37"/>
      <c r="CN297" s="37"/>
      <c r="CO297" s="37"/>
      <c r="CP297" s="37"/>
      <c r="CQ297" s="37"/>
      <c r="CR297" s="37"/>
      <c r="CS297" s="38"/>
      <c r="CT297" s="23"/>
      <c r="CU297" s="24"/>
      <c r="CV297" s="241"/>
      <c r="CW297" s="25">
        <f>1-(CU297/CV296)</f>
        <v>1</v>
      </c>
      <c r="CX297" s="23" t="str" cm="1">
        <f t="array" ref="CX297">+_xlfn.IFS(CW297&lt;0.8,"Cambio",CW297&lt;0.9,"Revisión de control",CW297&gt;0.89,"Se mantiene")</f>
        <v>Se mantiene</v>
      </c>
      <c r="CY297" s="143"/>
      <c r="CZ297" s="143"/>
      <c r="DA297" s="143"/>
      <c r="DB297" s="143"/>
      <c r="DC297" s="25">
        <f t="shared" si="241"/>
        <v>1</v>
      </c>
    </row>
    <row r="298" spans="1:107" ht="60" customHeight="1" x14ac:dyDescent="0.35">
      <c r="A298" s="146" t="s">
        <v>1156</v>
      </c>
      <c r="B298" s="203"/>
      <c r="C298" s="147" t="s">
        <v>155</v>
      </c>
      <c r="D298" s="206"/>
      <c r="E298" s="209"/>
      <c r="F298" s="206"/>
      <c r="G298" s="221"/>
      <c r="H298" s="184"/>
      <c r="I298" s="216"/>
      <c r="J298" s="190"/>
      <c r="K298" s="190"/>
      <c r="L298" s="211"/>
      <c r="M298" s="197"/>
      <c r="N298" s="200"/>
      <c r="O298" s="213"/>
      <c r="P298" s="216"/>
      <c r="Q298" s="213"/>
      <c r="R298" s="216"/>
      <c r="S298" s="216"/>
      <c r="T298" s="216"/>
      <c r="U298" s="184"/>
      <c r="V298" s="247"/>
      <c r="W298" s="186"/>
      <c r="X298" s="187"/>
      <c r="Y298" s="190"/>
      <c r="Z298" s="190"/>
      <c r="AA298" s="193"/>
      <c r="AB298" s="193"/>
      <c r="AC298" s="193"/>
      <c r="AD298" s="195"/>
      <c r="AE298" s="184"/>
      <c r="AF298" s="188"/>
      <c r="AG298" s="184"/>
      <c r="AH298" s="184"/>
      <c r="AI298" s="188"/>
      <c r="AJ298" s="184"/>
      <c r="AK298" s="185"/>
      <c r="AL298" s="20" t="str">
        <f>CONCATENATE(J296," Control"," 3")</f>
        <v>GTHU 52 Control 3</v>
      </c>
      <c r="AM298" s="22" t="s">
        <v>1172</v>
      </c>
      <c r="AN298" s="22" t="s">
        <v>1190</v>
      </c>
      <c r="AO298" s="22" t="s">
        <v>1191</v>
      </c>
      <c r="AP298" s="22" t="str">
        <f t="shared" si="228"/>
        <v>La SUBDIRECCIÓN DE TALENTO HUMANO deroga nombramiento a través de un acto administrativo donde constan que no cumple los requisitos de ley</v>
      </c>
      <c r="AQ298" s="20" t="s">
        <v>55</v>
      </c>
      <c r="AR298" s="20" t="str">
        <f t="shared" si="229"/>
        <v>Impacto</v>
      </c>
      <c r="AS298" s="20" t="s">
        <v>56</v>
      </c>
      <c r="AT298" s="20" t="str">
        <f t="shared" si="230"/>
        <v>25%</v>
      </c>
      <c r="AU298" s="20" t="s">
        <v>5</v>
      </c>
      <c r="AV298" s="20" t="s">
        <v>2</v>
      </c>
      <c r="AW298" s="20" t="s">
        <v>3</v>
      </c>
      <c r="AX298" s="21">
        <f>+IF(AR298="Probabilidad",AX297-(AX297*AT298),AX297)</f>
        <v>8.3999999999999991E-2</v>
      </c>
      <c r="AY298" s="20" t="str">
        <f t="shared" si="216"/>
        <v>Muy Baja</v>
      </c>
      <c r="AZ298" s="21">
        <f>+IF(AR298="Impacto",AZ297-(AZ297*AT298),AZ297)</f>
        <v>0.75</v>
      </c>
      <c r="BA298" s="20" t="str">
        <f t="shared" si="217"/>
        <v>Mayor</v>
      </c>
      <c r="BB298" s="190"/>
      <c r="BC298" s="190"/>
      <c r="BD298" s="182"/>
      <c r="BE298" s="136" t="s">
        <v>1817</v>
      </c>
      <c r="BF298" s="136" t="s">
        <v>1817</v>
      </c>
      <c r="BG298" s="136" t="s">
        <v>1817</v>
      </c>
      <c r="BH298" s="166"/>
      <c r="BI298" s="166"/>
      <c r="BJ298" s="167"/>
      <c r="BK298" s="164"/>
      <c r="BL298" s="165"/>
      <c r="BM298" s="178"/>
      <c r="BN298" s="20" t="str">
        <f>CONCATENATE(J296," Acción preventiva"," 3")</f>
        <v>GTHU 52 Acción preventiva 3</v>
      </c>
      <c r="BO298" s="22"/>
      <c r="BP298" s="22"/>
      <c r="BQ298" s="22"/>
      <c r="BR298" s="20"/>
      <c r="BS298" s="20"/>
      <c r="BT298" s="20"/>
      <c r="BU298" s="20"/>
      <c r="BV298" s="20"/>
      <c r="BW298" s="20"/>
      <c r="BX298" s="20"/>
      <c r="BY298" s="20"/>
      <c r="BZ298" s="20"/>
      <c r="CA298" s="20"/>
      <c r="CB298" s="20"/>
      <c r="CC298" s="20"/>
      <c r="CD298" s="20"/>
      <c r="CE298" s="180"/>
      <c r="CF298" s="37"/>
      <c r="CG298" s="37"/>
      <c r="CH298" s="37"/>
      <c r="CI298" s="37"/>
      <c r="CJ298" s="37"/>
      <c r="CK298" s="37"/>
      <c r="CL298" s="37"/>
      <c r="CM298" s="37"/>
      <c r="CN298" s="37"/>
      <c r="CO298" s="37"/>
      <c r="CP298" s="37"/>
      <c r="CQ298" s="37"/>
      <c r="CR298" s="37"/>
      <c r="CS298" s="38"/>
      <c r="CT298" s="23"/>
      <c r="CU298" s="24"/>
      <c r="CV298" s="241"/>
      <c r="CW298" s="25">
        <f>1-(CU298/CV296)</f>
        <v>1</v>
      </c>
      <c r="CX298" s="23" t="str" cm="1">
        <f t="array" ref="CX298">+_xlfn.IFS(CW298&lt;0.8,"Cambio",CW298&lt;0.9,"Revisión de control",CW298&gt;0.89,"Se mantiene")</f>
        <v>Se mantiene</v>
      </c>
      <c r="CY298" s="143"/>
      <c r="CZ298" s="143"/>
      <c r="DA298" s="143"/>
      <c r="DB298" s="143"/>
      <c r="DC298" s="25">
        <f t="shared" si="241"/>
        <v>1</v>
      </c>
    </row>
    <row r="299" spans="1:107" ht="60" customHeight="1" x14ac:dyDescent="0.35">
      <c r="A299" s="146" t="s">
        <v>1156</v>
      </c>
      <c r="B299" s="204"/>
      <c r="C299" s="147" t="s">
        <v>155</v>
      </c>
      <c r="D299" s="207"/>
      <c r="E299" s="210"/>
      <c r="F299" s="207"/>
      <c r="G299" s="221"/>
      <c r="H299" s="184"/>
      <c r="I299" s="217"/>
      <c r="J299" s="191"/>
      <c r="K299" s="191"/>
      <c r="L299" s="211"/>
      <c r="M299" s="198"/>
      <c r="N299" s="201"/>
      <c r="O299" s="214"/>
      <c r="P299" s="217"/>
      <c r="Q299" s="214"/>
      <c r="R299" s="217"/>
      <c r="S299" s="217"/>
      <c r="T299" s="217"/>
      <c r="U299" s="184"/>
      <c r="V299" s="248"/>
      <c r="W299" s="186"/>
      <c r="X299" s="187"/>
      <c r="Y299" s="191"/>
      <c r="Z299" s="191"/>
      <c r="AA299" s="194"/>
      <c r="AB299" s="194"/>
      <c r="AC299" s="194"/>
      <c r="AD299" s="195"/>
      <c r="AE299" s="184"/>
      <c r="AF299" s="188"/>
      <c r="AG299" s="184"/>
      <c r="AH299" s="184"/>
      <c r="AI299" s="188"/>
      <c r="AJ299" s="184"/>
      <c r="AK299" s="185"/>
      <c r="AL299" s="20" t="str">
        <f>CONCATENATE(J296," Control"," 4")</f>
        <v>GTHU 52 Control 4</v>
      </c>
      <c r="AM299" s="22"/>
      <c r="AN299" s="22"/>
      <c r="AO299" s="22"/>
      <c r="AP299" s="22" t="str">
        <f t="shared" si="228"/>
        <v xml:space="preserve">  a través de </v>
      </c>
      <c r="AQ299" s="20"/>
      <c r="AR299" s="20" t="str">
        <f t="shared" si="229"/>
        <v/>
      </c>
      <c r="AS299" s="20"/>
      <c r="AT299" s="20" t="str">
        <f t="shared" si="230"/>
        <v/>
      </c>
      <c r="AU299" s="20"/>
      <c r="AV299" s="20"/>
      <c r="AW299" s="20"/>
      <c r="AX299" s="21">
        <f>+IF(AR299="Probabilidad",AX298-(AX298*AT299),AX298)</f>
        <v>8.3999999999999991E-2</v>
      </c>
      <c r="AY299" s="20" t="str">
        <f t="shared" si="216"/>
        <v>Muy Baja</v>
      </c>
      <c r="AZ299" s="21">
        <f>+IF(AR299="Impacto",AZ298-(AZ298*AT299),AZ298)</f>
        <v>0.75</v>
      </c>
      <c r="BA299" s="20" t="str">
        <f t="shared" si="217"/>
        <v>Mayor</v>
      </c>
      <c r="BB299" s="191"/>
      <c r="BC299" s="191"/>
      <c r="BD299" s="183"/>
      <c r="BE299" s="20"/>
      <c r="BF299" s="20"/>
      <c r="BG299" s="20"/>
      <c r="BH299" s="166"/>
      <c r="BI299" s="166"/>
      <c r="BJ299" s="167"/>
      <c r="BK299" s="167"/>
      <c r="BL299" s="165"/>
      <c r="BM299" s="178"/>
      <c r="BN299" s="20" t="str">
        <f>CONCATENATE(J296," Acción preventiva"," 4")</f>
        <v>GTHU 52 Acción preventiva 4</v>
      </c>
      <c r="BO299" s="22"/>
      <c r="BP299" s="22"/>
      <c r="BQ299" s="22"/>
      <c r="BR299" s="20"/>
      <c r="BS299" s="20"/>
      <c r="BT299" s="20"/>
      <c r="BU299" s="20"/>
      <c r="BV299" s="20"/>
      <c r="BW299" s="20"/>
      <c r="BX299" s="20"/>
      <c r="BY299" s="20"/>
      <c r="BZ299" s="20"/>
      <c r="CA299" s="20"/>
      <c r="CB299" s="20"/>
      <c r="CC299" s="20"/>
      <c r="CD299" s="20"/>
      <c r="CE299" s="180"/>
      <c r="CF299" s="37"/>
      <c r="CG299" s="37"/>
      <c r="CH299" s="37"/>
      <c r="CI299" s="37"/>
      <c r="CJ299" s="37"/>
      <c r="CK299" s="37"/>
      <c r="CL299" s="37"/>
      <c r="CM299" s="37"/>
      <c r="CN299" s="37"/>
      <c r="CO299" s="37"/>
      <c r="CP299" s="37"/>
      <c r="CQ299" s="37"/>
      <c r="CR299" s="37"/>
      <c r="CS299" s="38"/>
      <c r="CT299" s="23"/>
      <c r="CU299" s="24"/>
      <c r="CV299" s="242"/>
      <c r="CW299" s="25">
        <f>1-(CU299/CV296)</f>
        <v>1</v>
      </c>
      <c r="CX299" s="23" t="str" cm="1">
        <f t="array" ref="CX299">+_xlfn.IFS(CW299&lt;0.8,"Cambio",CW299&lt;0.9,"Revisión de control",CW299&gt;0.89,"Se mantiene")</f>
        <v>Se mantiene</v>
      </c>
      <c r="CY299" s="143"/>
      <c r="CZ299" s="143"/>
      <c r="DA299" s="143"/>
      <c r="DB299" s="143"/>
      <c r="DC299" s="25">
        <f t="shared" si="241"/>
        <v>1</v>
      </c>
    </row>
    <row r="300" spans="1:107" ht="60" customHeight="1" x14ac:dyDescent="0.35">
      <c r="A300" s="146" t="s">
        <v>1156</v>
      </c>
      <c r="B300" s="202" t="s">
        <v>154</v>
      </c>
      <c r="C300" s="147" t="s">
        <v>155</v>
      </c>
      <c r="D300" s="205" t="str">
        <f>VLOOKUP(B300,Datos!$B$65:$F$80,3,FALSE)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0" s="208" t="str">
        <f>VLOOKUP(B300,Datos!$B$65:$F$80,5,FALSE)</f>
        <v>La posibilidad de incumplir con la administración del Talento Humano de la Agencia y promover su desarrollo</v>
      </c>
      <c r="F300" s="205" t="str">
        <f>VLOOKUP(B300,Datos!$B$65:$F$80,4,FALSE)</f>
        <v>Inicia con la planeación, selección y vinculación del personal idóneo, competente y con las habilidades requeridas y, termina con el retiro del servidor público.</v>
      </c>
      <c r="G300" s="221" t="s">
        <v>282</v>
      </c>
      <c r="H300" s="184" t="s">
        <v>1158</v>
      </c>
      <c r="I300" s="215">
        <f>IF(K300="",0,1)</f>
        <v>1</v>
      </c>
      <c r="J300" s="189" t="str">
        <f>CONCATENATE(C300," ",K300)</f>
        <v>GTHU 53</v>
      </c>
      <c r="K300" s="189">
        <v>53</v>
      </c>
      <c r="L300" s="211">
        <v>46150</v>
      </c>
      <c r="M300" s="196">
        <f ca="1">+TODAY()-L300</f>
        <v>39</v>
      </c>
      <c r="N300" s="199" t="s">
        <v>1180</v>
      </c>
      <c r="O300" s="212" t="s">
        <v>27</v>
      </c>
      <c r="P300" s="215">
        <f>VLOOKUP(O300,Datos!$B$20:$D$25,3,FALSE)</f>
        <v>0.6</v>
      </c>
      <c r="Q300" s="212" t="s">
        <v>24</v>
      </c>
      <c r="R300" s="215">
        <f>VLOOKUP(Q300,Datos!$C$20:$D$25,2,FALSE)</f>
        <v>0.4</v>
      </c>
      <c r="S300" s="215">
        <f>+IF(P300="",R300,IF(R300="",P300,IF(P300&gt;R300,P300,R300)))</f>
        <v>0.6</v>
      </c>
      <c r="T300" s="215" t="str" cm="1">
        <f t="array" ref="T300">_xlfn.IFS(S300=P300,O300,S300=R300,Q300)</f>
        <v>Entre 50 y menor a 100 SMLMV</v>
      </c>
      <c r="U300" s="184" t="s">
        <v>4</v>
      </c>
      <c r="V300" s="186" t="s">
        <v>1183</v>
      </c>
      <c r="W300" s="186" t="s">
        <v>1184</v>
      </c>
      <c r="X300" s="187" t="str">
        <f>CONCATENATE("Posibilidad de"," ",U300," ",V300," debido ",W300)</f>
        <v>Posibilidad de pérdida reputacional en el presupuesto de gastos de personal de la ANT debido al desconocimiento del reporte de novedades del personal de la ANT por errores en la liquidación de la nomina y presentando fallas en el pago</v>
      </c>
      <c r="Y300" s="189" t="s">
        <v>208</v>
      </c>
      <c r="Z300" s="189" t="s">
        <v>214</v>
      </c>
      <c r="AA300" s="192" t="s">
        <v>257</v>
      </c>
      <c r="AB300" s="192" t="s">
        <v>220</v>
      </c>
      <c r="AC300" s="192" t="s">
        <v>1094</v>
      </c>
      <c r="AD300" s="195">
        <v>4</v>
      </c>
      <c r="AE300" s="184" t="str">
        <f>IF(AD300&lt;=0,"",IF(AD300&lt;=2,"Muy Baja",IF(AD300&lt;=24,"Baja",IF(AD300&lt;=500,"Media",IF(AD300&lt;=5000,"Alta","Muy Alta")))))</f>
        <v>Baja</v>
      </c>
      <c r="AF300" s="188">
        <f>IF(AE300="","",IF(AE300="Muy Baja",0.2,IF(AE300="Baja",0.4,IF(AE300="Media",0.6,IF(AE300="Alta",0.8,IF(AE300="Muy Alta",1,))))))</f>
        <v>0.4</v>
      </c>
      <c r="AG300" s="188" t="str">
        <f>+T300</f>
        <v>Entre 50 y menor a 100 SMLMV</v>
      </c>
      <c r="AH300" s="184" t="str" cm="1">
        <f t="array" ref="AH300">_xlfn.IFS(AG300=Datos!$C$6,"Leve",AG300=Datos!$D$6,"Leve",AG300=Datos!$C$7,"Menor",AG300=Datos!$D$7,"Menor",AG300=Datos!$C$8,"Moderado",AG300=Datos!$D$8,"Moderado",AG300=Datos!$C$9,"Mayor",AG300=Datos!$D$9,"Mayor",AG300=Datos!$C$10,"Catastrófico",AG300=Datos!$D$10,"Catastrófico")</f>
        <v>Moderado</v>
      </c>
      <c r="AI300" s="188">
        <f>IF(AH300="","",IF(AH300="Leve",0.2,IF(AH300="Menor",0.4,IF(AH300="Moderado",0.6,IF(AH300="Mayor",0.8,IF(AH300="Catastrófico",1,))))))</f>
        <v>0.6</v>
      </c>
      <c r="AJ300" s="184" t="str">
        <f>IF(OR(AND(AE300="Muy Baja",AH300="Leve"),AND(AE300="Muy Baja",AH300="Menor"),AND(AE300="Baja",AH300="Leve")),"Bajo",IF(OR(AND(AE300="Muy baja",AH300="Moderado"),AND(AE300="Baja",AH300="Menor"),AND(AE300="Baja",AH300="Moderado"),AND(AE300="Media",AH300="Leve"),AND(AE300="Media",AH300="Menor"),AND(AE300="Media",AH300="Moderado"),AND(AE300="Alta",AH300="Leve"),AND(AE300="Alta",AH300="Menor")),"Moderado",IF(OR(AND(AE300="Muy Baja",AH300="Mayor"),AND(AE300="Baja",AH300="Mayor"),AND(AE300="Media",AH300="Mayor"),AND(AE300="Alta",AH300="Moderado"),AND(AE300="Alta",AH300="Mayor"),AND(AE300="Muy Alta",AH300="Leve"),AND(AE300="Muy Alta",AH300="Menor"),AND(AE300="Muy Alta",AH300="Moderado"),AND(AE300="Muy Alta",AH300="Mayor")),"Alto",IF(OR(AND(AE300="Muy Baja",AH300="Catastrófico"),AND(AE300="Baja",AH300="Catastrófico"),AND(AE300="Media",AH300="Catastrófico"),AND(AE300="Alta",AH300="Catastrófico"),AND(AE300="Muy Alta",AH300="Catastrófico")),"Extremo",""))))</f>
        <v>Moderado</v>
      </c>
      <c r="AK300" s="185" t="str" cm="1">
        <f t="array" ref="AK300">_xlfn.IFS(AJ300="Bajo","Aceptar",AJ300="Moderado","Reducir",AJ300="Alto","Reducir",AJ300="Extremo","Reducir")</f>
        <v>Reducir</v>
      </c>
      <c r="AL300" s="20" t="str">
        <f>CONCATENATE(J300," Control"," 1")</f>
        <v>GTHU 53 Control 1</v>
      </c>
      <c r="AM300" s="22" t="s">
        <v>1172</v>
      </c>
      <c r="AN300" s="22" t="s">
        <v>1192</v>
      </c>
      <c r="AO300" s="22" t="s">
        <v>1193</v>
      </c>
      <c r="AP300" s="22" t="str">
        <f t="shared" si="228"/>
        <v>La SUBDIRECCIÓN DE TALENTO HUMANO revisa el soporte y mantenimiento del aplicativo Meta4 - SIGEP Nómina a través de informe de supervisión que presenta los ajustes en el presupuesto, las notificaciones a los interesados con inconsistencias y correcciones a que haya lugar cada vez que se requiera</v>
      </c>
      <c r="AQ300" s="20" t="s">
        <v>53</v>
      </c>
      <c r="AR300" s="20" t="str">
        <f t="shared" si="229"/>
        <v>Probabilidad</v>
      </c>
      <c r="AS300" s="20" t="s">
        <v>56</v>
      </c>
      <c r="AT300" s="20" t="str">
        <f t="shared" si="230"/>
        <v>40%</v>
      </c>
      <c r="AU300" s="20" t="s">
        <v>5</v>
      </c>
      <c r="AV300" s="20" t="s">
        <v>2</v>
      </c>
      <c r="AW300" s="20" t="s">
        <v>3</v>
      </c>
      <c r="AX300" s="21">
        <f>+IF(AR300="Probabilidad",AF300-(AF300*AT300),AF300)</f>
        <v>0.24</v>
      </c>
      <c r="AY300" s="20" t="str">
        <f t="shared" si="216"/>
        <v>Baja</v>
      </c>
      <c r="AZ300" s="21">
        <f>+IF(AR300="Impacto",AI300-(AI300*AT300),AI300)</f>
        <v>0.6</v>
      </c>
      <c r="BA300" s="20" t="str">
        <f t="shared" si="217"/>
        <v>Moderado</v>
      </c>
      <c r="BB300" s="189" t="str">
        <f>IF(OR(AND(AY303="Muy Baja",BA303="Leve"),AND(AY303="Muy Baja",BA303="Menor"),AND(AY303="Baja",BA303="Leve")),"Bajo",IF(OR(AND(AY303="Muy baja",BA303="Moderado"),AND(AY303="Baja",BA303="Menor"),AND(AY303="Baja",BA303="Moderado"),AND(AY303="Media",BA303="Leve"),AND(AY303="Media",BA303="Menor"),AND(AY303="Media",BA303="Moderado"),AND(AY303="Alta",BA303="Leve"),AND(AY303="Alta",BA303="Menor")),"Moderado",IF(OR(AND(AY303="Muy Baja",BA303="Mayor"),AND(AY303="Baja",BA303="Mayor"),AND(AY303="Media",BA303="Mayor"),AND(AY303="Alta",BA303="Moderado"),AND(AY303="Alta",BA303="Mayor"),AND(AY303="Muy Alta",BA303="Leve"),AND(AY303="Muy Alta",BA303="Menor"),AND(AY303="Muy Alta",BA303="Moderado"),AND(AY303="Muy Alta",BA303="Mayor")),"Alto",IF(OR(AND(AY303="Muy Baja",BA303="Catastrófico"),AND(AY303="Baja",BA303="Catastrófico"),AND(AY303="Media",BA303="Catastrófico"),AND(AY303="Alta",BA303="Catastrófico"),AND(AY303="Muy Alta",BA303="Catastrófico")),"Extremo",""))))</f>
        <v>Moderado</v>
      </c>
      <c r="BC300" s="189" t="str" cm="1">
        <f t="array" ref="BC300">_xlfn.IFS(BB300="Bajo","Aceptar",BB300="Moderado","Reducir",BB300="Alto","Reducir",BB300="Extremo","Reducir")</f>
        <v>Reducir</v>
      </c>
      <c r="BD300" s="181" t="str" cm="1">
        <f t="array" ref="BD300">_xlfn.IFS(BC300="Aceptar","No",BC300="Reducir","Si")</f>
        <v>Si</v>
      </c>
      <c r="BE300" s="136" t="s">
        <v>1817</v>
      </c>
      <c r="BF300" s="136" t="s">
        <v>1817</v>
      </c>
      <c r="BG300" s="136" t="s">
        <v>1817</v>
      </c>
      <c r="BH300" s="166">
        <v>1</v>
      </c>
      <c r="BI300" s="166"/>
      <c r="BJ300" s="167"/>
      <c r="BK300" s="164">
        <f t="shared" ref="BK300" si="242">+SUM(BH300:BJ300)</f>
        <v>1</v>
      </c>
      <c r="BL300" s="165">
        <f t="shared" ref="BL300" si="243">+BK300/3</f>
        <v>0.33333333333333331</v>
      </c>
      <c r="BM300" s="178">
        <f t="shared" ref="BM300" si="244">+AVERAGE(BL300:BL303)</f>
        <v>0.33333333333333331</v>
      </c>
      <c r="BN300" s="20" t="str">
        <f>CONCATENATE(J300," Acción preventiva"," 1")</f>
        <v>GTHU 53 Acción preventiva 1</v>
      </c>
      <c r="BO300" s="22" t="s">
        <v>277</v>
      </c>
      <c r="BP300" s="22" t="s">
        <v>286</v>
      </c>
      <c r="BQ300" s="22" t="s">
        <v>287</v>
      </c>
      <c r="BR300" s="20">
        <f t="shared" si="237"/>
        <v>4</v>
      </c>
      <c r="BS300" s="20"/>
      <c r="BT300" s="20"/>
      <c r="BU300" s="20">
        <v>1</v>
      </c>
      <c r="BV300" s="20"/>
      <c r="BW300" s="20"/>
      <c r="BX300" s="20">
        <v>1</v>
      </c>
      <c r="BY300" s="20"/>
      <c r="BZ300" s="20"/>
      <c r="CA300" s="20">
        <v>1</v>
      </c>
      <c r="CB300" s="20"/>
      <c r="CC300" s="20"/>
      <c r="CD300" s="20">
        <v>1</v>
      </c>
      <c r="CE300" s="180">
        <f>+AVERAGE(CR300:CR303)/AVERAGE(BR300:BR303)</f>
        <v>0.25</v>
      </c>
      <c r="CF300" s="37">
        <f>VLOOKUP($BN300,'[1]Anexo 4 Seg Acciones Prev'!$C$7:$CY$306,90,FALSE)</f>
        <v>0</v>
      </c>
      <c r="CG300" s="37">
        <f>VLOOKUP($BN300,'[1]Anexo 4 Seg Acciones Prev'!$C$7:$CY$306,91,FALSE)</f>
        <v>0</v>
      </c>
      <c r="CH300" s="37">
        <f>VLOOKUP($BN300,'[1]Anexo 4 Seg Acciones Prev'!$C$7:$CY$306,92,FALSE)</f>
        <v>1</v>
      </c>
      <c r="CI300" s="37">
        <f>VLOOKUP($BN300,'[1]Anexo 4 Seg Acciones Prev'!$C$7:$CY$306,93,FALSE)</f>
        <v>0</v>
      </c>
      <c r="CJ300" s="37">
        <f>VLOOKUP($BN300,'[1]Anexo 4 Seg Acciones Prev'!$C$7:$CY$306,94,FALSE)</f>
        <v>0</v>
      </c>
      <c r="CK300" s="37">
        <f>VLOOKUP($BN300,'[1]Anexo 4 Seg Acciones Prev'!$C$7:$CY$306,95,FALSE)</f>
        <v>0</v>
      </c>
      <c r="CL300" s="37">
        <f>VLOOKUP($BN300,'[1]Anexo 4 Seg Acciones Prev'!$C$7:$CY$306,96,FALSE)</f>
        <v>0</v>
      </c>
      <c r="CM300" s="37">
        <f>VLOOKUP($BN300,'[1]Anexo 4 Seg Acciones Prev'!$C$7:$CY$306,97,FALSE)</f>
        <v>0</v>
      </c>
      <c r="CN300" s="37">
        <f>VLOOKUP($BN300,'[1]Anexo 4 Seg Acciones Prev'!$C$7:$CY$306,98,FALSE)</f>
        <v>0</v>
      </c>
      <c r="CO300" s="37">
        <f>VLOOKUP($BN300,'[1]Anexo 4 Seg Acciones Prev'!$C$7:$CY$306,99,FALSE)</f>
        <v>0</v>
      </c>
      <c r="CP300" s="37">
        <f>VLOOKUP($BN300,'[1]Anexo 4 Seg Acciones Prev'!$C$7:$CY$306,100,FALSE)</f>
        <v>0</v>
      </c>
      <c r="CQ300" s="37">
        <f>VLOOKUP($BN300,'[1]Anexo 4 Seg Acciones Prev'!$C$7:$CY$306,101,FALSE)</f>
        <v>0</v>
      </c>
      <c r="CR300" s="37">
        <f t="shared" si="208"/>
        <v>1</v>
      </c>
      <c r="CS300" s="38" t="s">
        <v>58</v>
      </c>
      <c r="CT300" s="23"/>
      <c r="CU300" s="24"/>
      <c r="CV300" s="240">
        <f>+AD300</f>
        <v>4</v>
      </c>
      <c r="CW300" s="25">
        <f>1-(CU300/CV300)</f>
        <v>1</v>
      </c>
      <c r="CX300" s="23" t="str" cm="1">
        <f t="array" ref="CX300">+_xlfn.IFS(CW300&lt;0.8,"Cambio",CW300&lt;0.9,"Revisión de control",CW300&gt;0.89,"Se mantiene")</f>
        <v>Se mantiene</v>
      </c>
      <c r="CY300" s="143"/>
      <c r="CZ300" s="143"/>
      <c r="DA300" s="143"/>
      <c r="DB300" s="143"/>
      <c r="DC300" s="25">
        <f t="shared" si="241"/>
        <v>1</v>
      </c>
    </row>
    <row r="301" spans="1:107" ht="60" customHeight="1" x14ac:dyDescent="0.35">
      <c r="A301" s="146" t="s">
        <v>1156</v>
      </c>
      <c r="B301" s="203"/>
      <c r="C301" s="147" t="s">
        <v>155</v>
      </c>
      <c r="D301" s="206"/>
      <c r="E301" s="209"/>
      <c r="F301" s="206"/>
      <c r="G301" s="221"/>
      <c r="H301" s="184"/>
      <c r="I301" s="216"/>
      <c r="J301" s="190"/>
      <c r="K301" s="190"/>
      <c r="L301" s="211"/>
      <c r="M301" s="197"/>
      <c r="N301" s="200"/>
      <c r="O301" s="213"/>
      <c r="P301" s="216"/>
      <c r="Q301" s="213"/>
      <c r="R301" s="216"/>
      <c r="S301" s="216"/>
      <c r="T301" s="216"/>
      <c r="U301" s="184"/>
      <c r="V301" s="186"/>
      <c r="W301" s="186"/>
      <c r="X301" s="187"/>
      <c r="Y301" s="190"/>
      <c r="Z301" s="190"/>
      <c r="AA301" s="193"/>
      <c r="AB301" s="193"/>
      <c r="AC301" s="193"/>
      <c r="AD301" s="195"/>
      <c r="AE301" s="184"/>
      <c r="AF301" s="188"/>
      <c r="AG301" s="184"/>
      <c r="AH301" s="184"/>
      <c r="AI301" s="188"/>
      <c r="AJ301" s="184"/>
      <c r="AK301" s="185"/>
      <c r="AL301" s="20" t="str">
        <f>CONCATENATE(J300," Control"," 2")</f>
        <v>GTHU 53 Control 2</v>
      </c>
      <c r="AM301" s="22" t="s">
        <v>1172</v>
      </c>
      <c r="AN301" s="22" t="s">
        <v>1194</v>
      </c>
      <c r="AO301" s="22" t="s">
        <v>1195</v>
      </c>
      <c r="AP301" s="22" t="str">
        <f t="shared" si="228"/>
        <v>La SUBDIRECCIÓN DE TALENTO HUMANO se realiza en el próximo pago un ajuste de la liquidación adicional realizada en el salario a través de aplicativo SIGEP NOMINA y las disposiciones de ley para realizar la actualización del pago</v>
      </c>
      <c r="AQ301" s="20" t="s">
        <v>55</v>
      </c>
      <c r="AR301" s="20" t="str">
        <f t="shared" si="229"/>
        <v>Impacto</v>
      </c>
      <c r="AS301" s="20" t="s">
        <v>56</v>
      </c>
      <c r="AT301" s="20" t="str">
        <f t="shared" si="230"/>
        <v>25%</v>
      </c>
      <c r="AU301" s="20" t="s">
        <v>5</v>
      </c>
      <c r="AV301" s="20" t="s">
        <v>2</v>
      </c>
      <c r="AW301" s="20" t="s">
        <v>3</v>
      </c>
      <c r="AX301" s="21">
        <f>+IF(AR301="Probabilidad",AX300-(AX300*AT301),AX300)</f>
        <v>0.24</v>
      </c>
      <c r="AY301" s="20" t="str">
        <f t="shared" si="216"/>
        <v>Baja</v>
      </c>
      <c r="AZ301" s="21">
        <f>+IF(AR301="Impacto",AZ300-(AZ300*AT301),AZ300)</f>
        <v>0.44999999999999996</v>
      </c>
      <c r="BA301" s="20" t="str">
        <f t="shared" si="217"/>
        <v>Moderado</v>
      </c>
      <c r="BB301" s="190"/>
      <c r="BC301" s="190"/>
      <c r="BD301" s="182"/>
      <c r="BE301" s="136" t="s">
        <v>1817</v>
      </c>
      <c r="BF301" s="136" t="s">
        <v>1817</v>
      </c>
      <c r="BG301" s="136" t="s">
        <v>1817</v>
      </c>
      <c r="BH301" s="166"/>
      <c r="BI301" s="166"/>
      <c r="BJ301" s="167"/>
      <c r="BK301" s="164"/>
      <c r="BL301" s="165"/>
      <c r="BM301" s="178"/>
      <c r="BN301" s="20" t="str">
        <f>CONCATENATE(J300," Acción preventiva"," 2")</f>
        <v>GTHU 53 Acción preventiva 2</v>
      </c>
      <c r="BO301" s="22"/>
      <c r="BP301" s="22"/>
      <c r="BQ301" s="22"/>
      <c r="BR301" s="20"/>
      <c r="BS301" s="20"/>
      <c r="BT301" s="20"/>
      <c r="BU301" s="20"/>
      <c r="BV301" s="20"/>
      <c r="BW301" s="20"/>
      <c r="BX301" s="20"/>
      <c r="BY301" s="20"/>
      <c r="BZ301" s="20"/>
      <c r="CA301" s="20"/>
      <c r="CB301" s="20"/>
      <c r="CC301" s="20"/>
      <c r="CD301" s="20"/>
      <c r="CE301" s="180"/>
      <c r="CF301" s="37"/>
      <c r="CG301" s="37"/>
      <c r="CH301" s="37"/>
      <c r="CI301" s="37"/>
      <c r="CJ301" s="37"/>
      <c r="CK301" s="37"/>
      <c r="CL301" s="37"/>
      <c r="CM301" s="37"/>
      <c r="CN301" s="37"/>
      <c r="CO301" s="37"/>
      <c r="CP301" s="37"/>
      <c r="CQ301" s="37"/>
      <c r="CR301" s="37"/>
      <c r="CS301" s="38"/>
      <c r="CT301" s="23"/>
      <c r="CU301" s="24"/>
      <c r="CV301" s="241"/>
      <c r="CW301" s="25">
        <f>1-(CU301/CV300)</f>
        <v>1</v>
      </c>
      <c r="CX301" s="23" t="str" cm="1">
        <f t="array" ref="CX301">+_xlfn.IFS(CW301&lt;0.8,"Cambio",CW301&lt;0.9,"Revisión de control",CW301&gt;0.89,"Se mantiene")</f>
        <v>Se mantiene</v>
      </c>
      <c r="CY301" s="143"/>
      <c r="CZ301" s="143"/>
      <c r="DA301" s="143"/>
      <c r="DB301" s="143"/>
      <c r="DC301" s="25">
        <f t="shared" si="241"/>
        <v>1</v>
      </c>
    </row>
    <row r="302" spans="1:107" ht="60" customHeight="1" x14ac:dyDescent="0.35">
      <c r="A302" s="146" t="s">
        <v>1156</v>
      </c>
      <c r="B302" s="203"/>
      <c r="C302" s="147" t="s">
        <v>155</v>
      </c>
      <c r="D302" s="206"/>
      <c r="E302" s="209"/>
      <c r="F302" s="206"/>
      <c r="G302" s="221"/>
      <c r="H302" s="184"/>
      <c r="I302" s="216"/>
      <c r="J302" s="190"/>
      <c r="K302" s="190"/>
      <c r="L302" s="211"/>
      <c r="M302" s="197"/>
      <c r="N302" s="200"/>
      <c r="O302" s="213"/>
      <c r="P302" s="216"/>
      <c r="Q302" s="213"/>
      <c r="R302" s="216"/>
      <c r="S302" s="216"/>
      <c r="T302" s="216"/>
      <c r="U302" s="184"/>
      <c r="V302" s="186"/>
      <c r="W302" s="186"/>
      <c r="X302" s="187"/>
      <c r="Y302" s="190"/>
      <c r="Z302" s="190"/>
      <c r="AA302" s="193"/>
      <c r="AB302" s="193"/>
      <c r="AC302" s="193"/>
      <c r="AD302" s="195"/>
      <c r="AE302" s="184"/>
      <c r="AF302" s="188"/>
      <c r="AG302" s="184"/>
      <c r="AH302" s="184"/>
      <c r="AI302" s="188"/>
      <c r="AJ302" s="184"/>
      <c r="AK302" s="185"/>
      <c r="AL302" s="20" t="str">
        <f>CONCATENATE(J300," Control"," 3")</f>
        <v>GTHU 53 Control 3</v>
      </c>
      <c r="AM302" s="22"/>
      <c r="AN302" s="22"/>
      <c r="AO302" s="22"/>
      <c r="AP302" s="22" t="str">
        <f t="shared" si="228"/>
        <v xml:space="preserve">  a través de </v>
      </c>
      <c r="AQ302" s="20"/>
      <c r="AR302" s="20" t="str">
        <f t="shared" si="229"/>
        <v/>
      </c>
      <c r="AS302" s="20"/>
      <c r="AT302" s="20" t="str">
        <f t="shared" si="230"/>
        <v/>
      </c>
      <c r="AU302" s="20"/>
      <c r="AV302" s="20"/>
      <c r="AW302" s="20"/>
      <c r="AX302" s="21">
        <f>+IF(AR302="Probabilidad",AX301-(AX301*AT302),AX301)</f>
        <v>0.24</v>
      </c>
      <c r="AY302" s="20" t="str">
        <f t="shared" si="216"/>
        <v>Baja</v>
      </c>
      <c r="AZ302" s="21">
        <f>+IF(AR302="Impacto",AZ301-(AZ301*AT302),AZ301)</f>
        <v>0.44999999999999996</v>
      </c>
      <c r="BA302" s="20" t="str">
        <f t="shared" si="217"/>
        <v>Moderado</v>
      </c>
      <c r="BB302" s="190"/>
      <c r="BC302" s="190"/>
      <c r="BD302" s="182"/>
      <c r="BE302" s="20"/>
      <c r="BF302" s="20"/>
      <c r="BG302" s="20"/>
      <c r="BH302" s="166"/>
      <c r="BI302" s="166"/>
      <c r="BJ302" s="167"/>
      <c r="BK302" s="167"/>
      <c r="BL302" s="165"/>
      <c r="BM302" s="178"/>
      <c r="BN302" s="20" t="str">
        <f>CONCATENATE(J300," Acción preventiva"," 3")</f>
        <v>GTHU 53 Acción preventiva 3</v>
      </c>
      <c r="BO302" s="22"/>
      <c r="BP302" s="22"/>
      <c r="BQ302" s="22"/>
      <c r="BR302" s="20"/>
      <c r="BS302" s="20"/>
      <c r="BT302" s="20"/>
      <c r="BU302" s="20"/>
      <c r="BV302" s="20"/>
      <c r="BW302" s="20"/>
      <c r="BX302" s="20"/>
      <c r="BY302" s="20"/>
      <c r="BZ302" s="20"/>
      <c r="CA302" s="20"/>
      <c r="CB302" s="20"/>
      <c r="CC302" s="20"/>
      <c r="CD302" s="20"/>
      <c r="CE302" s="180"/>
      <c r="CF302" s="37"/>
      <c r="CG302" s="37"/>
      <c r="CH302" s="37"/>
      <c r="CI302" s="37"/>
      <c r="CJ302" s="37"/>
      <c r="CK302" s="37"/>
      <c r="CL302" s="37"/>
      <c r="CM302" s="37"/>
      <c r="CN302" s="37"/>
      <c r="CO302" s="37"/>
      <c r="CP302" s="37"/>
      <c r="CQ302" s="37"/>
      <c r="CR302" s="37"/>
      <c r="CS302" s="38"/>
      <c r="CT302" s="23"/>
      <c r="CU302" s="24"/>
      <c r="CV302" s="241"/>
      <c r="CW302" s="25">
        <f>1-(CU302/CV300)</f>
        <v>1</v>
      </c>
      <c r="CX302" s="23" t="str" cm="1">
        <f t="array" ref="CX302">+_xlfn.IFS(CW302&lt;0.8,"Cambio",CW302&lt;0.9,"Revisión de control",CW302&gt;0.89,"Se mantiene")</f>
        <v>Se mantiene</v>
      </c>
      <c r="CY302" s="143"/>
      <c r="CZ302" s="143"/>
      <c r="DA302" s="143"/>
      <c r="DB302" s="143"/>
      <c r="DC302" s="25">
        <f t="shared" si="241"/>
        <v>1</v>
      </c>
    </row>
    <row r="303" spans="1:107" ht="60" customHeight="1" x14ac:dyDescent="0.35">
      <c r="A303" s="146" t="s">
        <v>1156</v>
      </c>
      <c r="B303" s="204"/>
      <c r="C303" s="147" t="s">
        <v>155</v>
      </c>
      <c r="D303" s="207"/>
      <c r="E303" s="210"/>
      <c r="F303" s="207"/>
      <c r="G303" s="221"/>
      <c r="H303" s="184"/>
      <c r="I303" s="217"/>
      <c r="J303" s="191"/>
      <c r="K303" s="191"/>
      <c r="L303" s="211"/>
      <c r="M303" s="198"/>
      <c r="N303" s="201"/>
      <c r="O303" s="214"/>
      <c r="P303" s="217"/>
      <c r="Q303" s="214"/>
      <c r="R303" s="217"/>
      <c r="S303" s="217"/>
      <c r="T303" s="217"/>
      <c r="U303" s="184"/>
      <c r="V303" s="186"/>
      <c r="W303" s="186"/>
      <c r="X303" s="187"/>
      <c r="Y303" s="191"/>
      <c r="Z303" s="191"/>
      <c r="AA303" s="194"/>
      <c r="AB303" s="194"/>
      <c r="AC303" s="194"/>
      <c r="AD303" s="195"/>
      <c r="AE303" s="184"/>
      <c r="AF303" s="188"/>
      <c r="AG303" s="184"/>
      <c r="AH303" s="184"/>
      <c r="AI303" s="188"/>
      <c r="AJ303" s="184"/>
      <c r="AK303" s="185"/>
      <c r="AL303" s="20" t="str">
        <f>CONCATENATE(J300," Control"," 4")</f>
        <v>GTHU 53 Control 4</v>
      </c>
      <c r="AM303" s="22"/>
      <c r="AN303" s="22"/>
      <c r="AO303" s="22"/>
      <c r="AP303" s="22" t="str">
        <f t="shared" si="228"/>
        <v xml:space="preserve">  a través de </v>
      </c>
      <c r="AQ303" s="20"/>
      <c r="AR303" s="20" t="str">
        <f t="shared" si="229"/>
        <v/>
      </c>
      <c r="AS303" s="20"/>
      <c r="AT303" s="20" t="str">
        <f t="shared" si="230"/>
        <v/>
      </c>
      <c r="AU303" s="20"/>
      <c r="AV303" s="20"/>
      <c r="AW303" s="20"/>
      <c r="AX303" s="21">
        <f>+IF(AR303="Probabilidad",AX302-(AX302*AT303),AX302)</f>
        <v>0.24</v>
      </c>
      <c r="AY303" s="20" t="str">
        <f t="shared" si="216"/>
        <v>Baja</v>
      </c>
      <c r="AZ303" s="21">
        <f>+IF(AR303="Impacto",AZ302-(AZ302*AT303),AZ302)</f>
        <v>0.44999999999999996</v>
      </c>
      <c r="BA303" s="20" t="str">
        <f t="shared" si="217"/>
        <v>Moderado</v>
      </c>
      <c r="BB303" s="191"/>
      <c r="BC303" s="191"/>
      <c r="BD303" s="183"/>
      <c r="BE303" s="20"/>
      <c r="BF303" s="20"/>
      <c r="BG303" s="20"/>
      <c r="BH303" s="166"/>
      <c r="BI303" s="166"/>
      <c r="BJ303" s="167"/>
      <c r="BK303" s="167"/>
      <c r="BL303" s="165"/>
      <c r="BM303" s="178"/>
      <c r="BN303" s="20" t="str">
        <f>CONCATENATE(J300," Acción preventiva"," 4")</f>
        <v>GTHU 53 Acción preventiva 4</v>
      </c>
      <c r="BO303" s="22"/>
      <c r="BP303" s="22"/>
      <c r="BQ303" s="22"/>
      <c r="BR303" s="20"/>
      <c r="BS303" s="20"/>
      <c r="BT303" s="20"/>
      <c r="BU303" s="20"/>
      <c r="BV303" s="20"/>
      <c r="BW303" s="20"/>
      <c r="BX303" s="20"/>
      <c r="BY303" s="20"/>
      <c r="BZ303" s="20"/>
      <c r="CA303" s="20"/>
      <c r="CB303" s="20"/>
      <c r="CC303" s="20"/>
      <c r="CD303" s="20"/>
      <c r="CE303" s="180"/>
      <c r="CF303" s="37"/>
      <c r="CG303" s="37"/>
      <c r="CH303" s="37"/>
      <c r="CI303" s="37"/>
      <c r="CJ303" s="37"/>
      <c r="CK303" s="37"/>
      <c r="CL303" s="37"/>
      <c r="CM303" s="37"/>
      <c r="CN303" s="37"/>
      <c r="CO303" s="37"/>
      <c r="CP303" s="37"/>
      <c r="CQ303" s="37"/>
      <c r="CR303" s="37"/>
      <c r="CS303" s="38"/>
      <c r="CT303" s="23"/>
      <c r="CU303" s="24"/>
      <c r="CV303" s="242"/>
      <c r="CW303" s="25">
        <f>1-(CU303/CV300)</f>
        <v>1</v>
      </c>
      <c r="CX303" s="23" t="str" cm="1">
        <f t="array" ref="CX303">+_xlfn.IFS(CW303&lt;0.8,"Cambio",CW303&lt;0.9,"Revisión de control",CW303&gt;0.89,"Se mantiene")</f>
        <v>Se mantiene</v>
      </c>
      <c r="CY303" s="143"/>
      <c r="CZ303" s="143"/>
      <c r="DA303" s="143"/>
      <c r="DB303" s="143"/>
      <c r="DC303" s="25">
        <f t="shared" si="241"/>
        <v>1</v>
      </c>
    </row>
    <row r="304" spans="1:107" ht="60" hidden="1" customHeight="1" x14ac:dyDescent="0.35">
      <c r="A304" s="146"/>
      <c r="B304" s="218" t="s">
        <v>154</v>
      </c>
      <c r="C304" s="148" t="s">
        <v>155</v>
      </c>
      <c r="D304" s="205" t="str">
        <f>VLOOKUP(B304,Datos!$B$65:$F$80,3,FALSE)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4" s="208" t="str">
        <f>VLOOKUP(B304,Datos!$B$65:$F$80,5,FALSE)</f>
        <v>La posibilidad de incumplir con la administración del Talento Humano de la Agencia y promover su desarrollo</v>
      </c>
      <c r="F304" s="205" t="str">
        <f>VLOOKUP(B304,Datos!$B$65:$F$80,4,FALSE)</f>
        <v>Inicia con la planeación, selección y vinculación del personal idóneo, competente y con las habilidades requeridas y, termina con el retiro del servidor público.</v>
      </c>
      <c r="G304" s="221" t="s">
        <v>654</v>
      </c>
      <c r="H304" s="184"/>
      <c r="I304" s="215">
        <f>IF(K304="",0,1)</f>
        <v>0</v>
      </c>
      <c r="J304" s="189" t="str">
        <f>CONCATENATE(C304," ",K304)</f>
        <v xml:space="preserve">GTHU </v>
      </c>
      <c r="K304" s="189"/>
      <c r="L304" s="211"/>
      <c r="M304" s="196">
        <f ca="1">+TODAY()-L304</f>
        <v>46189</v>
      </c>
      <c r="N304" s="199"/>
      <c r="O304" s="212"/>
      <c r="P304" s="215" t="e">
        <f>VLOOKUP(O304,Datos!$B$20:$D$25,3,FALSE)</f>
        <v>#N/A</v>
      </c>
      <c r="Q304" s="212"/>
      <c r="R304" s="215" t="e">
        <f>VLOOKUP(Q304,Datos!$C$20:$D$25,2,FALSE)</f>
        <v>#N/A</v>
      </c>
      <c r="S304" s="215" t="e">
        <f>+IF(P304="",R304,IF(R304="",P304,IF(P304&gt;R304,P304,R304)))</f>
        <v>#N/A</v>
      </c>
      <c r="T304" s="215" t="e" cm="1">
        <f t="array" ref="T304">_xlfn.IFS(S304=P304,O304,S304=R304,Q304)</f>
        <v>#N/A</v>
      </c>
      <c r="U304" s="184"/>
      <c r="V304" s="186"/>
      <c r="W304" s="186"/>
      <c r="X304" s="187" t="str">
        <f>CONCATENATE("Posibilidad de"," ",U304," ",V304," debido ",W304)</f>
        <v xml:space="preserve">Posibilidad de   debido </v>
      </c>
      <c r="Y304" s="189"/>
      <c r="Z304" s="189"/>
      <c r="AA304" s="192"/>
      <c r="AB304" s="192"/>
      <c r="AC304" s="192"/>
      <c r="AD304" s="195"/>
      <c r="AE304" s="184" t="str">
        <f>IF(AD304&lt;=0,"",IF(AD304&lt;=2,"Muy Baja",IF(AD304&lt;=24,"Baja",IF(AD304&lt;=500,"Media",IF(AD304&lt;=5000,"Alta","Muy Alta")))))</f>
        <v/>
      </c>
      <c r="AF304" s="188" t="str">
        <f>IF(AE304="","",IF(AE304="Muy Baja",0.2,IF(AE304="Baja",0.4,IF(AE304="Media",0.6,IF(AE304="Alta",0.8,IF(AE304="Muy Alta",1,))))))</f>
        <v/>
      </c>
      <c r="AG304" s="188" t="e">
        <f>+T304</f>
        <v>#N/A</v>
      </c>
      <c r="AH304" s="184" t="e" cm="1">
        <f t="array" ref="AH304">_xlfn.IFS(AG304=Datos!$C$6,"Leve",AG304=Datos!$D$6,"Leve",AG304=Datos!$C$7,"Menor",AG304=Datos!$D$7,"Menor",AG304=Datos!$C$8,"Moderado",AG304=Datos!$D$8,"Moderado",AG304=Datos!$C$9,"Mayor",AG304=Datos!$D$9,"Mayor",AG304=Datos!$C$10,"Catastrófico",AG304=Datos!$D$10,"Catastrófico")</f>
        <v>#N/A</v>
      </c>
      <c r="AI304" s="188" t="e">
        <f>IF(AH304="","",IF(AH304="Leve",0.2,IF(AH304="Menor",0.4,IF(AH304="Moderado",0.6,IF(AH304="Mayor",0.8,IF(AH304="Catastrófico",1,))))))</f>
        <v>#N/A</v>
      </c>
      <c r="AJ304" s="184" t="e">
        <f>IF(OR(AND(AE304="Muy Baja",AH304="Leve"),AND(AE304="Muy Baja",AH304="Menor"),AND(AE304="Baja",AH304="Leve")),"Bajo",IF(OR(AND(AE304="Muy baja",AH304="Moderado"),AND(AE304="Baja",AH304="Menor"),AND(AE304="Baja",AH304="Moderado"),AND(AE304="Media",AH304="Leve"),AND(AE304="Media",AH304="Menor"),AND(AE304="Media",AH304="Moderado"),AND(AE304="Alta",AH304="Leve"),AND(AE304="Alta",AH304="Menor")),"Moderado",IF(OR(AND(AE304="Muy Baja",AH304="Mayor"),AND(AE304="Baja",AH304="Mayor"),AND(AE304="Media",AH304="Mayor"),AND(AE304="Alta",AH304="Moderado"),AND(AE304="Alta",AH304="Mayor"),AND(AE304="Muy Alta",AH304="Leve"),AND(AE304="Muy Alta",AH304="Menor"),AND(AE304="Muy Alta",AH304="Moderado"),AND(AE304="Muy Alta",AH304="Mayor")),"Alto",IF(OR(AND(AE304="Muy Baja",AH304="Catastrófico"),AND(AE304="Baja",AH304="Catastrófico"),AND(AE304="Media",AH304="Catastrófico"),AND(AE304="Alta",AH304="Catastrófico"),AND(AE304="Muy Alta",AH304="Catastrófico")),"Extremo",""))))</f>
        <v>#N/A</v>
      </c>
      <c r="AK304" s="185" t="e" cm="1">
        <f t="array" ref="AK304">_xlfn.IFS(AJ304="Bajo","Aceptar",AJ304="Moderado","Reducir",AJ304="Alto","Reducir",AJ304="Extremo","Reducir")</f>
        <v>#N/A</v>
      </c>
      <c r="AL304" s="20" t="str">
        <f>CONCATENATE(J304," Control"," 1")</f>
        <v>GTHU  Control 1</v>
      </c>
      <c r="AM304" s="22"/>
      <c r="AN304" s="22"/>
      <c r="AO304" s="22"/>
      <c r="AP304" s="22" t="str">
        <f t="shared" si="228"/>
        <v xml:space="preserve">  a través de </v>
      </c>
      <c r="AQ304" s="20"/>
      <c r="AR304" s="20" t="str">
        <f t="shared" si="229"/>
        <v/>
      </c>
      <c r="AS304" s="20"/>
      <c r="AT304" s="20" t="str">
        <f t="shared" si="230"/>
        <v/>
      </c>
      <c r="AU304" s="20"/>
      <c r="AV304" s="20"/>
      <c r="AW304" s="20"/>
      <c r="AX304" s="21" t="str">
        <f>+IF(AR304="Probabilidad",AF304-(AF304*AT304),AF304)</f>
        <v/>
      </c>
      <c r="AY304" s="20" t="str">
        <f t="shared" si="216"/>
        <v/>
      </c>
      <c r="AZ304" s="21" t="e">
        <f>+IF(AR304="Impacto",AI304-(AI304*AT304),AI304)</f>
        <v>#N/A</v>
      </c>
      <c r="BA304" s="20" t="str">
        <f t="shared" si="217"/>
        <v/>
      </c>
      <c r="BB304" s="189" t="str">
        <f>IF(OR(AND(AY307="Muy Baja",BA307="Leve"),AND(AY307="Muy Baja",BA307="Menor"),AND(AY307="Baja",BA307="Leve")),"Bajo",IF(OR(AND(AY307="Muy baja",BA307="Moderado"),AND(AY307="Baja",BA307="Menor"),AND(AY307="Baja",BA307="Moderado"),AND(AY307="Media",BA307="Leve"),AND(AY307="Media",BA307="Menor"),AND(AY307="Media",BA307="Moderado"),AND(AY307="Alta",BA307="Leve"),AND(AY307="Alta",BA307="Menor")),"Moderado",IF(OR(AND(AY307="Muy Baja",BA307="Mayor"),AND(AY307="Baja",BA307="Mayor"),AND(AY307="Media",BA307="Mayor"),AND(AY307="Alta",BA307="Moderado"),AND(AY307="Alta",BA307="Mayor"),AND(AY307="Muy Alta",BA307="Leve"),AND(AY307="Muy Alta",BA307="Menor"),AND(AY307="Muy Alta",BA307="Moderado"),AND(AY307="Muy Alta",BA307="Mayor")),"Alto",IF(OR(AND(AY307="Muy Baja",BA307="Catastrófico"),AND(AY307="Baja",BA307="Catastrófico"),AND(AY307="Media",BA307="Catastrófico"),AND(AY307="Alta",BA307="Catastrófico"),AND(AY307="Muy Alta",BA307="Catastrófico")),"Extremo",""))))</f>
        <v/>
      </c>
      <c r="BC304" s="189" t="e" cm="1">
        <f t="array" ref="BC304">_xlfn.IFS(BB304="Bajo","Aceptar",BB304="Moderado","Reducir",BB304="Alto","Reducir",BB304="Extremo","Reducir")</f>
        <v>#N/A</v>
      </c>
      <c r="BD304" s="181" t="e" cm="1">
        <f t="array" ref="BD304">_xlfn.IFS(BC304="Aceptar","No",BC304="Reducir","Si")</f>
        <v>#N/A</v>
      </c>
      <c r="BE304" s="161"/>
      <c r="BF304" s="161"/>
      <c r="BG304" s="161"/>
      <c r="BH304" s="161"/>
      <c r="BI304" s="161"/>
      <c r="BJ304" s="161"/>
      <c r="BK304" s="161"/>
      <c r="BL304" s="161"/>
      <c r="BM304" s="178"/>
      <c r="BN304" s="20" t="str">
        <f>CONCATENATE(J304," Acción preventiva"," 1")</f>
        <v>GTHU  Acción preventiva 1</v>
      </c>
      <c r="BO304" s="22"/>
      <c r="BP304" s="22"/>
      <c r="BQ304" s="22"/>
      <c r="BR304" s="20"/>
      <c r="BS304" s="20"/>
      <c r="BT304" s="20"/>
      <c r="BU304" s="20"/>
      <c r="BV304" s="20"/>
      <c r="BW304" s="20"/>
      <c r="BX304" s="20"/>
      <c r="BY304" s="20"/>
      <c r="BZ304" s="20"/>
      <c r="CA304" s="20"/>
      <c r="CB304" s="20"/>
      <c r="CC304" s="20"/>
      <c r="CD304" s="20"/>
      <c r="CE304" s="180"/>
      <c r="CF304" s="37"/>
      <c r="CG304" s="37"/>
      <c r="CH304" s="37"/>
      <c r="CI304" s="37"/>
      <c r="CJ304" s="37"/>
      <c r="CK304" s="37"/>
      <c r="CL304" s="37"/>
      <c r="CM304" s="37"/>
      <c r="CN304" s="37"/>
      <c r="CO304" s="37"/>
      <c r="CP304" s="37"/>
      <c r="CQ304" s="37"/>
      <c r="CR304" s="37">
        <f t="shared" si="208"/>
        <v>0</v>
      </c>
      <c r="CS304" s="38"/>
      <c r="CT304" s="23"/>
      <c r="CU304" s="24"/>
      <c r="CV304" s="240">
        <f>+AD304</f>
        <v>0</v>
      </c>
      <c r="CW304" s="25" t="e">
        <f>1-(CU304/CV304)</f>
        <v>#DIV/0!</v>
      </c>
      <c r="CX304" s="23" t="e" cm="1">
        <f t="array" ref="CX304">+_xlfn.IFS(CW304&lt;0.8,"Cambio",CW304&lt;0.9,"Revisión de control",CW304&gt;0.89,"Se mantiene")</f>
        <v>#DIV/0!</v>
      </c>
      <c r="CY304" s="143"/>
      <c r="CZ304" s="143"/>
      <c r="DA304" s="143"/>
      <c r="DB304" s="143"/>
      <c r="DC304" s="25"/>
    </row>
    <row r="305" spans="1:107" ht="60" hidden="1" customHeight="1" x14ac:dyDescent="0.35">
      <c r="A305" s="146"/>
      <c r="B305" s="219"/>
      <c r="C305" s="148" t="s">
        <v>155</v>
      </c>
      <c r="D305" s="206"/>
      <c r="E305" s="209"/>
      <c r="F305" s="206"/>
      <c r="G305" s="221"/>
      <c r="H305" s="184"/>
      <c r="I305" s="216"/>
      <c r="J305" s="190"/>
      <c r="K305" s="190"/>
      <c r="L305" s="211"/>
      <c r="M305" s="197"/>
      <c r="N305" s="200"/>
      <c r="O305" s="213"/>
      <c r="P305" s="216"/>
      <c r="Q305" s="213"/>
      <c r="R305" s="216"/>
      <c r="S305" s="216"/>
      <c r="T305" s="216"/>
      <c r="U305" s="184"/>
      <c r="V305" s="186"/>
      <c r="W305" s="186"/>
      <c r="X305" s="187"/>
      <c r="Y305" s="190"/>
      <c r="Z305" s="190"/>
      <c r="AA305" s="193"/>
      <c r="AB305" s="193"/>
      <c r="AC305" s="193"/>
      <c r="AD305" s="195"/>
      <c r="AE305" s="184"/>
      <c r="AF305" s="188"/>
      <c r="AG305" s="184"/>
      <c r="AH305" s="184"/>
      <c r="AI305" s="188"/>
      <c r="AJ305" s="184"/>
      <c r="AK305" s="185"/>
      <c r="AL305" s="20" t="str">
        <f>CONCATENATE(J304," Control"," 2")</f>
        <v>GTHU  Control 2</v>
      </c>
      <c r="AM305" s="22"/>
      <c r="AN305" s="22"/>
      <c r="AO305" s="22"/>
      <c r="AP305" s="22" t="str">
        <f t="shared" si="228"/>
        <v xml:space="preserve">  a través de </v>
      </c>
      <c r="AQ305" s="20"/>
      <c r="AR305" s="20" t="str">
        <f t="shared" si="229"/>
        <v/>
      </c>
      <c r="AS305" s="20"/>
      <c r="AT305" s="20" t="str">
        <f t="shared" si="230"/>
        <v/>
      </c>
      <c r="AU305" s="20"/>
      <c r="AV305" s="20"/>
      <c r="AW305" s="20"/>
      <c r="AX305" s="21" t="str">
        <f>+IF(AR305="Probabilidad",AX304-(AX304*AT305),AX304)</f>
        <v/>
      </c>
      <c r="AY305" s="20" t="str">
        <f t="shared" si="216"/>
        <v/>
      </c>
      <c r="AZ305" s="21" t="e">
        <f>+IF(AR305="Impacto",AZ304-(AZ304*AT305),AZ304)</f>
        <v>#N/A</v>
      </c>
      <c r="BA305" s="20" t="str">
        <f t="shared" si="217"/>
        <v/>
      </c>
      <c r="BB305" s="190"/>
      <c r="BC305" s="190"/>
      <c r="BD305" s="182"/>
      <c r="BE305" s="162"/>
      <c r="BF305" s="162"/>
      <c r="BG305" s="162"/>
      <c r="BH305" s="162"/>
      <c r="BI305" s="162"/>
      <c r="BJ305" s="162"/>
      <c r="BK305" s="162"/>
      <c r="BL305" s="162"/>
      <c r="BM305" s="178"/>
      <c r="BN305" s="20" t="str">
        <f>CONCATENATE(J304," Acción preventiva"," 2")</f>
        <v>GTHU  Acción preventiva 2</v>
      </c>
      <c r="BO305" s="22"/>
      <c r="BP305" s="22"/>
      <c r="BQ305" s="22"/>
      <c r="BR305" s="20"/>
      <c r="BS305" s="20"/>
      <c r="BT305" s="20"/>
      <c r="BU305" s="20"/>
      <c r="BV305" s="20"/>
      <c r="BW305" s="20"/>
      <c r="BX305" s="20"/>
      <c r="BY305" s="20"/>
      <c r="BZ305" s="20"/>
      <c r="CA305" s="20"/>
      <c r="CB305" s="20"/>
      <c r="CC305" s="20"/>
      <c r="CD305" s="20"/>
      <c r="CE305" s="180"/>
      <c r="CF305" s="37"/>
      <c r="CG305" s="37"/>
      <c r="CH305" s="37"/>
      <c r="CI305" s="37"/>
      <c r="CJ305" s="37"/>
      <c r="CK305" s="37"/>
      <c r="CL305" s="37"/>
      <c r="CM305" s="37"/>
      <c r="CN305" s="37"/>
      <c r="CO305" s="37"/>
      <c r="CP305" s="37"/>
      <c r="CQ305" s="37"/>
      <c r="CR305" s="37">
        <f t="shared" si="208"/>
        <v>0</v>
      </c>
      <c r="CS305" s="38"/>
      <c r="CT305" s="23"/>
      <c r="CU305" s="24"/>
      <c r="CV305" s="241"/>
      <c r="CW305" s="25" t="e">
        <f>1-(CU305/CV304)</f>
        <v>#DIV/0!</v>
      </c>
      <c r="CX305" s="23" t="e" cm="1">
        <f t="array" ref="CX305">+_xlfn.IFS(CW305&lt;0.8,"Cambio",CW305&lt;0.9,"Revisión de control",CW305&gt;0.89,"Se mantiene")</f>
        <v>#DIV/0!</v>
      </c>
      <c r="CY305" s="143"/>
      <c r="CZ305" s="143"/>
      <c r="DA305" s="143"/>
      <c r="DB305" s="143"/>
      <c r="DC305" s="25"/>
    </row>
    <row r="306" spans="1:107" ht="60" hidden="1" customHeight="1" x14ac:dyDescent="0.35">
      <c r="A306" s="146"/>
      <c r="B306" s="219"/>
      <c r="C306" s="148" t="s">
        <v>155</v>
      </c>
      <c r="D306" s="206"/>
      <c r="E306" s="209"/>
      <c r="F306" s="206"/>
      <c r="G306" s="221"/>
      <c r="H306" s="184"/>
      <c r="I306" s="216"/>
      <c r="J306" s="190"/>
      <c r="K306" s="190"/>
      <c r="L306" s="211"/>
      <c r="M306" s="197"/>
      <c r="N306" s="200"/>
      <c r="O306" s="213"/>
      <c r="P306" s="216"/>
      <c r="Q306" s="213"/>
      <c r="R306" s="216"/>
      <c r="S306" s="216"/>
      <c r="T306" s="216"/>
      <c r="U306" s="184"/>
      <c r="V306" s="186"/>
      <c r="W306" s="186"/>
      <c r="X306" s="187"/>
      <c r="Y306" s="190"/>
      <c r="Z306" s="190"/>
      <c r="AA306" s="193"/>
      <c r="AB306" s="193"/>
      <c r="AC306" s="193"/>
      <c r="AD306" s="195"/>
      <c r="AE306" s="184"/>
      <c r="AF306" s="188"/>
      <c r="AG306" s="184"/>
      <c r="AH306" s="184"/>
      <c r="AI306" s="188"/>
      <c r="AJ306" s="184"/>
      <c r="AK306" s="185"/>
      <c r="AL306" s="20" t="str">
        <f>CONCATENATE(J304," Control"," 3")</f>
        <v>GTHU  Control 3</v>
      </c>
      <c r="AM306" s="22"/>
      <c r="AN306" s="22"/>
      <c r="AO306" s="22"/>
      <c r="AP306" s="22" t="str">
        <f t="shared" si="228"/>
        <v xml:space="preserve">  a través de </v>
      </c>
      <c r="AQ306" s="20"/>
      <c r="AR306" s="20" t="str">
        <f t="shared" si="229"/>
        <v/>
      </c>
      <c r="AS306" s="20"/>
      <c r="AT306" s="20" t="str">
        <f t="shared" si="230"/>
        <v/>
      </c>
      <c r="AU306" s="20"/>
      <c r="AV306" s="20"/>
      <c r="AW306" s="20"/>
      <c r="AX306" s="21" t="str">
        <f>+IF(AR306="Probabilidad",AX305-(AX305*AT306),AX305)</f>
        <v/>
      </c>
      <c r="AY306" s="20" t="str">
        <f t="shared" si="216"/>
        <v/>
      </c>
      <c r="AZ306" s="21" t="e">
        <f>+IF(AR306="Impacto",AZ305-(AZ305*AT306),AZ305)</f>
        <v>#N/A</v>
      </c>
      <c r="BA306" s="20" t="str">
        <f t="shared" si="217"/>
        <v/>
      </c>
      <c r="BB306" s="190"/>
      <c r="BC306" s="190"/>
      <c r="BD306" s="182"/>
      <c r="BE306" s="162"/>
      <c r="BF306" s="162"/>
      <c r="BG306" s="162"/>
      <c r="BH306" s="162"/>
      <c r="BI306" s="162"/>
      <c r="BJ306" s="162"/>
      <c r="BK306" s="162"/>
      <c r="BL306" s="162"/>
      <c r="BM306" s="178"/>
      <c r="BN306" s="20" t="str">
        <f>CONCATENATE(J304," Acción preventiva"," 3")</f>
        <v>GTHU  Acción preventiva 3</v>
      </c>
      <c r="BO306" s="22"/>
      <c r="BP306" s="22"/>
      <c r="BQ306" s="22"/>
      <c r="BR306" s="20"/>
      <c r="BS306" s="20"/>
      <c r="BT306" s="20"/>
      <c r="BU306" s="20"/>
      <c r="BV306" s="20"/>
      <c r="BW306" s="20"/>
      <c r="BX306" s="20"/>
      <c r="BY306" s="20"/>
      <c r="BZ306" s="20"/>
      <c r="CA306" s="20"/>
      <c r="CB306" s="20"/>
      <c r="CC306" s="20"/>
      <c r="CD306" s="20"/>
      <c r="CE306" s="180"/>
      <c r="CF306" s="37"/>
      <c r="CG306" s="37"/>
      <c r="CH306" s="37"/>
      <c r="CI306" s="37"/>
      <c r="CJ306" s="37"/>
      <c r="CK306" s="37"/>
      <c r="CL306" s="37"/>
      <c r="CM306" s="37"/>
      <c r="CN306" s="37"/>
      <c r="CO306" s="37"/>
      <c r="CP306" s="37"/>
      <c r="CQ306" s="37"/>
      <c r="CR306" s="37">
        <f t="shared" si="208"/>
        <v>0</v>
      </c>
      <c r="CS306" s="38"/>
      <c r="CT306" s="23"/>
      <c r="CU306" s="24"/>
      <c r="CV306" s="241"/>
      <c r="CW306" s="25" t="e">
        <f>1-(CU306/CV304)</f>
        <v>#DIV/0!</v>
      </c>
      <c r="CX306" s="23" t="e" cm="1">
        <f t="array" ref="CX306">+_xlfn.IFS(CW306&lt;0.8,"Cambio",CW306&lt;0.9,"Revisión de control",CW306&gt;0.89,"Se mantiene")</f>
        <v>#DIV/0!</v>
      </c>
      <c r="CY306" s="143"/>
      <c r="CZ306" s="143"/>
      <c r="DA306" s="143"/>
      <c r="DB306" s="143"/>
      <c r="DC306" s="25"/>
    </row>
    <row r="307" spans="1:107" ht="60" hidden="1" customHeight="1" x14ac:dyDescent="0.35">
      <c r="A307" s="146"/>
      <c r="B307" s="220"/>
      <c r="C307" s="148" t="s">
        <v>155</v>
      </c>
      <c r="D307" s="207"/>
      <c r="E307" s="210"/>
      <c r="F307" s="207"/>
      <c r="G307" s="221"/>
      <c r="H307" s="184"/>
      <c r="I307" s="217"/>
      <c r="J307" s="191"/>
      <c r="K307" s="191"/>
      <c r="L307" s="211"/>
      <c r="M307" s="198"/>
      <c r="N307" s="201"/>
      <c r="O307" s="214"/>
      <c r="P307" s="217"/>
      <c r="Q307" s="214"/>
      <c r="R307" s="217"/>
      <c r="S307" s="217"/>
      <c r="T307" s="217"/>
      <c r="U307" s="184"/>
      <c r="V307" s="186"/>
      <c r="W307" s="186"/>
      <c r="X307" s="187"/>
      <c r="Y307" s="191"/>
      <c r="Z307" s="191"/>
      <c r="AA307" s="194"/>
      <c r="AB307" s="194"/>
      <c r="AC307" s="194"/>
      <c r="AD307" s="195"/>
      <c r="AE307" s="184"/>
      <c r="AF307" s="188"/>
      <c r="AG307" s="184"/>
      <c r="AH307" s="184"/>
      <c r="AI307" s="188"/>
      <c r="AJ307" s="184"/>
      <c r="AK307" s="185"/>
      <c r="AL307" s="20" t="str">
        <f>CONCATENATE(J304," Control"," 4")</f>
        <v>GTHU  Control 4</v>
      </c>
      <c r="AM307" s="22"/>
      <c r="AN307" s="22"/>
      <c r="AO307" s="22"/>
      <c r="AP307" s="22" t="str">
        <f t="shared" si="228"/>
        <v xml:space="preserve">  a través de </v>
      </c>
      <c r="AQ307" s="20"/>
      <c r="AR307" s="20" t="str">
        <f t="shared" si="229"/>
        <v/>
      </c>
      <c r="AS307" s="20"/>
      <c r="AT307" s="20" t="str">
        <f t="shared" si="230"/>
        <v/>
      </c>
      <c r="AU307" s="20"/>
      <c r="AV307" s="20"/>
      <c r="AW307" s="20"/>
      <c r="AX307" s="21" t="str">
        <f>+IF(AR307="Probabilidad",AX306-(AX306*AT307),AX306)</f>
        <v/>
      </c>
      <c r="AY307" s="20" t="str">
        <f t="shared" si="216"/>
        <v/>
      </c>
      <c r="AZ307" s="21" t="e">
        <f>+IF(AR307="Impacto",AZ306-(AZ306*AT307),AZ306)</f>
        <v>#N/A</v>
      </c>
      <c r="BA307" s="20" t="str">
        <f t="shared" si="217"/>
        <v/>
      </c>
      <c r="BB307" s="191"/>
      <c r="BC307" s="191"/>
      <c r="BD307" s="183"/>
      <c r="BE307" s="163"/>
      <c r="BF307" s="163"/>
      <c r="BG307" s="163"/>
      <c r="BH307" s="163"/>
      <c r="BI307" s="163"/>
      <c r="BJ307" s="163"/>
      <c r="BK307" s="163"/>
      <c r="BL307" s="163"/>
      <c r="BM307" s="178"/>
      <c r="BN307" s="20" t="str">
        <f>CONCATENATE(J304," Acción preventiva"," 4")</f>
        <v>GTHU  Acción preventiva 4</v>
      </c>
      <c r="BO307" s="22"/>
      <c r="BP307" s="22"/>
      <c r="BQ307" s="22"/>
      <c r="BR307" s="20"/>
      <c r="BS307" s="20"/>
      <c r="BT307" s="20"/>
      <c r="BU307" s="20"/>
      <c r="BV307" s="20"/>
      <c r="BW307" s="20"/>
      <c r="BX307" s="20"/>
      <c r="BY307" s="20"/>
      <c r="BZ307" s="20"/>
      <c r="CA307" s="20"/>
      <c r="CB307" s="20"/>
      <c r="CC307" s="20"/>
      <c r="CD307" s="20"/>
      <c r="CE307" s="180"/>
      <c r="CF307" s="37"/>
      <c r="CG307" s="37"/>
      <c r="CH307" s="37"/>
      <c r="CI307" s="37"/>
      <c r="CJ307" s="37"/>
      <c r="CK307" s="37"/>
      <c r="CL307" s="37"/>
      <c r="CM307" s="37"/>
      <c r="CN307" s="37"/>
      <c r="CO307" s="37"/>
      <c r="CP307" s="37"/>
      <c r="CQ307" s="37"/>
      <c r="CR307" s="37">
        <f t="shared" si="208"/>
        <v>0</v>
      </c>
      <c r="CS307" s="38"/>
      <c r="CT307" s="23"/>
      <c r="CU307" s="24"/>
      <c r="CV307" s="242"/>
      <c r="CW307" s="25" t="e">
        <f>1-(CU307/CV304)</f>
        <v>#DIV/0!</v>
      </c>
      <c r="CX307" s="23" t="e" cm="1">
        <f t="array" ref="CX307">+_xlfn.IFS(CW307&lt;0.8,"Cambio",CW307&lt;0.9,"Revisión de control",CW307&gt;0.89,"Se mantiene")</f>
        <v>#DIV/0!</v>
      </c>
      <c r="CY307" s="143"/>
      <c r="CZ307" s="143"/>
      <c r="DA307" s="143"/>
      <c r="DB307" s="143"/>
      <c r="DC307" s="25"/>
    </row>
    <row r="308" spans="1:107" ht="60" hidden="1" customHeight="1" x14ac:dyDescent="0.35">
      <c r="A308" s="146"/>
      <c r="B308" s="218" t="s">
        <v>154</v>
      </c>
      <c r="C308" s="148" t="s">
        <v>155</v>
      </c>
      <c r="D308" s="205" t="str">
        <f>VLOOKUP(B308,Datos!$B$65:$F$80,3,FALSE)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8" s="208" t="str">
        <f>VLOOKUP(B308,Datos!$B$65:$F$80,5,FALSE)</f>
        <v>La posibilidad de incumplir con la administración del Talento Humano de la Agencia y promover su desarrollo</v>
      </c>
      <c r="F308" s="205" t="str">
        <f>VLOOKUP(B308,Datos!$B$65:$F$80,4,FALSE)</f>
        <v>Inicia con la planeación, selección y vinculación del personal idóneo, competente y con las habilidades requeridas y, termina con el retiro del servidor público.</v>
      </c>
      <c r="G308" s="221" t="s">
        <v>655</v>
      </c>
      <c r="H308" s="184"/>
      <c r="I308" s="215">
        <f>IF(K308="",0,1)</f>
        <v>0</v>
      </c>
      <c r="J308" s="189" t="str">
        <f>CONCATENATE(C308," ",K308)</f>
        <v xml:space="preserve">GTHU </v>
      </c>
      <c r="K308" s="189"/>
      <c r="L308" s="211"/>
      <c r="M308" s="196">
        <f ca="1">+TODAY()-L308</f>
        <v>46189</v>
      </c>
      <c r="N308" s="199"/>
      <c r="O308" s="212"/>
      <c r="P308" s="215" t="e">
        <f>VLOOKUP(O308,Datos!$B$20:$D$25,3,FALSE)</f>
        <v>#N/A</v>
      </c>
      <c r="Q308" s="212"/>
      <c r="R308" s="215" t="e">
        <f>VLOOKUP(Q308,Datos!$C$20:$D$25,2,FALSE)</f>
        <v>#N/A</v>
      </c>
      <c r="S308" s="215" t="e">
        <f>+IF(P308="",R308,IF(R308="",P308,IF(P308&gt;R308,P308,R308)))</f>
        <v>#N/A</v>
      </c>
      <c r="T308" s="215" t="e" cm="1">
        <f t="array" ref="T308">_xlfn.IFS(S308=P308,O308,S308=R308,Q308)</f>
        <v>#N/A</v>
      </c>
      <c r="U308" s="184"/>
      <c r="V308" s="186"/>
      <c r="W308" s="186"/>
      <c r="X308" s="187" t="str">
        <f>CONCATENATE("Posibilidad de"," ",U308," ",V308," debido ",W308)</f>
        <v xml:space="preserve">Posibilidad de   debido </v>
      </c>
      <c r="Y308" s="189"/>
      <c r="Z308" s="189"/>
      <c r="AA308" s="192"/>
      <c r="AB308" s="192"/>
      <c r="AC308" s="192"/>
      <c r="AD308" s="195"/>
      <c r="AE308" s="184" t="str">
        <f>IF(AD308&lt;=0,"",IF(AD308&lt;=2,"Muy Baja",IF(AD308&lt;=24,"Baja",IF(AD308&lt;=500,"Media",IF(AD308&lt;=5000,"Alta","Muy Alta")))))</f>
        <v/>
      </c>
      <c r="AF308" s="188" t="str">
        <f>IF(AE308="","",IF(AE308="Muy Baja",0.2,IF(AE308="Baja",0.4,IF(AE308="Media",0.6,IF(AE308="Alta",0.8,IF(AE308="Muy Alta",1,))))))</f>
        <v/>
      </c>
      <c r="AG308" s="188" t="e">
        <f>+T308</f>
        <v>#N/A</v>
      </c>
      <c r="AH308" s="184" t="e" cm="1">
        <f t="array" ref="AH308">_xlfn.IFS(AG308=Datos!$C$6,"Leve",AG308=Datos!$D$6,"Leve",AG308=Datos!$C$7,"Menor",AG308=Datos!$D$7,"Menor",AG308=Datos!$C$8,"Moderado",AG308=Datos!$D$8,"Moderado",AG308=Datos!$C$9,"Mayor",AG308=Datos!$D$9,"Mayor",AG308=Datos!$C$10,"Catastrófico",AG308=Datos!$D$10,"Catastrófico")</f>
        <v>#N/A</v>
      </c>
      <c r="AI308" s="188" t="e">
        <f>IF(AH308="","",IF(AH308="Leve",0.2,IF(AH308="Menor",0.4,IF(AH308="Moderado",0.6,IF(AH308="Mayor",0.8,IF(AH308="Catastrófico",1,))))))</f>
        <v>#N/A</v>
      </c>
      <c r="AJ308" s="184" t="e">
        <f>IF(OR(AND(AE308="Muy Baja",AH308="Leve"),AND(AE308="Muy Baja",AH308="Menor"),AND(AE308="Baja",AH308="Leve")),"Bajo",IF(OR(AND(AE308="Muy baja",AH308="Moderado"),AND(AE308="Baja",AH308="Menor"),AND(AE308="Baja",AH308="Moderado"),AND(AE308="Media",AH308="Leve"),AND(AE308="Media",AH308="Menor"),AND(AE308="Media",AH308="Moderado"),AND(AE308="Alta",AH308="Leve"),AND(AE308="Alta",AH308="Menor")),"Moderado",IF(OR(AND(AE308="Muy Baja",AH308="Mayor"),AND(AE308="Baja",AH308="Mayor"),AND(AE308="Media",AH308="Mayor"),AND(AE308="Alta",AH308="Moderado"),AND(AE308="Alta",AH308="Mayor"),AND(AE308="Muy Alta",AH308="Leve"),AND(AE308="Muy Alta",AH308="Menor"),AND(AE308="Muy Alta",AH308="Moderado"),AND(AE308="Muy Alta",AH308="Mayor")),"Alto",IF(OR(AND(AE308="Muy Baja",AH308="Catastrófico"),AND(AE308="Baja",AH308="Catastrófico"),AND(AE308="Media",AH308="Catastrófico"),AND(AE308="Alta",AH308="Catastrófico"),AND(AE308="Muy Alta",AH308="Catastrófico")),"Extremo",""))))</f>
        <v>#N/A</v>
      </c>
      <c r="AK308" s="185" t="e" cm="1">
        <f t="array" ref="AK308">_xlfn.IFS(AJ308="Bajo","Aceptar",AJ308="Moderado","Reducir",AJ308="Alto","Reducir",AJ308="Extremo","Reducir")</f>
        <v>#N/A</v>
      </c>
      <c r="AL308" s="20" t="str">
        <f>CONCATENATE(J308," Control"," 1")</f>
        <v>GTHU  Control 1</v>
      </c>
      <c r="AM308" s="22"/>
      <c r="AN308" s="22"/>
      <c r="AO308" s="22"/>
      <c r="AP308" s="22" t="str">
        <f t="shared" si="228"/>
        <v xml:space="preserve">  a través de </v>
      </c>
      <c r="AQ308" s="20"/>
      <c r="AR308" s="20" t="str">
        <f t="shared" si="229"/>
        <v/>
      </c>
      <c r="AS308" s="20"/>
      <c r="AT308" s="20" t="str">
        <f t="shared" si="230"/>
        <v/>
      </c>
      <c r="AU308" s="20"/>
      <c r="AV308" s="20"/>
      <c r="AW308" s="20"/>
      <c r="AX308" s="21" t="str">
        <f>+IF(AR308="Probabilidad",AF308-(AF308*AT308),AF308)</f>
        <v/>
      </c>
      <c r="AY308" s="20" t="str">
        <f t="shared" si="216"/>
        <v/>
      </c>
      <c r="AZ308" s="21" t="e">
        <f>+IF(AR308="Impacto",AI308-(AI308*AT308),AI308)</f>
        <v>#N/A</v>
      </c>
      <c r="BA308" s="20" t="str">
        <f t="shared" si="217"/>
        <v/>
      </c>
      <c r="BB308" s="189" t="str">
        <f>IF(OR(AND(AY311="Muy Baja",BA311="Leve"),AND(AY311="Muy Baja",BA311="Menor"),AND(AY311="Baja",BA311="Leve")),"Bajo",IF(OR(AND(AY311="Muy baja",BA311="Moderado"),AND(AY311="Baja",BA311="Menor"),AND(AY311="Baja",BA311="Moderado"),AND(AY311="Media",BA311="Leve"),AND(AY311="Media",BA311="Menor"),AND(AY311="Media",BA311="Moderado"),AND(AY311="Alta",BA311="Leve"),AND(AY311="Alta",BA311="Menor")),"Moderado",IF(OR(AND(AY311="Muy Baja",BA311="Mayor"),AND(AY311="Baja",BA311="Mayor"),AND(AY311="Media",BA311="Mayor"),AND(AY311="Alta",BA311="Moderado"),AND(AY311="Alta",BA311="Mayor"),AND(AY311="Muy Alta",BA311="Leve"),AND(AY311="Muy Alta",BA311="Menor"),AND(AY311="Muy Alta",BA311="Moderado"),AND(AY311="Muy Alta",BA311="Mayor")),"Alto",IF(OR(AND(AY311="Muy Baja",BA311="Catastrófico"),AND(AY311="Baja",BA311="Catastrófico"),AND(AY311="Media",BA311="Catastrófico"),AND(AY311="Alta",BA311="Catastrófico"),AND(AY311="Muy Alta",BA311="Catastrófico")),"Extremo",""))))</f>
        <v/>
      </c>
      <c r="BC308" s="189" t="e" cm="1">
        <f t="array" ref="BC308">_xlfn.IFS(BB308="Bajo","Aceptar",BB308="Moderado","Reducir",BB308="Alto","Reducir",BB308="Extremo","Reducir")</f>
        <v>#N/A</v>
      </c>
      <c r="BD308" s="181" t="e" cm="1">
        <f t="array" ref="BD308">_xlfn.IFS(BC308="Aceptar","No",BC308="Reducir","Si")</f>
        <v>#N/A</v>
      </c>
      <c r="BE308" s="161"/>
      <c r="BF308" s="161"/>
      <c r="BG308" s="161"/>
      <c r="BH308" s="161"/>
      <c r="BI308" s="161"/>
      <c r="BJ308" s="161"/>
      <c r="BK308" s="161"/>
      <c r="BL308" s="161"/>
      <c r="BM308" s="178"/>
      <c r="BN308" s="20" t="str">
        <f>CONCATENATE(J308," Acción preventiva"," 1")</f>
        <v>GTHU  Acción preventiva 1</v>
      </c>
      <c r="BO308" s="22"/>
      <c r="BP308" s="22"/>
      <c r="BQ308" s="22"/>
      <c r="BR308" s="20"/>
      <c r="BS308" s="20"/>
      <c r="BT308" s="20"/>
      <c r="BU308" s="20"/>
      <c r="BV308" s="20"/>
      <c r="BW308" s="20"/>
      <c r="BX308" s="20"/>
      <c r="BY308" s="20"/>
      <c r="BZ308" s="20"/>
      <c r="CA308" s="20"/>
      <c r="CB308" s="20"/>
      <c r="CC308" s="20"/>
      <c r="CD308" s="20"/>
      <c r="CE308" s="180"/>
      <c r="CF308" s="37"/>
      <c r="CG308" s="37"/>
      <c r="CH308" s="37"/>
      <c r="CI308" s="37"/>
      <c r="CJ308" s="37"/>
      <c r="CK308" s="37"/>
      <c r="CL308" s="37"/>
      <c r="CM308" s="37"/>
      <c r="CN308" s="37"/>
      <c r="CO308" s="37"/>
      <c r="CP308" s="37"/>
      <c r="CQ308" s="37"/>
      <c r="CR308" s="37">
        <f t="shared" si="208"/>
        <v>0</v>
      </c>
      <c r="CS308" s="38"/>
      <c r="CT308" s="23"/>
      <c r="CU308" s="24"/>
      <c r="CV308" s="240">
        <f>+AD308</f>
        <v>0</v>
      </c>
      <c r="CW308" s="25" t="e">
        <f>1-(CU308/CV308)</f>
        <v>#DIV/0!</v>
      </c>
      <c r="CX308" s="23" t="e" cm="1">
        <f t="array" ref="CX308">+_xlfn.IFS(CW308&lt;0.8,"Cambio",CW308&lt;0.9,"Revisión de control",CW308&gt;0.89,"Se mantiene")</f>
        <v>#DIV/0!</v>
      </c>
      <c r="CY308" s="143"/>
      <c r="CZ308" s="143"/>
      <c r="DA308" s="143"/>
      <c r="DB308" s="143"/>
      <c r="DC308" s="25"/>
    </row>
    <row r="309" spans="1:107" ht="60" hidden="1" customHeight="1" x14ac:dyDescent="0.35">
      <c r="A309" s="146"/>
      <c r="B309" s="219"/>
      <c r="C309" s="148" t="s">
        <v>155</v>
      </c>
      <c r="D309" s="206"/>
      <c r="E309" s="209"/>
      <c r="F309" s="206"/>
      <c r="G309" s="221"/>
      <c r="H309" s="184"/>
      <c r="I309" s="216"/>
      <c r="J309" s="190"/>
      <c r="K309" s="190"/>
      <c r="L309" s="211"/>
      <c r="M309" s="197"/>
      <c r="N309" s="200"/>
      <c r="O309" s="213"/>
      <c r="P309" s="216"/>
      <c r="Q309" s="213"/>
      <c r="R309" s="216"/>
      <c r="S309" s="216"/>
      <c r="T309" s="216"/>
      <c r="U309" s="184"/>
      <c r="V309" s="186"/>
      <c r="W309" s="186"/>
      <c r="X309" s="187"/>
      <c r="Y309" s="190"/>
      <c r="Z309" s="190"/>
      <c r="AA309" s="193"/>
      <c r="AB309" s="193"/>
      <c r="AC309" s="193"/>
      <c r="AD309" s="195"/>
      <c r="AE309" s="184"/>
      <c r="AF309" s="188"/>
      <c r="AG309" s="184"/>
      <c r="AH309" s="184"/>
      <c r="AI309" s="188"/>
      <c r="AJ309" s="184"/>
      <c r="AK309" s="185"/>
      <c r="AL309" s="20" t="str">
        <f>CONCATENATE(J308," Control"," 2")</f>
        <v>GTHU  Control 2</v>
      </c>
      <c r="AM309" s="22"/>
      <c r="AN309" s="22"/>
      <c r="AO309" s="22"/>
      <c r="AP309" s="22" t="str">
        <f t="shared" si="228"/>
        <v xml:space="preserve">  a través de </v>
      </c>
      <c r="AQ309" s="20"/>
      <c r="AR309" s="20" t="str">
        <f t="shared" si="229"/>
        <v/>
      </c>
      <c r="AS309" s="20"/>
      <c r="AT309" s="20" t="str">
        <f t="shared" si="230"/>
        <v/>
      </c>
      <c r="AU309" s="20"/>
      <c r="AV309" s="20"/>
      <c r="AW309" s="20"/>
      <c r="AX309" s="21" t="str">
        <f>+IF(AR309="Probabilidad",AX308-(AX308*AT309),AX308)</f>
        <v/>
      </c>
      <c r="AY309" s="20" t="str">
        <f t="shared" si="216"/>
        <v/>
      </c>
      <c r="AZ309" s="21" t="e">
        <f>+IF(AR309="Impacto",AZ308-(AZ308*AT309),AZ308)</f>
        <v>#N/A</v>
      </c>
      <c r="BA309" s="20" t="str">
        <f t="shared" si="217"/>
        <v/>
      </c>
      <c r="BB309" s="190"/>
      <c r="BC309" s="190"/>
      <c r="BD309" s="182"/>
      <c r="BE309" s="162"/>
      <c r="BF309" s="162"/>
      <c r="BG309" s="162"/>
      <c r="BH309" s="162"/>
      <c r="BI309" s="162"/>
      <c r="BJ309" s="162"/>
      <c r="BK309" s="162"/>
      <c r="BL309" s="162"/>
      <c r="BM309" s="178"/>
      <c r="BN309" s="20" t="str">
        <f>CONCATENATE(J308," Acción preventiva"," 2")</f>
        <v>GTHU  Acción preventiva 2</v>
      </c>
      <c r="BO309" s="22"/>
      <c r="BP309" s="22"/>
      <c r="BQ309" s="22"/>
      <c r="BR309" s="20"/>
      <c r="BS309" s="20"/>
      <c r="BT309" s="20"/>
      <c r="BU309" s="20"/>
      <c r="BV309" s="20"/>
      <c r="BW309" s="20"/>
      <c r="BX309" s="20"/>
      <c r="BY309" s="20"/>
      <c r="BZ309" s="20"/>
      <c r="CA309" s="20"/>
      <c r="CB309" s="20"/>
      <c r="CC309" s="20"/>
      <c r="CD309" s="20"/>
      <c r="CE309" s="180"/>
      <c r="CF309" s="37"/>
      <c r="CG309" s="37"/>
      <c r="CH309" s="37"/>
      <c r="CI309" s="37"/>
      <c r="CJ309" s="37"/>
      <c r="CK309" s="37"/>
      <c r="CL309" s="37"/>
      <c r="CM309" s="37"/>
      <c r="CN309" s="37"/>
      <c r="CO309" s="37"/>
      <c r="CP309" s="37"/>
      <c r="CQ309" s="37"/>
      <c r="CR309" s="37">
        <f t="shared" si="208"/>
        <v>0</v>
      </c>
      <c r="CS309" s="38"/>
      <c r="CT309" s="23"/>
      <c r="CU309" s="24"/>
      <c r="CV309" s="241"/>
      <c r="CW309" s="25" t="e">
        <f>1-(CU309/CV308)</f>
        <v>#DIV/0!</v>
      </c>
      <c r="CX309" s="23" t="e" cm="1">
        <f t="array" ref="CX309">+_xlfn.IFS(CW309&lt;0.8,"Cambio",CW309&lt;0.9,"Revisión de control",CW309&gt;0.89,"Se mantiene")</f>
        <v>#DIV/0!</v>
      </c>
      <c r="CY309" s="143"/>
      <c r="CZ309" s="143"/>
      <c r="DA309" s="143"/>
      <c r="DB309" s="143"/>
      <c r="DC309" s="25"/>
    </row>
    <row r="310" spans="1:107" ht="60" hidden="1" customHeight="1" x14ac:dyDescent="0.35">
      <c r="A310" s="146"/>
      <c r="B310" s="219"/>
      <c r="C310" s="148" t="s">
        <v>155</v>
      </c>
      <c r="D310" s="206"/>
      <c r="E310" s="209"/>
      <c r="F310" s="206"/>
      <c r="G310" s="221"/>
      <c r="H310" s="184"/>
      <c r="I310" s="216"/>
      <c r="J310" s="190"/>
      <c r="K310" s="190"/>
      <c r="L310" s="211"/>
      <c r="M310" s="197"/>
      <c r="N310" s="200"/>
      <c r="O310" s="213"/>
      <c r="P310" s="216"/>
      <c r="Q310" s="213"/>
      <c r="R310" s="216"/>
      <c r="S310" s="216"/>
      <c r="T310" s="216"/>
      <c r="U310" s="184"/>
      <c r="V310" s="186"/>
      <c r="W310" s="186"/>
      <c r="X310" s="187"/>
      <c r="Y310" s="190"/>
      <c r="Z310" s="190"/>
      <c r="AA310" s="193"/>
      <c r="AB310" s="193"/>
      <c r="AC310" s="193"/>
      <c r="AD310" s="195"/>
      <c r="AE310" s="184"/>
      <c r="AF310" s="188"/>
      <c r="AG310" s="184"/>
      <c r="AH310" s="184"/>
      <c r="AI310" s="188"/>
      <c r="AJ310" s="184"/>
      <c r="AK310" s="185"/>
      <c r="AL310" s="20" t="str">
        <f>CONCATENATE(J308," Control"," 3")</f>
        <v>GTHU  Control 3</v>
      </c>
      <c r="AM310" s="22"/>
      <c r="AN310" s="22"/>
      <c r="AO310" s="22"/>
      <c r="AP310" s="22" t="str">
        <f t="shared" si="228"/>
        <v xml:space="preserve">  a través de </v>
      </c>
      <c r="AQ310" s="20"/>
      <c r="AR310" s="20" t="str">
        <f t="shared" si="229"/>
        <v/>
      </c>
      <c r="AS310" s="20"/>
      <c r="AT310" s="20" t="str">
        <f t="shared" si="230"/>
        <v/>
      </c>
      <c r="AU310" s="20"/>
      <c r="AV310" s="20"/>
      <c r="AW310" s="20"/>
      <c r="AX310" s="21" t="str">
        <f>+IF(AR310="Probabilidad",AX309-(AX309*AT310),AX309)</f>
        <v/>
      </c>
      <c r="AY310" s="20" t="str">
        <f t="shared" si="216"/>
        <v/>
      </c>
      <c r="AZ310" s="21" t="e">
        <f>+IF(AR310="Impacto",AZ309-(AZ309*AT310),AZ309)</f>
        <v>#N/A</v>
      </c>
      <c r="BA310" s="20" t="str">
        <f t="shared" si="217"/>
        <v/>
      </c>
      <c r="BB310" s="190"/>
      <c r="BC310" s="190"/>
      <c r="BD310" s="182"/>
      <c r="BE310" s="162"/>
      <c r="BF310" s="162"/>
      <c r="BG310" s="162"/>
      <c r="BH310" s="162"/>
      <c r="BI310" s="162"/>
      <c r="BJ310" s="162"/>
      <c r="BK310" s="162"/>
      <c r="BL310" s="162"/>
      <c r="BM310" s="178"/>
      <c r="BN310" s="20" t="str">
        <f>CONCATENATE(J308," Acción preventiva"," 3")</f>
        <v>GTHU  Acción preventiva 3</v>
      </c>
      <c r="BO310" s="22"/>
      <c r="BP310" s="22"/>
      <c r="BQ310" s="22"/>
      <c r="BR310" s="20"/>
      <c r="BS310" s="20"/>
      <c r="BT310" s="20"/>
      <c r="BU310" s="20"/>
      <c r="BV310" s="20"/>
      <c r="BW310" s="20"/>
      <c r="BX310" s="20"/>
      <c r="BY310" s="20"/>
      <c r="BZ310" s="20"/>
      <c r="CA310" s="20"/>
      <c r="CB310" s="20"/>
      <c r="CC310" s="20"/>
      <c r="CD310" s="20"/>
      <c r="CE310" s="180"/>
      <c r="CF310" s="37"/>
      <c r="CG310" s="37"/>
      <c r="CH310" s="37"/>
      <c r="CI310" s="37"/>
      <c r="CJ310" s="37"/>
      <c r="CK310" s="37"/>
      <c r="CL310" s="37"/>
      <c r="CM310" s="37"/>
      <c r="CN310" s="37"/>
      <c r="CO310" s="37"/>
      <c r="CP310" s="37"/>
      <c r="CQ310" s="37"/>
      <c r="CR310" s="37">
        <f t="shared" si="208"/>
        <v>0</v>
      </c>
      <c r="CS310" s="38"/>
      <c r="CT310" s="23"/>
      <c r="CU310" s="24"/>
      <c r="CV310" s="241"/>
      <c r="CW310" s="25" t="e">
        <f>1-(CU310/CV308)</f>
        <v>#DIV/0!</v>
      </c>
      <c r="CX310" s="23" t="e" cm="1">
        <f t="array" ref="CX310">+_xlfn.IFS(CW310&lt;0.8,"Cambio",CW310&lt;0.9,"Revisión de control",CW310&gt;0.89,"Se mantiene")</f>
        <v>#DIV/0!</v>
      </c>
      <c r="CY310" s="143"/>
      <c r="CZ310" s="143"/>
      <c r="DA310" s="143"/>
      <c r="DB310" s="143"/>
      <c r="DC310" s="25"/>
    </row>
    <row r="311" spans="1:107" ht="60" hidden="1" customHeight="1" x14ac:dyDescent="0.35">
      <c r="A311" s="146"/>
      <c r="B311" s="220"/>
      <c r="C311" s="148" t="s">
        <v>155</v>
      </c>
      <c r="D311" s="207"/>
      <c r="E311" s="210"/>
      <c r="F311" s="207"/>
      <c r="G311" s="221"/>
      <c r="H311" s="184"/>
      <c r="I311" s="217"/>
      <c r="J311" s="191"/>
      <c r="K311" s="191"/>
      <c r="L311" s="211"/>
      <c r="M311" s="198"/>
      <c r="N311" s="201"/>
      <c r="O311" s="214"/>
      <c r="P311" s="217"/>
      <c r="Q311" s="214"/>
      <c r="R311" s="217"/>
      <c r="S311" s="217"/>
      <c r="T311" s="217"/>
      <c r="U311" s="184"/>
      <c r="V311" s="186"/>
      <c r="W311" s="186"/>
      <c r="X311" s="187"/>
      <c r="Y311" s="191"/>
      <c r="Z311" s="191"/>
      <c r="AA311" s="194"/>
      <c r="AB311" s="194"/>
      <c r="AC311" s="194"/>
      <c r="AD311" s="195"/>
      <c r="AE311" s="184"/>
      <c r="AF311" s="188"/>
      <c r="AG311" s="184"/>
      <c r="AH311" s="184"/>
      <c r="AI311" s="188"/>
      <c r="AJ311" s="184"/>
      <c r="AK311" s="185"/>
      <c r="AL311" s="20" t="str">
        <f>CONCATENATE(J308," Control"," 4")</f>
        <v>GTHU  Control 4</v>
      </c>
      <c r="AM311" s="22"/>
      <c r="AN311" s="22"/>
      <c r="AO311" s="22"/>
      <c r="AP311" s="22" t="str">
        <f t="shared" si="228"/>
        <v xml:space="preserve">  a través de </v>
      </c>
      <c r="AQ311" s="20"/>
      <c r="AR311" s="20" t="str">
        <f t="shared" si="229"/>
        <v/>
      </c>
      <c r="AS311" s="20"/>
      <c r="AT311" s="20" t="str">
        <f t="shared" si="230"/>
        <v/>
      </c>
      <c r="AU311" s="20"/>
      <c r="AV311" s="20"/>
      <c r="AW311" s="20"/>
      <c r="AX311" s="21" t="str">
        <f>+IF(AR311="Probabilidad",AX310-(AX310*AT311),AX310)</f>
        <v/>
      </c>
      <c r="AY311" s="20" t="str">
        <f t="shared" si="216"/>
        <v/>
      </c>
      <c r="AZ311" s="21" t="e">
        <f>+IF(AR311="Impacto",AZ310-(AZ310*AT311),AZ310)</f>
        <v>#N/A</v>
      </c>
      <c r="BA311" s="20" t="str">
        <f t="shared" si="217"/>
        <v/>
      </c>
      <c r="BB311" s="191"/>
      <c r="BC311" s="191"/>
      <c r="BD311" s="183"/>
      <c r="BE311" s="163"/>
      <c r="BF311" s="163"/>
      <c r="BG311" s="163"/>
      <c r="BH311" s="163"/>
      <c r="BI311" s="163"/>
      <c r="BJ311" s="163"/>
      <c r="BK311" s="163"/>
      <c r="BL311" s="163"/>
      <c r="BM311" s="178"/>
      <c r="BN311" s="20" t="str">
        <f>CONCATENATE(J308," Acción preventiva"," 4")</f>
        <v>GTHU  Acción preventiva 4</v>
      </c>
      <c r="BO311" s="22"/>
      <c r="BP311" s="22"/>
      <c r="BQ311" s="22"/>
      <c r="BR311" s="20"/>
      <c r="BS311" s="20"/>
      <c r="BT311" s="20"/>
      <c r="BU311" s="20"/>
      <c r="BV311" s="20"/>
      <c r="BW311" s="20"/>
      <c r="BX311" s="20"/>
      <c r="BY311" s="20"/>
      <c r="BZ311" s="20"/>
      <c r="CA311" s="20"/>
      <c r="CB311" s="20"/>
      <c r="CC311" s="20"/>
      <c r="CD311" s="20"/>
      <c r="CE311" s="180"/>
      <c r="CF311" s="37"/>
      <c r="CG311" s="37"/>
      <c r="CH311" s="37"/>
      <c r="CI311" s="37"/>
      <c r="CJ311" s="37"/>
      <c r="CK311" s="37"/>
      <c r="CL311" s="37"/>
      <c r="CM311" s="37"/>
      <c r="CN311" s="37"/>
      <c r="CO311" s="37"/>
      <c r="CP311" s="37"/>
      <c r="CQ311" s="37"/>
      <c r="CR311" s="37">
        <f t="shared" si="208"/>
        <v>0</v>
      </c>
      <c r="CS311" s="38"/>
      <c r="CT311" s="23"/>
      <c r="CU311" s="24"/>
      <c r="CV311" s="242"/>
      <c r="CW311" s="25" t="e">
        <f>1-(CU311/CV308)</f>
        <v>#DIV/0!</v>
      </c>
      <c r="CX311" s="23" t="e" cm="1">
        <f t="array" ref="CX311">+_xlfn.IFS(CW311&lt;0.8,"Cambio",CW311&lt;0.9,"Revisión de control",CW311&gt;0.89,"Se mantiene")</f>
        <v>#DIV/0!</v>
      </c>
      <c r="CY311" s="143"/>
      <c r="CZ311" s="143"/>
      <c r="DA311" s="143"/>
      <c r="DB311" s="143"/>
      <c r="DC311" s="25"/>
    </row>
    <row r="312" spans="1:107" ht="60" hidden="1" customHeight="1" x14ac:dyDescent="0.35">
      <c r="A312" s="146"/>
      <c r="B312" s="218" t="s">
        <v>154</v>
      </c>
      <c r="C312" s="148" t="s">
        <v>155</v>
      </c>
      <c r="D312" s="205" t="str">
        <f>VLOOKUP(B312,Datos!$B$65:$F$80,3,FALSE)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2" s="208" t="str">
        <f>VLOOKUP(B312,Datos!$B$65:$F$80,5,FALSE)</f>
        <v>La posibilidad de incumplir con la administración del Talento Humano de la Agencia y promover su desarrollo</v>
      </c>
      <c r="F312" s="205" t="str">
        <f>VLOOKUP(B312,Datos!$B$65:$F$80,4,FALSE)</f>
        <v>Inicia con la planeación, selección y vinculación del personal idóneo, competente y con las habilidades requeridas y, termina con el retiro del servidor público.</v>
      </c>
      <c r="G312" s="221" t="s">
        <v>656</v>
      </c>
      <c r="H312" s="184"/>
      <c r="I312" s="215">
        <f>IF(K312="",0,1)</f>
        <v>0</v>
      </c>
      <c r="J312" s="189" t="str">
        <f>CONCATENATE(C312," ",K312)</f>
        <v xml:space="preserve">GTHU </v>
      </c>
      <c r="K312" s="189"/>
      <c r="L312" s="211"/>
      <c r="M312" s="196">
        <f ca="1">+TODAY()-L312</f>
        <v>46189</v>
      </c>
      <c r="N312" s="199"/>
      <c r="O312" s="212"/>
      <c r="P312" s="215" t="e">
        <f>VLOOKUP(O312,Datos!$B$20:$D$25,3,FALSE)</f>
        <v>#N/A</v>
      </c>
      <c r="Q312" s="212"/>
      <c r="R312" s="215" t="e">
        <f>VLOOKUP(Q312,Datos!$C$20:$D$25,2,FALSE)</f>
        <v>#N/A</v>
      </c>
      <c r="S312" s="215" t="e">
        <f>+IF(P312="",R312,IF(R312="",P312,IF(P312&gt;R312,P312,R312)))</f>
        <v>#N/A</v>
      </c>
      <c r="T312" s="215" t="e" cm="1">
        <f t="array" ref="T312">_xlfn.IFS(S312=P312,O312,S312=R312,Q312)</f>
        <v>#N/A</v>
      </c>
      <c r="U312" s="184"/>
      <c r="V312" s="186"/>
      <c r="W312" s="186"/>
      <c r="X312" s="187" t="str">
        <f>CONCATENATE("Posibilidad de"," ",U312," ",V312," debido ",W312)</f>
        <v xml:space="preserve">Posibilidad de   debido </v>
      </c>
      <c r="Y312" s="189"/>
      <c r="Z312" s="189"/>
      <c r="AA312" s="192"/>
      <c r="AB312" s="192"/>
      <c r="AC312" s="192"/>
      <c r="AD312" s="195"/>
      <c r="AE312" s="184" t="str">
        <f>IF(AD312&lt;=0,"",IF(AD312&lt;=2,"Muy Baja",IF(AD312&lt;=24,"Baja",IF(AD312&lt;=500,"Media",IF(AD312&lt;=5000,"Alta","Muy Alta")))))</f>
        <v/>
      </c>
      <c r="AF312" s="188" t="str">
        <f>IF(AE312="","",IF(AE312="Muy Baja",0.2,IF(AE312="Baja",0.4,IF(AE312="Media",0.6,IF(AE312="Alta",0.8,IF(AE312="Muy Alta",1,))))))</f>
        <v/>
      </c>
      <c r="AG312" s="188" t="e">
        <f>+T312</f>
        <v>#N/A</v>
      </c>
      <c r="AH312" s="184" t="e" cm="1">
        <f t="array" ref="AH312">_xlfn.IFS(AG312=Datos!$C$6,"Leve",AG312=Datos!$D$6,"Leve",AG312=Datos!$C$7,"Menor",AG312=Datos!$D$7,"Menor",AG312=Datos!$C$8,"Moderado",AG312=Datos!$D$8,"Moderado",AG312=Datos!$C$9,"Mayor",AG312=Datos!$D$9,"Mayor",AG312=Datos!$C$10,"Catastrófico",AG312=Datos!$D$10,"Catastrófico")</f>
        <v>#N/A</v>
      </c>
      <c r="AI312" s="188" t="e">
        <f>IF(AH312="","",IF(AH312="Leve",0.2,IF(AH312="Menor",0.4,IF(AH312="Moderado",0.6,IF(AH312="Mayor",0.8,IF(AH312="Catastrófico",1,))))))</f>
        <v>#N/A</v>
      </c>
      <c r="AJ312" s="184" t="e">
        <f>IF(OR(AND(AE312="Muy Baja",AH312="Leve"),AND(AE312="Muy Baja",AH312="Menor"),AND(AE312="Baja",AH312="Leve")),"Bajo",IF(OR(AND(AE312="Muy baja",AH312="Moderado"),AND(AE312="Baja",AH312="Menor"),AND(AE312="Baja",AH312="Moderado"),AND(AE312="Media",AH312="Leve"),AND(AE312="Media",AH312="Menor"),AND(AE312="Media",AH312="Moderado"),AND(AE312="Alta",AH312="Leve"),AND(AE312="Alta",AH312="Menor")),"Moderado",IF(OR(AND(AE312="Muy Baja",AH312="Mayor"),AND(AE312="Baja",AH312="Mayor"),AND(AE312="Media",AH312="Mayor"),AND(AE312="Alta",AH312="Moderado"),AND(AE312="Alta",AH312="Mayor"),AND(AE312="Muy Alta",AH312="Leve"),AND(AE312="Muy Alta",AH312="Menor"),AND(AE312="Muy Alta",AH312="Moderado"),AND(AE312="Muy Alta",AH312="Mayor")),"Alto",IF(OR(AND(AE312="Muy Baja",AH312="Catastrófico"),AND(AE312="Baja",AH312="Catastrófico"),AND(AE312="Media",AH312="Catastrófico"),AND(AE312="Alta",AH312="Catastrófico"),AND(AE312="Muy Alta",AH312="Catastrófico")),"Extremo",""))))</f>
        <v>#N/A</v>
      </c>
      <c r="AK312" s="185" t="e" cm="1">
        <f t="array" ref="AK312">_xlfn.IFS(AJ312="Bajo","Aceptar",AJ312="Moderado","Reducir",AJ312="Alto","Reducir",AJ312="Extremo","Reducir")</f>
        <v>#N/A</v>
      </c>
      <c r="AL312" s="20" t="str">
        <f>CONCATENATE(J312," Control"," 1")</f>
        <v>GTHU  Control 1</v>
      </c>
      <c r="AM312" s="22"/>
      <c r="AN312" s="22"/>
      <c r="AO312" s="22"/>
      <c r="AP312" s="22" t="str">
        <f t="shared" si="228"/>
        <v xml:space="preserve">  a través de </v>
      </c>
      <c r="AQ312" s="20"/>
      <c r="AR312" s="20" t="str">
        <f t="shared" si="229"/>
        <v/>
      </c>
      <c r="AS312" s="20"/>
      <c r="AT312" s="20" t="str">
        <f t="shared" si="230"/>
        <v/>
      </c>
      <c r="AU312" s="20"/>
      <c r="AV312" s="20"/>
      <c r="AW312" s="20"/>
      <c r="AX312" s="21" t="str">
        <f>+IF(AR312="Probabilidad",AF312-(AF312*AT312),AF312)</f>
        <v/>
      </c>
      <c r="AY312" s="20" t="str">
        <f t="shared" si="216"/>
        <v/>
      </c>
      <c r="AZ312" s="21" t="e">
        <f>+IF(AR312="Impacto",AI312-(AI312*AT312),AI312)</f>
        <v>#N/A</v>
      </c>
      <c r="BA312" s="20" t="str">
        <f t="shared" si="217"/>
        <v/>
      </c>
      <c r="BB312" s="189" t="str">
        <f>IF(OR(AND(AY315="Muy Baja",BA315="Leve"),AND(AY315="Muy Baja",BA315="Menor"),AND(AY315="Baja",BA315="Leve")),"Bajo",IF(OR(AND(AY315="Muy baja",BA315="Moderado"),AND(AY315="Baja",BA315="Menor"),AND(AY315="Baja",BA315="Moderado"),AND(AY315="Media",BA315="Leve"),AND(AY315="Media",BA315="Menor"),AND(AY315="Media",BA315="Moderado"),AND(AY315="Alta",BA315="Leve"),AND(AY315="Alta",BA315="Menor")),"Moderado",IF(OR(AND(AY315="Muy Baja",BA315="Mayor"),AND(AY315="Baja",BA315="Mayor"),AND(AY315="Media",BA315="Mayor"),AND(AY315="Alta",BA315="Moderado"),AND(AY315="Alta",BA315="Mayor"),AND(AY315="Muy Alta",BA315="Leve"),AND(AY315="Muy Alta",BA315="Menor"),AND(AY315="Muy Alta",BA315="Moderado"),AND(AY315="Muy Alta",BA315="Mayor")),"Alto",IF(OR(AND(AY315="Muy Baja",BA315="Catastrófico"),AND(AY315="Baja",BA315="Catastrófico"),AND(AY315="Media",BA315="Catastrófico"),AND(AY315="Alta",BA315="Catastrófico"),AND(AY315="Muy Alta",BA315="Catastrófico")),"Extremo",""))))</f>
        <v/>
      </c>
      <c r="BC312" s="189" t="e" cm="1">
        <f t="array" ref="BC312">_xlfn.IFS(BB312="Bajo","Aceptar",BB312="Moderado","Reducir",BB312="Alto","Reducir",BB312="Extremo","Reducir")</f>
        <v>#N/A</v>
      </c>
      <c r="BD312" s="181" t="e" cm="1">
        <f t="array" ref="BD312">_xlfn.IFS(BC312="Aceptar","No",BC312="Reducir","Si")</f>
        <v>#N/A</v>
      </c>
      <c r="BE312" s="161"/>
      <c r="BF312" s="161"/>
      <c r="BG312" s="161"/>
      <c r="BH312" s="161"/>
      <c r="BI312" s="161"/>
      <c r="BJ312" s="161"/>
      <c r="BK312" s="161"/>
      <c r="BL312" s="161"/>
      <c r="BM312" s="178"/>
      <c r="BN312" s="20" t="str">
        <f>CONCATENATE(J312," Acción preventiva"," 1")</f>
        <v>GTHU  Acción preventiva 1</v>
      </c>
      <c r="BO312" s="22"/>
      <c r="BP312" s="22"/>
      <c r="BQ312" s="22"/>
      <c r="BR312" s="20"/>
      <c r="BS312" s="20"/>
      <c r="BT312" s="20"/>
      <c r="BU312" s="20"/>
      <c r="BV312" s="20"/>
      <c r="BW312" s="20"/>
      <c r="BX312" s="20"/>
      <c r="BY312" s="20"/>
      <c r="BZ312" s="20"/>
      <c r="CA312" s="20"/>
      <c r="CB312" s="20"/>
      <c r="CC312" s="20"/>
      <c r="CD312" s="20"/>
      <c r="CE312" s="180"/>
      <c r="CF312" s="37"/>
      <c r="CG312" s="37"/>
      <c r="CH312" s="37"/>
      <c r="CI312" s="37"/>
      <c r="CJ312" s="37"/>
      <c r="CK312" s="37"/>
      <c r="CL312" s="37"/>
      <c r="CM312" s="37"/>
      <c r="CN312" s="37"/>
      <c r="CO312" s="37"/>
      <c r="CP312" s="37"/>
      <c r="CQ312" s="37"/>
      <c r="CR312" s="37">
        <f t="shared" si="208"/>
        <v>0</v>
      </c>
      <c r="CS312" s="38"/>
      <c r="CT312" s="23"/>
      <c r="CU312" s="24"/>
      <c r="CV312" s="240">
        <f>+AD312</f>
        <v>0</v>
      </c>
      <c r="CW312" s="25" t="e">
        <f>1-(CU312/CV312)</f>
        <v>#DIV/0!</v>
      </c>
      <c r="CX312" s="23" t="e" cm="1">
        <f t="array" ref="CX312">+_xlfn.IFS(CW312&lt;0.8,"Cambio",CW312&lt;0.9,"Revisión de control",CW312&gt;0.89,"Se mantiene")</f>
        <v>#DIV/0!</v>
      </c>
      <c r="CY312" s="143"/>
      <c r="CZ312" s="143"/>
      <c r="DA312" s="143"/>
      <c r="DB312" s="143"/>
      <c r="DC312" s="25"/>
    </row>
    <row r="313" spans="1:107" ht="60" hidden="1" customHeight="1" x14ac:dyDescent="0.35">
      <c r="A313" s="146"/>
      <c r="B313" s="219"/>
      <c r="C313" s="148" t="s">
        <v>155</v>
      </c>
      <c r="D313" s="206"/>
      <c r="E313" s="209"/>
      <c r="F313" s="206"/>
      <c r="G313" s="221"/>
      <c r="H313" s="184"/>
      <c r="I313" s="216"/>
      <c r="J313" s="190"/>
      <c r="K313" s="190"/>
      <c r="L313" s="211"/>
      <c r="M313" s="197"/>
      <c r="N313" s="200"/>
      <c r="O313" s="213"/>
      <c r="P313" s="216"/>
      <c r="Q313" s="213"/>
      <c r="R313" s="216"/>
      <c r="S313" s="216"/>
      <c r="T313" s="216"/>
      <c r="U313" s="184"/>
      <c r="V313" s="186"/>
      <c r="W313" s="186"/>
      <c r="X313" s="187"/>
      <c r="Y313" s="190"/>
      <c r="Z313" s="190"/>
      <c r="AA313" s="193"/>
      <c r="AB313" s="193"/>
      <c r="AC313" s="193"/>
      <c r="AD313" s="195"/>
      <c r="AE313" s="184"/>
      <c r="AF313" s="188"/>
      <c r="AG313" s="184"/>
      <c r="AH313" s="184"/>
      <c r="AI313" s="188"/>
      <c r="AJ313" s="184"/>
      <c r="AK313" s="185"/>
      <c r="AL313" s="20" t="str">
        <f>CONCATENATE(J312," Control"," 2")</f>
        <v>GTHU  Control 2</v>
      </c>
      <c r="AM313" s="22"/>
      <c r="AN313" s="22"/>
      <c r="AO313" s="22"/>
      <c r="AP313" s="22" t="str">
        <f t="shared" si="228"/>
        <v xml:space="preserve">  a través de </v>
      </c>
      <c r="AQ313" s="20"/>
      <c r="AR313" s="20" t="str">
        <f t="shared" si="229"/>
        <v/>
      </c>
      <c r="AS313" s="20"/>
      <c r="AT313" s="20" t="str">
        <f t="shared" si="230"/>
        <v/>
      </c>
      <c r="AU313" s="20"/>
      <c r="AV313" s="20"/>
      <c r="AW313" s="20"/>
      <c r="AX313" s="21" t="str">
        <f>+IF(AR313="Probabilidad",AX312-(AX312*AT313),AX312)</f>
        <v/>
      </c>
      <c r="AY313" s="20" t="str">
        <f t="shared" si="216"/>
        <v/>
      </c>
      <c r="AZ313" s="21" t="e">
        <f>+IF(AR313="Impacto",AZ312-(AZ312*AT313),AZ312)</f>
        <v>#N/A</v>
      </c>
      <c r="BA313" s="20" t="str">
        <f t="shared" si="217"/>
        <v/>
      </c>
      <c r="BB313" s="190"/>
      <c r="BC313" s="190"/>
      <c r="BD313" s="182"/>
      <c r="BE313" s="162"/>
      <c r="BF313" s="162"/>
      <c r="BG313" s="162"/>
      <c r="BH313" s="162"/>
      <c r="BI313" s="162"/>
      <c r="BJ313" s="162"/>
      <c r="BK313" s="162"/>
      <c r="BL313" s="162"/>
      <c r="BM313" s="178"/>
      <c r="BN313" s="20" t="str">
        <f>CONCATENATE(J312," Acción preventiva"," 2")</f>
        <v>GTHU  Acción preventiva 2</v>
      </c>
      <c r="BO313" s="22"/>
      <c r="BP313" s="22"/>
      <c r="BQ313" s="22"/>
      <c r="BR313" s="20"/>
      <c r="BS313" s="20"/>
      <c r="BT313" s="20"/>
      <c r="BU313" s="20"/>
      <c r="BV313" s="20"/>
      <c r="BW313" s="20"/>
      <c r="BX313" s="20"/>
      <c r="BY313" s="20"/>
      <c r="BZ313" s="20"/>
      <c r="CA313" s="20"/>
      <c r="CB313" s="20"/>
      <c r="CC313" s="20"/>
      <c r="CD313" s="20"/>
      <c r="CE313" s="180"/>
      <c r="CF313" s="37"/>
      <c r="CG313" s="37"/>
      <c r="CH313" s="37"/>
      <c r="CI313" s="37"/>
      <c r="CJ313" s="37"/>
      <c r="CK313" s="37"/>
      <c r="CL313" s="37"/>
      <c r="CM313" s="37"/>
      <c r="CN313" s="37"/>
      <c r="CO313" s="37"/>
      <c r="CP313" s="37"/>
      <c r="CQ313" s="37"/>
      <c r="CR313" s="37">
        <f t="shared" si="208"/>
        <v>0</v>
      </c>
      <c r="CS313" s="38"/>
      <c r="CT313" s="23"/>
      <c r="CU313" s="24"/>
      <c r="CV313" s="241"/>
      <c r="CW313" s="25" t="e">
        <f>1-(CU313/CV312)</f>
        <v>#DIV/0!</v>
      </c>
      <c r="CX313" s="23" t="e" cm="1">
        <f t="array" ref="CX313">+_xlfn.IFS(CW313&lt;0.8,"Cambio",CW313&lt;0.9,"Revisión de control",CW313&gt;0.89,"Se mantiene")</f>
        <v>#DIV/0!</v>
      </c>
      <c r="CY313" s="143"/>
      <c r="CZ313" s="143"/>
      <c r="DA313" s="143"/>
      <c r="DB313" s="143"/>
      <c r="DC313" s="25"/>
    </row>
    <row r="314" spans="1:107" ht="60" hidden="1" customHeight="1" x14ac:dyDescent="0.35">
      <c r="A314" s="146"/>
      <c r="B314" s="219"/>
      <c r="C314" s="148" t="s">
        <v>155</v>
      </c>
      <c r="D314" s="206"/>
      <c r="E314" s="209"/>
      <c r="F314" s="206"/>
      <c r="G314" s="221"/>
      <c r="H314" s="184"/>
      <c r="I314" s="216"/>
      <c r="J314" s="190"/>
      <c r="K314" s="190"/>
      <c r="L314" s="211"/>
      <c r="M314" s="197"/>
      <c r="N314" s="200"/>
      <c r="O314" s="213"/>
      <c r="P314" s="216"/>
      <c r="Q314" s="213"/>
      <c r="R314" s="216"/>
      <c r="S314" s="216"/>
      <c r="T314" s="216"/>
      <c r="U314" s="184"/>
      <c r="V314" s="186"/>
      <c r="W314" s="186"/>
      <c r="X314" s="187"/>
      <c r="Y314" s="190"/>
      <c r="Z314" s="190"/>
      <c r="AA314" s="193"/>
      <c r="AB314" s="193"/>
      <c r="AC314" s="193"/>
      <c r="AD314" s="195"/>
      <c r="AE314" s="184"/>
      <c r="AF314" s="188"/>
      <c r="AG314" s="184"/>
      <c r="AH314" s="184"/>
      <c r="AI314" s="188"/>
      <c r="AJ314" s="184"/>
      <c r="AK314" s="185"/>
      <c r="AL314" s="20" t="str">
        <f>CONCATENATE(J312," Control"," 3")</f>
        <v>GTHU  Control 3</v>
      </c>
      <c r="AM314" s="22"/>
      <c r="AN314" s="22"/>
      <c r="AO314" s="22"/>
      <c r="AP314" s="22" t="str">
        <f t="shared" si="228"/>
        <v xml:space="preserve">  a través de </v>
      </c>
      <c r="AQ314" s="20"/>
      <c r="AR314" s="20" t="str">
        <f t="shared" si="229"/>
        <v/>
      </c>
      <c r="AS314" s="20"/>
      <c r="AT314" s="20" t="str">
        <f t="shared" si="230"/>
        <v/>
      </c>
      <c r="AU314" s="20"/>
      <c r="AV314" s="20"/>
      <c r="AW314" s="20"/>
      <c r="AX314" s="21" t="str">
        <f>+IF(AR314="Probabilidad",AX313-(AX313*AT314),AX313)</f>
        <v/>
      </c>
      <c r="AY314" s="20" t="str">
        <f t="shared" si="216"/>
        <v/>
      </c>
      <c r="AZ314" s="21" t="e">
        <f>+IF(AR314="Impacto",AZ313-(AZ313*AT314),AZ313)</f>
        <v>#N/A</v>
      </c>
      <c r="BA314" s="20" t="str">
        <f t="shared" si="217"/>
        <v/>
      </c>
      <c r="BB314" s="190"/>
      <c r="BC314" s="190"/>
      <c r="BD314" s="182"/>
      <c r="BE314" s="162"/>
      <c r="BF314" s="162"/>
      <c r="BG314" s="162"/>
      <c r="BH314" s="162"/>
      <c r="BI314" s="162"/>
      <c r="BJ314" s="162"/>
      <c r="BK314" s="162"/>
      <c r="BL314" s="162"/>
      <c r="BM314" s="178"/>
      <c r="BN314" s="20" t="str">
        <f>CONCATENATE(J312," Acción preventiva"," 3")</f>
        <v>GTHU  Acción preventiva 3</v>
      </c>
      <c r="BO314" s="22"/>
      <c r="BP314" s="22"/>
      <c r="BQ314" s="22"/>
      <c r="BR314" s="20"/>
      <c r="BS314" s="20"/>
      <c r="BT314" s="20"/>
      <c r="BU314" s="20"/>
      <c r="BV314" s="20"/>
      <c r="BW314" s="20"/>
      <c r="BX314" s="20"/>
      <c r="BY314" s="20"/>
      <c r="BZ314" s="20"/>
      <c r="CA314" s="20"/>
      <c r="CB314" s="20"/>
      <c r="CC314" s="20"/>
      <c r="CD314" s="20"/>
      <c r="CE314" s="180"/>
      <c r="CF314" s="37"/>
      <c r="CG314" s="37"/>
      <c r="CH314" s="37"/>
      <c r="CI314" s="37"/>
      <c r="CJ314" s="37"/>
      <c r="CK314" s="37"/>
      <c r="CL314" s="37"/>
      <c r="CM314" s="37"/>
      <c r="CN314" s="37"/>
      <c r="CO314" s="37"/>
      <c r="CP314" s="37"/>
      <c r="CQ314" s="37"/>
      <c r="CR314" s="37">
        <f t="shared" si="208"/>
        <v>0</v>
      </c>
      <c r="CS314" s="38"/>
      <c r="CT314" s="23"/>
      <c r="CU314" s="24"/>
      <c r="CV314" s="241"/>
      <c r="CW314" s="25" t="e">
        <f>1-(CU314/CV312)</f>
        <v>#DIV/0!</v>
      </c>
      <c r="CX314" s="23" t="e" cm="1">
        <f t="array" ref="CX314">+_xlfn.IFS(CW314&lt;0.8,"Cambio",CW314&lt;0.9,"Revisión de control",CW314&gt;0.89,"Se mantiene")</f>
        <v>#DIV/0!</v>
      </c>
      <c r="CY314" s="143"/>
      <c r="CZ314" s="143"/>
      <c r="DA314" s="143"/>
      <c r="DB314" s="143"/>
      <c r="DC314" s="25"/>
    </row>
    <row r="315" spans="1:107" ht="60" hidden="1" customHeight="1" x14ac:dyDescent="0.35">
      <c r="A315" s="146"/>
      <c r="B315" s="220"/>
      <c r="C315" s="148" t="s">
        <v>155</v>
      </c>
      <c r="D315" s="207"/>
      <c r="E315" s="210"/>
      <c r="F315" s="207"/>
      <c r="G315" s="221"/>
      <c r="H315" s="184"/>
      <c r="I315" s="217"/>
      <c r="J315" s="191"/>
      <c r="K315" s="191"/>
      <c r="L315" s="211"/>
      <c r="M315" s="198"/>
      <c r="N315" s="201"/>
      <c r="O315" s="214"/>
      <c r="P315" s="217"/>
      <c r="Q315" s="214"/>
      <c r="R315" s="217"/>
      <c r="S315" s="217"/>
      <c r="T315" s="217"/>
      <c r="U315" s="184"/>
      <c r="V315" s="186"/>
      <c r="W315" s="186"/>
      <c r="X315" s="187"/>
      <c r="Y315" s="191"/>
      <c r="Z315" s="191"/>
      <c r="AA315" s="194"/>
      <c r="AB315" s="194"/>
      <c r="AC315" s="194"/>
      <c r="AD315" s="195"/>
      <c r="AE315" s="184"/>
      <c r="AF315" s="188"/>
      <c r="AG315" s="184"/>
      <c r="AH315" s="184"/>
      <c r="AI315" s="188"/>
      <c r="AJ315" s="184"/>
      <c r="AK315" s="185"/>
      <c r="AL315" s="20" t="str">
        <f>CONCATENATE(J312," Control"," 4")</f>
        <v>GTHU  Control 4</v>
      </c>
      <c r="AM315" s="22"/>
      <c r="AN315" s="22"/>
      <c r="AO315" s="22"/>
      <c r="AP315" s="22" t="str">
        <f t="shared" si="228"/>
        <v xml:space="preserve">  a través de </v>
      </c>
      <c r="AQ315" s="20"/>
      <c r="AR315" s="20" t="str">
        <f t="shared" si="229"/>
        <v/>
      </c>
      <c r="AS315" s="20"/>
      <c r="AT315" s="20" t="str">
        <f t="shared" si="230"/>
        <v/>
      </c>
      <c r="AU315" s="20"/>
      <c r="AV315" s="20"/>
      <c r="AW315" s="20"/>
      <c r="AX315" s="21" t="str">
        <f>+IF(AR315="Probabilidad",AX314-(AX314*AT315),AX314)</f>
        <v/>
      </c>
      <c r="AY315" s="20" t="str">
        <f t="shared" si="216"/>
        <v/>
      </c>
      <c r="AZ315" s="21" t="e">
        <f>+IF(AR315="Impacto",AZ314-(AZ314*AT315),AZ314)</f>
        <v>#N/A</v>
      </c>
      <c r="BA315" s="20" t="str">
        <f t="shared" si="217"/>
        <v/>
      </c>
      <c r="BB315" s="191"/>
      <c r="BC315" s="191"/>
      <c r="BD315" s="183"/>
      <c r="BE315" s="163"/>
      <c r="BF315" s="163"/>
      <c r="BG315" s="163"/>
      <c r="BH315" s="163"/>
      <c r="BI315" s="163"/>
      <c r="BJ315" s="163"/>
      <c r="BK315" s="163"/>
      <c r="BL315" s="163"/>
      <c r="BM315" s="178"/>
      <c r="BN315" s="20" t="str">
        <f>CONCATENATE(J312," Acción preventiva"," 4")</f>
        <v>GTHU  Acción preventiva 4</v>
      </c>
      <c r="BO315" s="22"/>
      <c r="BP315" s="22"/>
      <c r="BQ315" s="22"/>
      <c r="BR315" s="20"/>
      <c r="BS315" s="20"/>
      <c r="BT315" s="20"/>
      <c r="BU315" s="20"/>
      <c r="BV315" s="20"/>
      <c r="BW315" s="20"/>
      <c r="BX315" s="20"/>
      <c r="BY315" s="20"/>
      <c r="BZ315" s="20"/>
      <c r="CA315" s="20"/>
      <c r="CB315" s="20"/>
      <c r="CC315" s="20"/>
      <c r="CD315" s="20"/>
      <c r="CE315" s="180"/>
      <c r="CF315" s="37"/>
      <c r="CG315" s="37"/>
      <c r="CH315" s="37"/>
      <c r="CI315" s="37"/>
      <c r="CJ315" s="37"/>
      <c r="CK315" s="37"/>
      <c r="CL315" s="37"/>
      <c r="CM315" s="37"/>
      <c r="CN315" s="37"/>
      <c r="CO315" s="37"/>
      <c r="CP315" s="37"/>
      <c r="CQ315" s="37"/>
      <c r="CR315" s="37">
        <f t="shared" si="208"/>
        <v>0</v>
      </c>
      <c r="CS315" s="38"/>
      <c r="CT315" s="23"/>
      <c r="CU315" s="24"/>
      <c r="CV315" s="242"/>
      <c r="CW315" s="25" t="e">
        <f>1-(CU315/CV312)</f>
        <v>#DIV/0!</v>
      </c>
      <c r="CX315" s="23" t="e" cm="1">
        <f t="array" ref="CX315">+_xlfn.IFS(CW315&lt;0.8,"Cambio",CW315&lt;0.9,"Revisión de control",CW315&gt;0.89,"Se mantiene")</f>
        <v>#DIV/0!</v>
      </c>
      <c r="CY315" s="143"/>
      <c r="CZ315" s="143"/>
      <c r="DA315" s="143"/>
      <c r="DB315" s="143"/>
      <c r="DC315" s="25"/>
    </row>
    <row r="316" spans="1:107" ht="60" customHeight="1" x14ac:dyDescent="0.35">
      <c r="A316" s="146" t="s">
        <v>476</v>
      </c>
      <c r="B316" s="202" t="s">
        <v>154</v>
      </c>
      <c r="C316" s="148" t="s">
        <v>155</v>
      </c>
      <c r="D316" s="205" t="str">
        <f>VLOOKUP(B316,Datos!$B$65:$F$80,3,FALSE)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6" s="208" t="str">
        <f>VLOOKUP(B316,Datos!$B$65:$F$80,5,FALSE)</f>
        <v>La posibilidad de incumplir con la administración del Talento Humano de la Agencia y promover su desarrollo</v>
      </c>
      <c r="F316" s="205" t="str">
        <f>VLOOKUP(B316,Datos!$B$65:$F$80,4,FALSE)</f>
        <v>Inicia con la planeación, selección y vinculación del personal idóneo, competente y con las habilidades requeridas y, termina con el retiro del servidor público.</v>
      </c>
      <c r="G316" s="221" t="s">
        <v>477</v>
      </c>
      <c r="H316" s="184" t="s">
        <v>1583</v>
      </c>
      <c r="I316" s="215">
        <f>IF(K316="",0,1)</f>
        <v>1</v>
      </c>
      <c r="J316" s="189" t="str">
        <f>CONCATENATE(C316," ",K316)</f>
        <v>GTHU 54</v>
      </c>
      <c r="K316" s="189">
        <v>54</v>
      </c>
      <c r="L316" s="211">
        <v>46150</v>
      </c>
      <c r="M316" s="196">
        <f ca="1">+TODAY()-L316</f>
        <v>39</v>
      </c>
      <c r="N316" s="199" t="s">
        <v>1584</v>
      </c>
      <c r="O316" s="212" t="s">
        <v>19</v>
      </c>
      <c r="P316" s="215">
        <f>VLOOKUP(O316,Datos!$B$20:$D$25,3,FALSE)</f>
        <v>0.2</v>
      </c>
      <c r="Q316" s="212" t="s">
        <v>35</v>
      </c>
      <c r="R316" s="215">
        <f>VLOOKUP(Q316,Datos!$C$20:$D$25,2,FALSE)</f>
        <v>1</v>
      </c>
      <c r="S316" s="215">
        <f>+IF(P316="",R316,IF(R316="",P316,IF(P316&gt;R316,P316,R316)))</f>
        <v>1</v>
      </c>
      <c r="T316" s="215" t="str" cm="1">
        <f t="array" ref="T316">_xlfn.IFS(S316=P316,O316,S316=R316,Q316)</f>
        <v>El riesgo afecta la imagen de la entidad a nivel nacional, con efecto publicitarios sostenible a nivel país</v>
      </c>
      <c r="U316" s="184" t="s">
        <v>4</v>
      </c>
      <c r="V316" s="186" t="s">
        <v>1585</v>
      </c>
      <c r="W316" s="186" t="s">
        <v>1586</v>
      </c>
      <c r="X316" s="187" t="str">
        <f>CONCATENATE("Posibilidad de"," ",U316," ",V316," debido ",W316)</f>
        <v>Posibilidad de pérdida reputacional en la imagen interna de Control Interno Disciplinario de la Oficina Jurídica  debido a la falta de impulso procesal en los expedientes a prescribir</v>
      </c>
      <c r="Y316" s="189" t="s">
        <v>211</v>
      </c>
      <c r="Z316" s="189" t="s">
        <v>214</v>
      </c>
      <c r="AA316" s="192" t="s">
        <v>257</v>
      </c>
      <c r="AB316" s="192" t="s">
        <v>1036</v>
      </c>
      <c r="AC316" s="192" t="s">
        <v>1587</v>
      </c>
      <c r="AD316" s="195">
        <v>12</v>
      </c>
      <c r="AE316" s="184" t="str">
        <f>IF(AD316&lt;=0,"",IF(AD316&lt;=2,"Muy Baja",IF(AD316&lt;=24,"Baja",IF(AD316&lt;=500,"Media",IF(AD316&lt;=5000,"Alta","Muy Alta")))))</f>
        <v>Baja</v>
      </c>
      <c r="AF316" s="188">
        <f>IF(AE316="","",IF(AE316="Muy Baja",0.2,IF(AE316="Baja",0.4,IF(AE316="Media",0.6,IF(AE316="Alta",0.8,IF(AE316="Muy Alta",1,))))))</f>
        <v>0.4</v>
      </c>
      <c r="AG316" s="188" t="str">
        <f>+T316</f>
        <v>El riesgo afecta la imagen de la entidad a nivel nacional, con efecto publicitarios sostenible a nivel país</v>
      </c>
      <c r="AH316" s="184" t="str" cm="1">
        <f t="array" ref="AH316">_xlfn.IFS(AG316=Datos!$C$6,"Leve",AG316=Datos!$D$6,"Leve",AG316=Datos!$C$7,"Menor",AG316=Datos!$D$7,"Menor",AG316=Datos!$C$8,"Moderado",AG316=Datos!$D$8,"Moderado",AG316=Datos!$C$9,"Mayor",AG316=Datos!$D$9,"Mayor",AG316=Datos!$C$10,"Catastrófico",AG316=Datos!$D$10,"Catastrófico")</f>
        <v>Catastrófico</v>
      </c>
      <c r="AI316" s="188">
        <f>IF(AH316="","",IF(AH316="Leve",0.2,IF(AH316="Menor",0.4,IF(AH316="Moderado",0.6,IF(AH316="Mayor",0.8,IF(AH316="Catastrófico",1,))))))</f>
        <v>1</v>
      </c>
      <c r="AJ316" s="184" t="str">
        <f>IF(OR(AND(AE316="Muy Baja",AH316="Leve"),AND(AE316="Muy Baja",AH316="Menor"),AND(AE316="Baja",AH316="Leve")),"Bajo",IF(OR(AND(AE316="Muy baja",AH316="Moderado"),AND(AE316="Baja",AH316="Menor"),AND(AE316="Baja",AH316="Moderado"),AND(AE316="Media",AH316="Leve"),AND(AE316="Media",AH316="Menor"),AND(AE316="Media",AH316="Moderado"),AND(AE316="Alta",AH316="Leve"),AND(AE316="Alta",AH316="Menor")),"Moderado",IF(OR(AND(AE316="Muy Baja",AH316="Mayor"),AND(AE316="Baja",AH316="Mayor"),AND(AE316="Media",AH316="Mayor"),AND(AE316="Alta",AH316="Moderado"),AND(AE316="Alta",AH316="Mayor"),AND(AE316="Muy Alta",AH316="Leve"),AND(AE316="Muy Alta",AH316="Menor"),AND(AE316="Muy Alta",AH316="Moderado"),AND(AE316="Muy Alta",AH316="Mayor")),"Alto",IF(OR(AND(AE316="Muy Baja",AH316="Catastrófico"),AND(AE316="Baja",AH316="Catastrófico"),AND(AE316="Media",AH316="Catastrófico"),AND(AE316="Alta",AH316="Catastrófico"),AND(AE316="Muy Alta",AH316="Catastrófico")),"Extremo",""))))</f>
        <v>Extremo</v>
      </c>
      <c r="AK316" s="185" t="str" cm="1">
        <f t="array" ref="AK316">_xlfn.IFS(AJ316="Bajo","Aceptar",AJ316="Moderado","Reducir",AJ316="Alto","Reducir",AJ316="Extremo","Reducir")</f>
        <v>Reducir</v>
      </c>
      <c r="AL316" s="20" t="str">
        <f>CONCATENATE(J316," Control"," 1")</f>
        <v>GTHU 54 Control 1</v>
      </c>
      <c r="AM316" s="22" t="s">
        <v>1588</v>
      </c>
      <c r="AN316" s="22" t="s">
        <v>1589</v>
      </c>
      <c r="AO316" s="22" t="s">
        <v>1590</v>
      </c>
      <c r="AP316" s="22" t="str">
        <f>CONCATENATE(AM316," ",AN316," a través del ",AO316)</f>
        <v xml:space="preserve">La OFICINA JURÍDICA - CONTROL INTERNO DISCIPLINARIO verifica el cumplimiento de términos procesales para evitar la prescripción del proceso a través del seguimiento mensual de la matriz de monitoreo de procesos disciplinarios </v>
      </c>
      <c r="AQ316" s="20" t="s">
        <v>54</v>
      </c>
      <c r="AR316" s="20" t="str">
        <f>IF(OR(AQ316="Preventivo",AQ316="Detectivo"),"Probabilidad",IF(AQ316="Correctivo","Impacto",""))</f>
        <v>Probabilidad</v>
      </c>
      <c r="AS316" s="20" t="s">
        <v>56</v>
      </c>
      <c r="AT316" s="20" t="str">
        <f>IF(AND(AQ316="Preventivo",AS316="Automático"),"50%",IF(AND(AQ316="Preventivo",AS316="Manual"),"40%",IF(AND(AQ316="Detectivo",AS316="Automático"),"40%",IF(AND(AQ316="Detectivo",AS316="Manual"),"30%",IF(AND(AQ316="Correctivo",AS316="Automático"),"35%",IF(AND(AQ316="Correctivo",AS316="Manual"),"25%",""))))))</f>
        <v>30%</v>
      </c>
      <c r="AU316" s="20" t="s">
        <v>5</v>
      </c>
      <c r="AV316" s="20" t="s">
        <v>2</v>
      </c>
      <c r="AW316" s="20" t="s">
        <v>3</v>
      </c>
      <c r="AX316" s="21">
        <f>+IF(AR316="Probabilidad",AF316-(AF316*AT316),AF316)</f>
        <v>0.28000000000000003</v>
      </c>
      <c r="AY316" s="20" t="str">
        <f t="shared" si="216"/>
        <v>Baja</v>
      </c>
      <c r="AZ316" s="21">
        <f>+IF(AR316="Impacto",AI316-(AI316*AT316),AI316)</f>
        <v>1</v>
      </c>
      <c r="BA316" s="20" t="str">
        <f t="shared" si="217"/>
        <v>Catastrófico</v>
      </c>
      <c r="BB316" s="189" t="str">
        <f>IF(OR(AND(AY319="Muy Baja",BA319="Leve"),AND(AY319="Muy Baja",BA319="Menor"),AND(AY319="Baja",BA319="Leve")),"Bajo",IF(OR(AND(AY319="Muy baja",BA319="Moderado"),AND(AY319="Baja",BA319="Menor"),AND(AY319="Baja",BA319="Moderado"),AND(AY319="Media",BA319="Leve"),AND(AY319="Media",BA319="Menor"),AND(AY319="Media",BA319="Moderado"),AND(AY319="Alta",BA319="Leve"),AND(AY319="Alta",BA319="Menor")),"Moderado",IF(OR(AND(AY319="Muy Baja",BA319="Mayor"),AND(AY319="Baja",BA319="Mayor"),AND(AY319="Media",BA319="Mayor"),AND(AY319="Alta",BA319="Moderado"),AND(AY319="Alta",BA319="Mayor"),AND(AY319="Muy Alta",BA319="Leve"),AND(AY319="Muy Alta",BA319="Menor"),AND(AY319="Muy Alta",BA319="Moderado"),AND(AY319="Muy Alta",BA319="Mayor")),"Alto",IF(OR(AND(AY319="Muy Baja",BA319="Catastrófico"),AND(AY319="Baja",BA319="Catastrófico"),AND(AY319="Media",BA319="Catastrófico"),AND(AY319="Alta",BA319="Catastrófico"),AND(AY319="Muy Alta",BA319="Catastrófico")),"Extremo",""))))</f>
        <v>Alto</v>
      </c>
      <c r="BC316" s="189" t="str" cm="1">
        <f t="array" ref="BC316">_xlfn.IFS(BB316="Bajo","Aceptar",BB316="Moderado","Reducir",BB316="Alto","Reducir",BB316="Extremo","Reducir")</f>
        <v>Reducir</v>
      </c>
      <c r="BD316" s="181" t="str" cm="1">
        <f t="array" ref="BD316">_xlfn.IFS(BC316="Aceptar","No",BC316="Reducir","Si")</f>
        <v>Si</v>
      </c>
      <c r="BE316" s="136" t="s">
        <v>1817</v>
      </c>
      <c r="BF316" s="136" t="s">
        <v>1817</v>
      </c>
      <c r="BG316" s="136" t="s">
        <v>1817</v>
      </c>
      <c r="BH316" s="166">
        <v>0</v>
      </c>
      <c r="BI316" s="166"/>
      <c r="BJ316" s="167"/>
      <c r="BK316" s="164">
        <f t="shared" ref="BK316" si="245">+SUM(BH316:BJ316)</f>
        <v>0</v>
      </c>
      <c r="BL316" s="165">
        <f t="shared" ref="BL316" si="246">+BK316/3</f>
        <v>0</v>
      </c>
      <c r="BM316" s="178">
        <f t="shared" ref="BM316" si="247">+AVERAGE(BL316:BL319)</f>
        <v>0</v>
      </c>
      <c r="BN316" s="20" t="str">
        <f>CONCATENATE(J316," Acción preventiva"," 1")</f>
        <v>GTHU 54 Acción preventiva 1</v>
      </c>
      <c r="BO316" s="22" t="s">
        <v>479</v>
      </c>
      <c r="BP316" s="22" t="s">
        <v>480</v>
      </c>
      <c r="BQ316" s="22" t="s">
        <v>481</v>
      </c>
      <c r="BR316" s="20">
        <f>+SUM(BS316:CD316)</f>
        <v>1</v>
      </c>
      <c r="BS316" s="20"/>
      <c r="BT316" s="20"/>
      <c r="BU316" s="20"/>
      <c r="BV316" s="20"/>
      <c r="BW316" s="20"/>
      <c r="BX316" s="20"/>
      <c r="BY316" s="20"/>
      <c r="BZ316" s="20"/>
      <c r="CA316" s="20"/>
      <c r="CB316" s="20"/>
      <c r="CC316" s="20">
        <v>1</v>
      </c>
      <c r="CD316" s="20"/>
      <c r="CE316" s="180">
        <f>+AVERAGE(CR316:CR319)/AVERAGE(BR316:BR319)</f>
        <v>0</v>
      </c>
      <c r="CF316" s="37">
        <f>VLOOKUP($BN316,'[1]Anexo 4 Seg Acciones Prev'!$C$7:$CY$306,90,FALSE)</f>
        <v>0</v>
      </c>
      <c r="CG316" s="37">
        <f>VLOOKUP($BN316,'[1]Anexo 4 Seg Acciones Prev'!$C$7:$CY$306,91,FALSE)</f>
        <v>0</v>
      </c>
      <c r="CH316" s="37">
        <f>VLOOKUP($BN316,'[1]Anexo 4 Seg Acciones Prev'!$C$7:$CY$306,92,FALSE)</f>
        <v>0</v>
      </c>
      <c r="CI316" s="37">
        <f>VLOOKUP($BN316,'[1]Anexo 4 Seg Acciones Prev'!$C$7:$CY$306,93,FALSE)</f>
        <v>0</v>
      </c>
      <c r="CJ316" s="37">
        <f>VLOOKUP($BN316,'[1]Anexo 4 Seg Acciones Prev'!$C$7:$CY$306,94,FALSE)</f>
        <v>0</v>
      </c>
      <c r="CK316" s="37">
        <f>VLOOKUP($BN316,'[1]Anexo 4 Seg Acciones Prev'!$C$7:$CY$306,95,FALSE)</f>
        <v>0</v>
      </c>
      <c r="CL316" s="37">
        <f>VLOOKUP($BN316,'[1]Anexo 4 Seg Acciones Prev'!$C$7:$CY$306,96,FALSE)</f>
        <v>0</v>
      </c>
      <c r="CM316" s="37">
        <f>VLOOKUP($BN316,'[1]Anexo 4 Seg Acciones Prev'!$C$7:$CY$306,97,FALSE)</f>
        <v>0</v>
      </c>
      <c r="CN316" s="37">
        <f>VLOOKUP($BN316,'[1]Anexo 4 Seg Acciones Prev'!$C$7:$CY$306,98,FALSE)</f>
        <v>0</v>
      </c>
      <c r="CO316" s="37">
        <f>VLOOKUP($BN316,'[1]Anexo 4 Seg Acciones Prev'!$C$7:$CY$306,99,FALSE)</f>
        <v>0</v>
      </c>
      <c r="CP316" s="37">
        <f>VLOOKUP($BN316,'[1]Anexo 4 Seg Acciones Prev'!$C$7:$CY$306,100,FALSE)</f>
        <v>0</v>
      </c>
      <c r="CQ316" s="37">
        <f>VLOOKUP($BN316,'[1]Anexo 4 Seg Acciones Prev'!$C$7:$CY$306,101,FALSE)</f>
        <v>0</v>
      </c>
      <c r="CR316" s="37">
        <f t="shared" si="208"/>
        <v>0</v>
      </c>
      <c r="CS316" s="38" t="s">
        <v>58</v>
      </c>
      <c r="CT316" s="23"/>
      <c r="CU316" s="24"/>
      <c r="CV316" s="240">
        <f>+AD316</f>
        <v>12</v>
      </c>
      <c r="CW316" s="25">
        <f>1-(CU316/CV316)</f>
        <v>1</v>
      </c>
      <c r="CX316" s="23" t="str" cm="1">
        <f t="array" ref="CX316">+_xlfn.IFS(CW316&lt;0.8,"Cambio",CW316&lt;0.9,"Revisión de control",CW316&gt;0.89,"Se mantiene")</f>
        <v>Se mantiene</v>
      </c>
      <c r="CY316" s="143"/>
      <c r="CZ316" s="143"/>
      <c r="DA316" s="143"/>
      <c r="DB316" s="143"/>
      <c r="DC316" s="25">
        <f t="shared" ref="DC316:DC331" si="248">(_xlfn.IFS(CT316="",1,CT316="SI",0)+_xlfn.IFS(CY316="",1,CY316="SI",1,CY316="NO",0)+_xlfn.IFS(CZ316="",1,CZ316="SI",1,CZ316="NO",0)+_xlfn.IFS(DA316="",1,DA316="SI",1,DA316="NO",0)+_xlfn.IFS(DB316="",1,DB316="SI",1,DB316="NO",0))/5</f>
        <v>1</v>
      </c>
    </row>
    <row r="317" spans="1:107" ht="60" customHeight="1" x14ac:dyDescent="0.35">
      <c r="A317" s="146" t="s">
        <v>476</v>
      </c>
      <c r="B317" s="203"/>
      <c r="C317" s="148" t="s">
        <v>155</v>
      </c>
      <c r="D317" s="206"/>
      <c r="E317" s="209"/>
      <c r="F317" s="206"/>
      <c r="G317" s="221"/>
      <c r="H317" s="184"/>
      <c r="I317" s="216"/>
      <c r="J317" s="190"/>
      <c r="K317" s="190"/>
      <c r="L317" s="211"/>
      <c r="M317" s="197"/>
      <c r="N317" s="200"/>
      <c r="O317" s="213"/>
      <c r="P317" s="216"/>
      <c r="Q317" s="213"/>
      <c r="R317" s="216"/>
      <c r="S317" s="216"/>
      <c r="T317" s="216"/>
      <c r="U317" s="184"/>
      <c r="V317" s="186"/>
      <c r="W317" s="186"/>
      <c r="X317" s="187"/>
      <c r="Y317" s="190"/>
      <c r="Z317" s="190"/>
      <c r="AA317" s="193"/>
      <c r="AB317" s="193"/>
      <c r="AC317" s="193"/>
      <c r="AD317" s="195"/>
      <c r="AE317" s="184"/>
      <c r="AF317" s="188"/>
      <c r="AG317" s="184"/>
      <c r="AH317" s="184"/>
      <c r="AI317" s="188"/>
      <c r="AJ317" s="184"/>
      <c r="AK317" s="185"/>
      <c r="AL317" s="20" t="str">
        <f>CONCATENATE(J316," Control"," 2")</f>
        <v>GTHU 54 Control 2</v>
      </c>
      <c r="AM317" s="22" t="s">
        <v>1588</v>
      </c>
      <c r="AN317" s="22" t="s">
        <v>1591</v>
      </c>
      <c r="AO317" s="22" t="s">
        <v>1592</v>
      </c>
      <c r="AP317" s="22" t="str">
        <f>CONCATENATE(AM317," ",AN317," a través del ",AO317)</f>
        <v>La OFICINA JURÍDICA - CONTROL INTERNO DISCIPLINARIO archiva el proceso por prescripción a través del auto de notificación donde se comunica al interesado la decisión de fondo en el proceso</v>
      </c>
      <c r="AQ317" s="20" t="s">
        <v>55</v>
      </c>
      <c r="AR317" s="20" t="str">
        <f>IF(OR(AQ317="Preventivo",AQ317="Detectivo"),"Probabilidad",IF(AQ317="Correctivo","Impacto",""))</f>
        <v>Impacto</v>
      </c>
      <c r="AS317" s="20" t="s">
        <v>56</v>
      </c>
      <c r="AT317" s="20" t="str">
        <f>IF(AND(AQ317="Preventivo",AS317="Automático"),"50%",IF(AND(AQ317="Preventivo",AS317="Manual"),"40%",IF(AND(AQ317="Detectivo",AS317="Automático"),"40%",IF(AND(AQ317="Detectivo",AS317="Manual"),"30%",IF(AND(AQ317="Correctivo",AS317="Automático"),"35%",IF(AND(AQ317="Correctivo",AS317="Manual"),"25%",""))))))</f>
        <v>25%</v>
      </c>
      <c r="AU317" s="20" t="s">
        <v>5</v>
      </c>
      <c r="AV317" s="20" t="s">
        <v>2</v>
      </c>
      <c r="AW317" s="20" t="s">
        <v>3</v>
      </c>
      <c r="AX317" s="21">
        <f>+IF(AR317="Probabilidad",AX316-(AX316*AT317),AX316)</f>
        <v>0.28000000000000003</v>
      </c>
      <c r="AY317" s="20" t="str">
        <f t="shared" si="216"/>
        <v>Baja</v>
      </c>
      <c r="AZ317" s="21">
        <f>+IF(AR317="Impacto",AZ316-(AZ316*AT317),AZ316)</f>
        <v>0.75</v>
      </c>
      <c r="BA317" s="20" t="str">
        <f t="shared" si="217"/>
        <v>Mayor</v>
      </c>
      <c r="BB317" s="190"/>
      <c r="BC317" s="190"/>
      <c r="BD317" s="182"/>
      <c r="BE317" s="136" t="s">
        <v>1817</v>
      </c>
      <c r="BF317" s="136" t="s">
        <v>1817</v>
      </c>
      <c r="BG317" s="136" t="s">
        <v>1817</v>
      </c>
      <c r="BH317" s="166"/>
      <c r="BI317" s="166"/>
      <c r="BJ317" s="167"/>
      <c r="BK317" s="164"/>
      <c r="BL317" s="165"/>
      <c r="BM317" s="178"/>
      <c r="BN317" s="20" t="str">
        <f>CONCATENATE(J316," Acción preventiva"," 2")</f>
        <v>GTHU 54 Acción preventiva 2</v>
      </c>
      <c r="BO317" s="22"/>
      <c r="BP317" s="22"/>
      <c r="BQ317" s="22"/>
      <c r="BR317" s="20"/>
      <c r="BS317" s="20"/>
      <c r="BT317" s="20"/>
      <c r="BU317" s="20"/>
      <c r="BV317" s="20"/>
      <c r="BW317" s="20"/>
      <c r="BX317" s="20"/>
      <c r="BY317" s="20"/>
      <c r="BZ317" s="20"/>
      <c r="CA317" s="20"/>
      <c r="CB317" s="20"/>
      <c r="CC317" s="20"/>
      <c r="CD317" s="20"/>
      <c r="CE317" s="180"/>
      <c r="CF317" s="37"/>
      <c r="CG317" s="37"/>
      <c r="CH317" s="37"/>
      <c r="CI317" s="37"/>
      <c r="CJ317" s="37"/>
      <c r="CK317" s="37"/>
      <c r="CL317" s="37"/>
      <c r="CM317" s="37"/>
      <c r="CN317" s="37"/>
      <c r="CO317" s="37"/>
      <c r="CP317" s="37"/>
      <c r="CQ317" s="37"/>
      <c r="CR317" s="37"/>
      <c r="CS317" s="38"/>
      <c r="CT317" s="23"/>
      <c r="CU317" s="24"/>
      <c r="CV317" s="241"/>
      <c r="CW317" s="25">
        <f>1-(CU317/CV316)</f>
        <v>1</v>
      </c>
      <c r="CX317" s="23" t="str" cm="1">
        <f t="array" ref="CX317">+_xlfn.IFS(CW317&lt;0.8,"Cambio",CW317&lt;0.9,"Revisión de control",CW317&gt;0.89,"Se mantiene")</f>
        <v>Se mantiene</v>
      </c>
      <c r="CY317" s="143"/>
      <c r="CZ317" s="143"/>
      <c r="DA317" s="143"/>
      <c r="DB317" s="143"/>
      <c r="DC317" s="25">
        <f t="shared" si="248"/>
        <v>1</v>
      </c>
    </row>
    <row r="318" spans="1:107" ht="60" customHeight="1" x14ac:dyDescent="0.35">
      <c r="A318" s="146" t="s">
        <v>476</v>
      </c>
      <c r="B318" s="203"/>
      <c r="C318" s="148" t="s">
        <v>155</v>
      </c>
      <c r="D318" s="206"/>
      <c r="E318" s="209"/>
      <c r="F318" s="206"/>
      <c r="G318" s="221"/>
      <c r="H318" s="184"/>
      <c r="I318" s="216"/>
      <c r="J318" s="190"/>
      <c r="K318" s="190"/>
      <c r="L318" s="211"/>
      <c r="M318" s="197"/>
      <c r="N318" s="200"/>
      <c r="O318" s="213"/>
      <c r="P318" s="216"/>
      <c r="Q318" s="213"/>
      <c r="R318" s="216"/>
      <c r="S318" s="216"/>
      <c r="T318" s="216"/>
      <c r="U318" s="184"/>
      <c r="V318" s="186"/>
      <c r="W318" s="186"/>
      <c r="X318" s="187"/>
      <c r="Y318" s="190"/>
      <c r="Z318" s="190"/>
      <c r="AA318" s="193"/>
      <c r="AB318" s="193"/>
      <c r="AC318" s="193"/>
      <c r="AD318" s="195"/>
      <c r="AE318" s="184"/>
      <c r="AF318" s="188"/>
      <c r="AG318" s="184"/>
      <c r="AH318" s="184"/>
      <c r="AI318" s="188"/>
      <c r="AJ318" s="184"/>
      <c r="AK318" s="185"/>
      <c r="AL318" s="20" t="str">
        <f>CONCATENATE(J316," Control"," 3")</f>
        <v>GTHU 54 Control 3</v>
      </c>
      <c r="AM318" s="22"/>
      <c r="AN318" s="22"/>
      <c r="AO318" s="22"/>
      <c r="AP318" s="22" t="str">
        <f t="shared" ref="AP318:AP327" si="249">CONCATENATE(AM318," ",AN318," a través de ",AO318)</f>
        <v xml:space="preserve">  a través de </v>
      </c>
      <c r="AQ318" s="20"/>
      <c r="AR318" s="20" t="str">
        <f>IF(OR(AQ318="Preventivo",AQ318="Detectivo"),"Probabilidad",IF(AQ318="Correctivo","Impacto",""))</f>
        <v/>
      </c>
      <c r="AS318" s="20"/>
      <c r="AT318" s="20" t="str">
        <f>IF(AND(AQ318="Preventivo",AS318="Automático"),"50%",IF(AND(AQ318="Preventivo",AS318="Manual"),"40%",IF(AND(AQ318="Detectivo",AS318="Automático"),"40%",IF(AND(AQ318="Detectivo",AS318="Manual"),"30%",IF(AND(AQ318="Correctivo",AS318="Automático"),"35%",IF(AND(AQ318="Correctivo",AS318="Manual"),"25%",""))))))</f>
        <v/>
      </c>
      <c r="AU318" s="20"/>
      <c r="AV318" s="20"/>
      <c r="AW318" s="20"/>
      <c r="AX318" s="21">
        <f>+IF(AR318="Probabilidad",AX317-(AX317*AT318),AX317)</f>
        <v>0.28000000000000003</v>
      </c>
      <c r="AY318" s="20" t="str">
        <f t="shared" si="216"/>
        <v>Baja</v>
      </c>
      <c r="AZ318" s="21">
        <f>+IF(AR318="Impacto",AZ317-(AZ317*AT318),AZ317)</f>
        <v>0.75</v>
      </c>
      <c r="BA318" s="20" t="str">
        <f t="shared" si="217"/>
        <v>Mayor</v>
      </c>
      <c r="BB318" s="190"/>
      <c r="BC318" s="190"/>
      <c r="BD318" s="182"/>
      <c r="BE318" s="20"/>
      <c r="BF318" s="20"/>
      <c r="BG318" s="20"/>
      <c r="BH318" s="166"/>
      <c r="BI318" s="166"/>
      <c r="BJ318" s="167"/>
      <c r="BK318" s="167"/>
      <c r="BL318" s="165"/>
      <c r="BM318" s="178"/>
      <c r="BN318" s="20" t="str">
        <f>CONCATENATE(J316," Acción preventiva"," 3")</f>
        <v>GTHU 54 Acción preventiva 3</v>
      </c>
      <c r="BO318" s="22"/>
      <c r="BP318" s="22"/>
      <c r="BQ318" s="22"/>
      <c r="BR318" s="20"/>
      <c r="BS318" s="20"/>
      <c r="BT318" s="20"/>
      <c r="BU318" s="20"/>
      <c r="BV318" s="20"/>
      <c r="BW318" s="20"/>
      <c r="BX318" s="20"/>
      <c r="BY318" s="20"/>
      <c r="BZ318" s="20"/>
      <c r="CA318" s="20"/>
      <c r="CB318" s="20"/>
      <c r="CC318" s="20"/>
      <c r="CD318" s="20"/>
      <c r="CE318" s="180"/>
      <c r="CF318" s="37"/>
      <c r="CG318" s="37"/>
      <c r="CH318" s="37"/>
      <c r="CI318" s="37"/>
      <c r="CJ318" s="37"/>
      <c r="CK318" s="37"/>
      <c r="CL318" s="37"/>
      <c r="CM318" s="37"/>
      <c r="CN318" s="37"/>
      <c r="CO318" s="37"/>
      <c r="CP318" s="37"/>
      <c r="CQ318" s="37"/>
      <c r="CR318" s="37"/>
      <c r="CS318" s="38"/>
      <c r="CT318" s="23"/>
      <c r="CU318" s="24"/>
      <c r="CV318" s="241"/>
      <c r="CW318" s="25">
        <f>1-(CU318/CV316)</f>
        <v>1</v>
      </c>
      <c r="CX318" s="23" t="str" cm="1">
        <f t="array" ref="CX318">+_xlfn.IFS(CW318&lt;0.8,"Cambio",CW318&lt;0.9,"Revisión de control",CW318&gt;0.89,"Se mantiene")</f>
        <v>Se mantiene</v>
      </c>
      <c r="CY318" s="143"/>
      <c r="CZ318" s="143"/>
      <c r="DA318" s="143"/>
      <c r="DB318" s="143"/>
      <c r="DC318" s="25">
        <f t="shared" si="248"/>
        <v>1</v>
      </c>
    </row>
    <row r="319" spans="1:107" ht="60" customHeight="1" x14ac:dyDescent="0.35">
      <c r="A319" s="146" t="s">
        <v>476</v>
      </c>
      <c r="B319" s="204"/>
      <c r="C319" s="148" t="s">
        <v>155</v>
      </c>
      <c r="D319" s="207"/>
      <c r="E319" s="210"/>
      <c r="F319" s="207"/>
      <c r="G319" s="221"/>
      <c r="H319" s="184"/>
      <c r="I319" s="217"/>
      <c r="J319" s="191"/>
      <c r="K319" s="191"/>
      <c r="L319" s="211"/>
      <c r="M319" s="198"/>
      <c r="N319" s="201"/>
      <c r="O319" s="214"/>
      <c r="P319" s="217"/>
      <c r="Q319" s="214"/>
      <c r="R319" s="217"/>
      <c r="S319" s="217"/>
      <c r="T319" s="217"/>
      <c r="U319" s="184"/>
      <c r="V319" s="186"/>
      <c r="W319" s="186"/>
      <c r="X319" s="187"/>
      <c r="Y319" s="191"/>
      <c r="Z319" s="191"/>
      <c r="AA319" s="194"/>
      <c r="AB319" s="194"/>
      <c r="AC319" s="194"/>
      <c r="AD319" s="195"/>
      <c r="AE319" s="184"/>
      <c r="AF319" s="188"/>
      <c r="AG319" s="184"/>
      <c r="AH319" s="184"/>
      <c r="AI319" s="188"/>
      <c r="AJ319" s="184"/>
      <c r="AK319" s="185"/>
      <c r="AL319" s="20" t="str">
        <f>CONCATENATE(J316," Control"," 4")</f>
        <v>GTHU 54 Control 4</v>
      </c>
      <c r="AM319" s="22"/>
      <c r="AN319" s="22"/>
      <c r="AO319" s="22"/>
      <c r="AP319" s="22" t="str">
        <f t="shared" si="249"/>
        <v xml:space="preserve">  a través de </v>
      </c>
      <c r="AQ319" s="20"/>
      <c r="AR319" s="20" t="str">
        <f>IF(OR(AQ319="Preventivo",AQ319="Detectivo"),"Probabilidad",IF(AQ319="Correctivo","Impacto",""))</f>
        <v/>
      </c>
      <c r="AS319" s="20"/>
      <c r="AT319" s="20" t="str">
        <f>IF(AND(AQ319="Preventivo",AS319="Automático"),"50%",IF(AND(AQ319="Preventivo",AS319="Manual"),"40%",IF(AND(AQ319="Detectivo",AS319="Automático"),"40%",IF(AND(AQ319="Detectivo",AS319="Manual"),"30%",IF(AND(AQ319="Correctivo",AS319="Automático"),"35%",IF(AND(AQ319="Correctivo",AS319="Manual"),"25%",""))))))</f>
        <v/>
      </c>
      <c r="AU319" s="20"/>
      <c r="AV319" s="20"/>
      <c r="AW319" s="20"/>
      <c r="AX319" s="21">
        <f>+IF(AR319="Probabilidad",AX318-(AX318*AT319),AX318)</f>
        <v>0.28000000000000003</v>
      </c>
      <c r="AY319" s="20" t="str">
        <f t="shared" si="216"/>
        <v>Baja</v>
      </c>
      <c r="AZ319" s="21">
        <f>+IF(AR319="Impacto",AZ318-(AZ318*AT319),AZ318)</f>
        <v>0.75</v>
      </c>
      <c r="BA319" s="20" t="str">
        <f t="shared" si="217"/>
        <v>Mayor</v>
      </c>
      <c r="BB319" s="191"/>
      <c r="BC319" s="191"/>
      <c r="BD319" s="183"/>
      <c r="BE319" s="20"/>
      <c r="BF319" s="20"/>
      <c r="BG319" s="20"/>
      <c r="BH319" s="166"/>
      <c r="BI319" s="166"/>
      <c r="BJ319" s="167"/>
      <c r="BK319" s="167"/>
      <c r="BL319" s="165"/>
      <c r="BM319" s="178"/>
      <c r="BN319" s="20" t="str">
        <f>CONCATENATE(J316," Acción preventiva"," 4")</f>
        <v>GTHU 54 Acción preventiva 4</v>
      </c>
      <c r="BO319" s="22"/>
      <c r="BP319" s="22"/>
      <c r="BQ319" s="22"/>
      <c r="BR319" s="20"/>
      <c r="BS319" s="20"/>
      <c r="BT319" s="20"/>
      <c r="BU319" s="20"/>
      <c r="BV319" s="20"/>
      <c r="BW319" s="20"/>
      <c r="BX319" s="20"/>
      <c r="BY319" s="20"/>
      <c r="BZ319" s="20"/>
      <c r="CA319" s="20"/>
      <c r="CB319" s="20"/>
      <c r="CC319" s="20"/>
      <c r="CD319" s="20"/>
      <c r="CE319" s="180"/>
      <c r="CF319" s="37"/>
      <c r="CG319" s="37"/>
      <c r="CH319" s="37"/>
      <c r="CI319" s="37"/>
      <c r="CJ319" s="37"/>
      <c r="CK319" s="37"/>
      <c r="CL319" s="37"/>
      <c r="CM319" s="37"/>
      <c r="CN319" s="37"/>
      <c r="CO319" s="37"/>
      <c r="CP319" s="37"/>
      <c r="CQ319" s="37"/>
      <c r="CR319" s="37"/>
      <c r="CS319" s="38"/>
      <c r="CT319" s="23"/>
      <c r="CU319" s="24"/>
      <c r="CV319" s="242"/>
      <c r="CW319" s="25">
        <f>1-(CU319/CV316)</f>
        <v>1</v>
      </c>
      <c r="CX319" s="23" t="str" cm="1">
        <f t="array" ref="CX319">+_xlfn.IFS(CW319&lt;0.8,"Cambio",CW319&lt;0.9,"Revisión de control",CW319&gt;0.89,"Se mantiene")</f>
        <v>Se mantiene</v>
      </c>
      <c r="CY319" s="143"/>
      <c r="CZ319" s="143"/>
      <c r="DA319" s="143"/>
      <c r="DB319" s="143"/>
      <c r="DC319" s="25">
        <f t="shared" si="248"/>
        <v>1</v>
      </c>
    </row>
    <row r="320" spans="1:107" ht="60" hidden="1" customHeight="1" x14ac:dyDescent="0.35">
      <c r="A320" s="146"/>
      <c r="B320" s="218" t="s">
        <v>154</v>
      </c>
      <c r="C320" s="148" t="s">
        <v>155</v>
      </c>
      <c r="D320" s="205" t="str">
        <f>VLOOKUP(B320,Datos!$B$65:$F$80,3,FALSE)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20" s="208" t="str">
        <f>VLOOKUP(B320,Datos!$B$65:$F$80,5,FALSE)</f>
        <v>La posibilidad de incumplir con la administración del Talento Humano de la Agencia y promover su desarrollo</v>
      </c>
      <c r="F320" s="205" t="str">
        <f>VLOOKUP(B320,Datos!$B$65:$F$80,4,FALSE)</f>
        <v>Inicia con la planeación, selección y vinculación del personal idóneo, competente y con las habilidades requeridas y, termina con el retiro del servidor público.</v>
      </c>
      <c r="G320" s="221" t="s">
        <v>657</v>
      </c>
      <c r="H320" s="184"/>
      <c r="I320" s="215">
        <f>IF(K320="",0,1)</f>
        <v>0</v>
      </c>
      <c r="J320" s="189" t="str">
        <f>CONCATENATE(C320," ",K320)</f>
        <v xml:space="preserve">GTHU </v>
      </c>
      <c r="K320" s="189"/>
      <c r="L320" s="211"/>
      <c r="M320" s="196">
        <f ca="1">+TODAY()-L320</f>
        <v>46189</v>
      </c>
      <c r="N320" s="199"/>
      <c r="O320" s="212"/>
      <c r="P320" s="215" t="e">
        <f>VLOOKUP(O320,Datos!$B$20:$D$25,3,FALSE)</f>
        <v>#N/A</v>
      </c>
      <c r="Q320" s="212"/>
      <c r="R320" s="215" t="e">
        <f>VLOOKUP(Q320,Datos!$C$20:$D$25,2,FALSE)</f>
        <v>#N/A</v>
      </c>
      <c r="S320" s="215" t="e">
        <f>+IF(P320="",R320,IF(R320="",P320,IF(P320&gt;R320,P320,R320)))</f>
        <v>#N/A</v>
      </c>
      <c r="T320" s="215" t="e" cm="1">
        <f t="array" ref="T320">_xlfn.IFS(S320=P320,O320,S320=R320,Q320)</f>
        <v>#N/A</v>
      </c>
      <c r="U320" s="184"/>
      <c r="V320" s="186"/>
      <c r="W320" s="186"/>
      <c r="X320" s="187" t="str">
        <f>CONCATENATE("Posibilidad de"," ",U320," ",V320," debido ",W320)</f>
        <v xml:space="preserve">Posibilidad de   debido </v>
      </c>
      <c r="Y320" s="189"/>
      <c r="Z320" s="189"/>
      <c r="AA320" s="192"/>
      <c r="AB320" s="192"/>
      <c r="AC320" s="192"/>
      <c r="AD320" s="195"/>
      <c r="AE320" s="184" t="str">
        <f>IF(AD320&lt;=0,"",IF(AD320&lt;=2,"Muy Baja",IF(AD320&lt;=24,"Baja",IF(AD320&lt;=500,"Media",IF(AD320&lt;=5000,"Alta","Muy Alta")))))</f>
        <v/>
      </c>
      <c r="AF320" s="188" t="str">
        <f>IF(AE320="","",IF(AE320="Muy Baja",0.2,IF(AE320="Baja",0.4,IF(AE320="Media",0.6,IF(AE320="Alta",0.8,IF(AE320="Muy Alta",1,))))))</f>
        <v/>
      </c>
      <c r="AG320" s="188" t="e">
        <f>+T320</f>
        <v>#N/A</v>
      </c>
      <c r="AH320" s="184" t="e" cm="1">
        <f t="array" ref="AH320">_xlfn.IFS(AG320=Datos!$C$6,"Leve",AG320=Datos!$D$6,"Leve",AG320=Datos!$C$7,"Menor",AG320=Datos!$D$7,"Menor",AG320=Datos!$C$8,"Moderado",AG320=Datos!$D$8,"Moderado",AG320=Datos!$C$9,"Mayor",AG320=Datos!$D$9,"Mayor",AG320=Datos!$C$10,"Catastrófico",AG320=Datos!$D$10,"Catastrófico")</f>
        <v>#N/A</v>
      </c>
      <c r="AI320" s="188" t="e">
        <f>IF(AH320="","",IF(AH320="Leve",0.2,IF(AH320="Menor",0.4,IF(AH320="Moderado",0.6,IF(AH320="Mayor",0.8,IF(AH320="Catastrófico",1,))))))</f>
        <v>#N/A</v>
      </c>
      <c r="AJ320" s="184" t="e">
        <f>IF(OR(AND(AE320="Muy Baja",AH320="Leve"),AND(AE320="Muy Baja",AH320="Menor"),AND(AE320="Baja",AH320="Leve")),"Bajo",IF(OR(AND(AE320="Muy baja",AH320="Moderado"),AND(AE320="Baja",AH320="Menor"),AND(AE320="Baja",AH320="Moderado"),AND(AE320="Media",AH320="Leve"),AND(AE320="Media",AH320="Menor"),AND(AE320="Media",AH320="Moderado"),AND(AE320="Alta",AH320="Leve"),AND(AE320="Alta",AH320="Menor")),"Moderado",IF(OR(AND(AE320="Muy Baja",AH320="Mayor"),AND(AE320="Baja",AH320="Mayor"),AND(AE320="Media",AH320="Mayor"),AND(AE320="Alta",AH320="Moderado"),AND(AE320="Alta",AH320="Mayor"),AND(AE320="Muy Alta",AH320="Leve"),AND(AE320="Muy Alta",AH320="Menor"),AND(AE320="Muy Alta",AH320="Moderado"),AND(AE320="Muy Alta",AH320="Mayor")),"Alto",IF(OR(AND(AE320="Muy Baja",AH320="Catastrófico"),AND(AE320="Baja",AH320="Catastrófico"),AND(AE320="Media",AH320="Catastrófico"),AND(AE320="Alta",AH320="Catastrófico"),AND(AE320="Muy Alta",AH320="Catastrófico")),"Extremo",""))))</f>
        <v>#N/A</v>
      </c>
      <c r="AK320" s="185" t="e" cm="1">
        <f t="array" ref="AK320">_xlfn.IFS(AJ320="Bajo","Aceptar",AJ320="Moderado","Reducir",AJ320="Alto","Reducir",AJ320="Extremo","Reducir")</f>
        <v>#N/A</v>
      </c>
      <c r="AL320" s="20" t="str">
        <f>CONCATENATE(J320," Control"," 1")</f>
        <v>GTHU  Control 1</v>
      </c>
      <c r="AM320" s="22"/>
      <c r="AN320" s="22"/>
      <c r="AO320" s="22"/>
      <c r="AP320" s="22" t="str">
        <f t="shared" si="249"/>
        <v xml:space="preserve">  a través de </v>
      </c>
      <c r="AQ320" s="20"/>
      <c r="AR320" s="20" t="str">
        <f t="shared" si="229"/>
        <v/>
      </c>
      <c r="AS320" s="20"/>
      <c r="AT320" s="20" t="str">
        <f t="shared" si="230"/>
        <v/>
      </c>
      <c r="AU320" s="20"/>
      <c r="AV320" s="20"/>
      <c r="AW320" s="20"/>
      <c r="AX320" s="21" t="str">
        <f>+IF(AR320="Probabilidad",AF320-(AF320*AT320),AF320)</f>
        <v/>
      </c>
      <c r="AY320" s="20" t="str">
        <f t="shared" si="216"/>
        <v/>
      </c>
      <c r="AZ320" s="21" t="e">
        <f>+IF(AR320="Impacto",AI320-(AI320*AT320),AI320)</f>
        <v>#N/A</v>
      </c>
      <c r="BA320" s="20" t="str">
        <f t="shared" si="217"/>
        <v/>
      </c>
      <c r="BB320" s="189" t="str">
        <f>IF(OR(AND(AY323="Muy Baja",BA323="Leve"),AND(AY323="Muy Baja",BA323="Menor"),AND(AY323="Baja",BA323="Leve")),"Bajo",IF(OR(AND(AY323="Muy baja",BA323="Moderado"),AND(AY323="Baja",BA323="Menor"),AND(AY323="Baja",BA323="Moderado"),AND(AY323="Media",BA323="Leve"),AND(AY323="Media",BA323="Menor"),AND(AY323="Media",BA323="Moderado"),AND(AY323="Alta",BA323="Leve"),AND(AY323="Alta",BA323="Menor")),"Moderado",IF(OR(AND(AY323="Muy Baja",BA323="Mayor"),AND(AY323="Baja",BA323="Mayor"),AND(AY323="Media",BA323="Mayor"),AND(AY323="Alta",BA323="Moderado"),AND(AY323="Alta",BA323="Mayor"),AND(AY323="Muy Alta",BA323="Leve"),AND(AY323="Muy Alta",BA323="Menor"),AND(AY323="Muy Alta",BA323="Moderado"),AND(AY323="Muy Alta",BA323="Mayor")),"Alto",IF(OR(AND(AY323="Muy Baja",BA323="Catastrófico"),AND(AY323="Baja",BA323="Catastrófico"),AND(AY323="Media",BA323="Catastrófico"),AND(AY323="Alta",BA323="Catastrófico"),AND(AY323="Muy Alta",BA323="Catastrófico")),"Extremo",""))))</f>
        <v/>
      </c>
      <c r="BC320" s="189" t="e" cm="1">
        <f t="array" ref="BC320">_xlfn.IFS(BB320="Bajo","Aceptar",BB320="Moderado","Reducir",BB320="Alto","Reducir",BB320="Extremo","Reducir")</f>
        <v>#N/A</v>
      </c>
      <c r="BD320" s="181" t="e" cm="1">
        <f t="array" ref="BD320">_xlfn.IFS(BC320="Aceptar","No",BC320="Reducir","Si")</f>
        <v>#N/A</v>
      </c>
      <c r="BE320" s="161"/>
      <c r="BF320" s="161"/>
      <c r="BG320" s="161"/>
      <c r="BH320" s="161"/>
      <c r="BI320" s="161"/>
      <c r="BJ320" s="161"/>
      <c r="BK320" s="161"/>
      <c r="BL320" s="161"/>
      <c r="BM320" s="178"/>
      <c r="BN320" s="20" t="str">
        <f>CONCATENATE(J320," Acción preventiva"," 1")</f>
        <v>GTHU  Acción preventiva 1</v>
      </c>
      <c r="BO320" s="22"/>
      <c r="BP320" s="22"/>
      <c r="BQ320" s="22"/>
      <c r="BR320" s="20"/>
      <c r="BS320" s="20"/>
      <c r="BT320" s="20"/>
      <c r="BU320" s="20"/>
      <c r="BV320" s="20"/>
      <c r="BW320" s="20"/>
      <c r="BX320" s="20"/>
      <c r="BY320" s="20"/>
      <c r="BZ320" s="20"/>
      <c r="CA320" s="20"/>
      <c r="CB320" s="20"/>
      <c r="CC320" s="20"/>
      <c r="CD320" s="20"/>
      <c r="CE320" s="180"/>
      <c r="CF320" s="37"/>
      <c r="CG320" s="37"/>
      <c r="CH320" s="37"/>
      <c r="CI320" s="37"/>
      <c r="CJ320" s="37"/>
      <c r="CK320" s="37"/>
      <c r="CL320" s="37"/>
      <c r="CM320" s="37"/>
      <c r="CN320" s="37"/>
      <c r="CO320" s="37"/>
      <c r="CP320" s="37"/>
      <c r="CQ320" s="37"/>
      <c r="CR320" s="37">
        <f t="shared" si="208"/>
        <v>0</v>
      </c>
      <c r="CS320" s="38"/>
      <c r="CT320" s="23"/>
      <c r="CU320" s="24"/>
      <c r="CV320" s="240">
        <f>+AD320</f>
        <v>0</v>
      </c>
      <c r="CW320" s="25" t="e">
        <f>1-(CU320/CV320)</f>
        <v>#DIV/0!</v>
      </c>
      <c r="CX320" s="23" t="e" cm="1">
        <f t="array" ref="CX320">+_xlfn.IFS(CW320&lt;0.8,"Cambio",CW320&lt;0.9,"Revisión de control",CW320&gt;0.89,"Se mantiene")</f>
        <v>#DIV/0!</v>
      </c>
      <c r="CY320" s="143"/>
      <c r="CZ320" s="143"/>
      <c r="DA320" s="143"/>
      <c r="DB320" s="143"/>
      <c r="DC320" s="25"/>
    </row>
    <row r="321" spans="1:107" ht="60" hidden="1" customHeight="1" x14ac:dyDescent="0.35">
      <c r="A321" s="146"/>
      <c r="B321" s="219"/>
      <c r="C321" s="148" t="s">
        <v>155</v>
      </c>
      <c r="D321" s="206"/>
      <c r="E321" s="209"/>
      <c r="F321" s="206"/>
      <c r="G321" s="221"/>
      <c r="H321" s="184"/>
      <c r="I321" s="216"/>
      <c r="J321" s="190"/>
      <c r="K321" s="190"/>
      <c r="L321" s="211"/>
      <c r="M321" s="197"/>
      <c r="N321" s="200"/>
      <c r="O321" s="213"/>
      <c r="P321" s="216"/>
      <c r="Q321" s="213"/>
      <c r="R321" s="216"/>
      <c r="S321" s="216"/>
      <c r="T321" s="216"/>
      <c r="U321" s="184"/>
      <c r="V321" s="186"/>
      <c r="W321" s="186"/>
      <c r="X321" s="187"/>
      <c r="Y321" s="190"/>
      <c r="Z321" s="190"/>
      <c r="AA321" s="193"/>
      <c r="AB321" s="193"/>
      <c r="AC321" s="193"/>
      <c r="AD321" s="195"/>
      <c r="AE321" s="184"/>
      <c r="AF321" s="188"/>
      <c r="AG321" s="184"/>
      <c r="AH321" s="184"/>
      <c r="AI321" s="188"/>
      <c r="AJ321" s="184"/>
      <c r="AK321" s="185"/>
      <c r="AL321" s="20" t="str">
        <f>CONCATENATE(J320," Control"," 2")</f>
        <v>GTHU  Control 2</v>
      </c>
      <c r="AM321" s="22"/>
      <c r="AN321" s="22"/>
      <c r="AO321" s="22"/>
      <c r="AP321" s="22" t="str">
        <f t="shared" si="249"/>
        <v xml:space="preserve">  a través de </v>
      </c>
      <c r="AQ321" s="20"/>
      <c r="AR321" s="20" t="str">
        <f t="shared" si="229"/>
        <v/>
      </c>
      <c r="AS321" s="20"/>
      <c r="AT321" s="20" t="str">
        <f t="shared" si="230"/>
        <v/>
      </c>
      <c r="AU321" s="20"/>
      <c r="AV321" s="20"/>
      <c r="AW321" s="20"/>
      <c r="AX321" s="21" t="str">
        <f>+IF(AR321="Probabilidad",AX320-(AX320*AT321),AX320)</f>
        <v/>
      </c>
      <c r="AY321" s="20" t="str">
        <f t="shared" si="216"/>
        <v/>
      </c>
      <c r="AZ321" s="21" t="e">
        <f>+IF(AR321="Impacto",AZ320-(AZ320*AT321),AZ320)</f>
        <v>#N/A</v>
      </c>
      <c r="BA321" s="20" t="str">
        <f t="shared" si="217"/>
        <v/>
      </c>
      <c r="BB321" s="190"/>
      <c r="BC321" s="190"/>
      <c r="BD321" s="182"/>
      <c r="BE321" s="162"/>
      <c r="BF321" s="162"/>
      <c r="BG321" s="162"/>
      <c r="BH321" s="162"/>
      <c r="BI321" s="162"/>
      <c r="BJ321" s="162"/>
      <c r="BK321" s="162"/>
      <c r="BL321" s="162"/>
      <c r="BM321" s="178"/>
      <c r="BN321" s="20" t="str">
        <f>CONCATENATE(J320," Acción preventiva"," 2")</f>
        <v>GTHU  Acción preventiva 2</v>
      </c>
      <c r="BO321" s="22"/>
      <c r="BP321" s="22"/>
      <c r="BQ321" s="22"/>
      <c r="BR321" s="20"/>
      <c r="BS321" s="20"/>
      <c r="BT321" s="20"/>
      <c r="BU321" s="20"/>
      <c r="BV321" s="20"/>
      <c r="BW321" s="20"/>
      <c r="BX321" s="20"/>
      <c r="BY321" s="20"/>
      <c r="BZ321" s="20"/>
      <c r="CA321" s="20"/>
      <c r="CB321" s="20"/>
      <c r="CC321" s="20"/>
      <c r="CD321" s="20"/>
      <c r="CE321" s="180"/>
      <c r="CF321" s="37"/>
      <c r="CG321" s="37"/>
      <c r="CH321" s="37"/>
      <c r="CI321" s="37"/>
      <c r="CJ321" s="37"/>
      <c r="CK321" s="37"/>
      <c r="CL321" s="37"/>
      <c r="CM321" s="37"/>
      <c r="CN321" s="37"/>
      <c r="CO321" s="37"/>
      <c r="CP321" s="37"/>
      <c r="CQ321" s="37"/>
      <c r="CR321" s="37">
        <f t="shared" si="208"/>
        <v>0</v>
      </c>
      <c r="CS321" s="38"/>
      <c r="CT321" s="23"/>
      <c r="CU321" s="24"/>
      <c r="CV321" s="241"/>
      <c r="CW321" s="25" t="e">
        <f>1-(CU321/CV320)</f>
        <v>#DIV/0!</v>
      </c>
      <c r="CX321" s="23" t="e" cm="1">
        <f t="array" ref="CX321">+_xlfn.IFS(CW321&lt;0.8,"Cambio",CW321&lt;0.9,"Revisión de control",CW321&gt;0.89,"Se mantiene")</f>
        <v>#DIV/0!</v>
      </c>
      <c r="CY321" s="143"/>
      <c r="CZ321" s="143"/>
      <c r="DA321" s="143"/>
      <c r="DB321" s="143"/>
      <c r="DC321" s="25"/>
    </row>
    <row r="322" spans="1:107" ht="60" hidden="1" customHeight="1" x14ac:dyDescent="0.35">
      <c r="A322" s="146"/>
      <c r="B322" s="219"/>
      <c r="C322" s="148" t="s">
        <v>155</v>
      </c>
      <c r="D322" s="206"/>
      <c r="E322" s="209"/>
      <c r="F322" s="206"/>
      <c r="G322" s="221"/>
      <c r="H322" s="184"/>
      <c r="I322" s="216"/>
      <c r="J322" s="190"/>
      <c r="K322" s="190"/>
      <c r="L322" s="211"/>
      <c r="M322" s="197"/>
      <c r="N322" s="200"/>
      <c r="O322" s="213"/>
      <c r="P322" s="216"/>
      <c r="Q322" s="213"/>
      <c r="R322" s="216"/>
      <c r="S322" s="216"/>
      <c r="T322" s="216"/>
      <c r="U322" s="184"/>
      <c r="V322" s="186"/>
      <c r="W322" s="186"/>
      <c r="X322" s="187"/>
      <c r="Y322" s="190"/>
      <c r="Z322" s="190"/>
      <c r="AA322" s="193"/>
      <c r="AB322" s="193"/>
      <c r="AC322" s="193"/>
      <c r="AD322" s="195"/>
      <c r="AE322" s="184"/>
      <c r="AF322" s="188"/>
      <c r="AG322" s="184"/>
      <c r="AH322" s="184"/>
      <c r="AI322" s="188"/>
      <c r="AJ322" s="184"/>
      <c r="AK322" s="185"/>
      <c r="AL322" s="20" t="str">
        <f>CONCATENATE(J320," Control"," 3")</f>
        <v>GTHU  Control 3</v>
      </c>
      <c r="AM322" s="22"/>
      <c r="AN322" s="22"/>
      <c r="AO322" s="22"/>
      <c r="AP322" s="22" t="str">
        <f t="shared" si="249"/>
        <v xml:space="preserve">  a través de </v>
      </c>
      <c r="AQ322" s="20"/>
      <c r="AR322" s="20" t="str">
        <f t="shared" si="229"/>
        <v/>
      </c>
      <c r="AS322" s="20"/>
      <c r="AT322" s="20" t="str">
        <f t="shared" si="230"/>
        <v/>
      </c>
      <c r="AU322" s="20"/>
      <c r="AV322" s="20"/>
      <c r="AW322" s="20"/>
      <c r="AX322" s="21" t="str">
        <f>+IF(AR322="Probabilidad",AX321-(AX321*AT322),AX321)</f>
        <v/>
      </c>
      <c r="AY322" s="20" t="str">
        <f t="shared" si="216"/>
        <v/>
      </c>
      <c r="AZ322" s="21" t="e">
        <f>+IF(AR322="Impacto",AZ321-(AZ321*AT322),AZ321)</f>
        <v>#N/A</v>
      </c>
      <c r="BA322" s="20" t="str">
        <f t="shared" si="217"/>
        <v/>
      </c>
      <c r="BB322" s="190"/>
      <c r="BC322" s="190"/>
      <c r="BD322" s="182"/>
      <c r="BE322" s="162"/>
      <c r="BF322" s="162"/>
      <c r="BG322" s="162"/>
      <c r="BH322" s="162"/>
      <c r="BI322" s="162"/>
      <c r="BJ322" s="162"/>
      <c r="BK322" s="162"/>
      <c r="BL322" s="162"/>
      <c r="BM322" s="178"/>
      <c r="BN322" s="20" t="str">
        <f>CONCATENATE(J320," Acción preventiva"," 3")</f>
        <v>GTHU  Acción preventiva 3</v>
      </c>
      <c r="BO322" s="22"/>
      <c r="BP322" s="22"/>
      <c r="BQ322" s="22"/>
      <c r="BR322" s="20"/>
      <c r="BS322" s="20"/>
      <c r="BT322" s="20"/>
      <c r="BU322" s="20"/>
      <c r="BV322" s="20"/>
      <c r="BW322" s="20"/>
      <c r="BX322" s="20"/>
      <c r="BY322" s="20"/>
      <c r="BZ322" s="20"/>
      <c r="CA322" s="20"/>
      <c r="CB322" s="20"/>
      <c r="CC322" s="20"/>
      <c r="CD322" s="20"/>
      <c r="CE322" s="180"/>
      <c r="CF322" s="37"/>
      <c r="CG322" s="37"/>
      <c r="CH322" s="37"/>
      <c r="CI322" s="37"/>
      <c r="CJ322" s="37"/>
      <c r="CK322" s="37"/>
      <c r="CL322" s="37"/>
      <c r="CM322" s="37"/>
      <c r="CN322" s="37"/>
      <c r="CO322" s="37"/>
      <c r="CP322" s="37"/>
      <c r="CQ322" s="37"/>
      <c r="CR322" s="37">
        <f t="shared" si="208"/>
        <v>0</v>
      </c>
      <c r="CS322" s="38"/>
      <c r="CT322" s="23"/>
      <c r="CU322" s="24"/>
      <c r="CV322" s="241"/>
      <c r="CW322" s="25" t="e">
        <f>1-(CU322/CV320)</f>
        <v>#DIV/0!</v>
      </c>
      <c r="CX322" s="23" t="e" cm="1">
        <f t="array" ref="CX322">+_xlfn.IFS(CW322&lt;0.8,"Cambio",CW322&lt;0.9,"Revisión de control",CW322&gt;0.89,"Se mantiene")</f>
        <v>#DIV/0!</v>
      </c>
      <c r="CY322" s="143"/>
      <c r="CZ322" s="143"/>
      <c r="DA322" s="143"/>
      <c r="DB322" s="143"/>
      <c r="DC322" s="25"/>
    </row>
    <row r="323" spans="1:107" ht="60" hidden="1" customHeight="1" x14ac:dyDescent="0.35">
      <c r="A323" s="146"/>
      <c r="B323" s="220"/>
      <c r="C323" s="148" t="s">
        <v>155</v>
      </c>
      <c r="D323" s="207"/>
      <c r="E323" s="210"/>
      <c r="F323" s="207"/>
      <c r="G323" s="221"/>
      <c r="H323" s="184"/>
      <c r="I323" s="217"/>
      <c r="J323" s="191"/>
      <c r="K323" s="191"/>
      <c r="L323" s="211"/>
      <c r="M323" s="198"/>
      <c r="N323" s="201"/>
      <c r="O323" s="214"/>
      <c r="P323" s="217"/>
      <c r="Q323" s="214"/>
      <c r="R323" s="217"/>
      <c r="S323" s="217"/>
      <c r="T323" s="217"/>
      <c r="U323" s="184"/>
      <c r="V323" s="186"/>
      <c r="W323" s="186"/>
      <c r="X323" s="187"/>
      <c r="Y323" s="191"/>
      <c r="Z323" s="191"/>
      <c r="AA323" s="194"/>
      <c r="AB323" s="194"/>
      <c r="AC323" s="194"/>
      <c r="AD323" s="195"/>
      <c r="AE323" s="184"/>
      <c r="AF323" s="188"/>
      <c r="AG323" s="184"/>
      <c r="AH323" s="184"/>
      <c r="AI323" s="188"/>
      <c r="AJ323" s="184"/>
      <c r="AK323" s="185"/>
      <c r="AL323" s="20" t="str">
        <f>CONCATENATE(J320," Control"," 4")</f>
        <v>GTHU  Control 4</v>
      </c>
      <c r="AM323" s="22"/>
      <c r="AN323" s="22"/>
      <c r="AO323" s="22"/>
      <c r="AP323" s="22" t="str">
        <f t="shared" si="249"/>
        <v xml:space="preserve">  a través de </v>
      </c>
      <c r="AQ323" s="20"/>
      <c r="AR323" s="20" t="str">
        <f t="shared" si="229"/>
        <v/>
      </c>
      <c r="AS323" s="20"/>
      <c r="AT323" s="20" t="str">
        <f t="shared" si="230"/>
        <v/>
      </c>
      <c r="AU323" s="20"/>
      <c r="AV323" s="20"/>
      <c r="AW323" s="20"/>
      <c r="AX323" s="21" t="str">
        <f>+IF(AR323="Probabilidad",AX322-(AX322*AT323),AX322)</f>
        <v/>
      </c>
      <c r="AY323" s="20" t="str">
        <f t="shared" si="216"/>
        <v/>
      </c>
      <c r="AZ323" s="21" t="e">
        <f>+IF(AR323="Impacto",AZ322-(AZ322*AT323),AZ322)</f>
        <v>#N/A</v>
      </c>
      <c r="BA323" s="20" t="str">
        <f t="shared" si="217"/>
        <v/>
      </c>
      <c r="BB323" s="191"/>
      <c r="BC323" s="191"/>
      <c r="BD323" s="183"/>
      <c r="BE323" s="163"/>
      <c r="BF323" s="163"/>
      <c r="BG323" s="163"/>
      <c r="BH323" s="163"/>
      <c r="BI323" s="163"/>
      <c r="BJ323" s="163"/>
      <c r="BK323" s="163"/>
      <c r="BL323" s="163"/>
      <c r="BM323" s="178"/>
      <c r="BN323" s="20" t="str">
        <f>CONCATENATE(J320," Acción preventiva"," 4")</f>
        <v>GTHU  Acción preventiva 4</v>
      </c>
      <c r="BO323" s="22"/>
      <c r="BP323" s="22"/>
      <c r="BQ323" s="22"/>
      <c r="BR323" s="20"/>
      <c r="BS323" s="20"/>
      <c r="BT323" s="20"/>
      <c r="BU323" s="20"/>
      <c r="BV323" s="20"/>
      <c r="BW323" s="20"/>
      <c r="BX323" s="20"/>
      <c r="BY323" s="20"/>
      <c r="BZ323" s="20"/>
      <c r="CA323" s="20"/>
      <c r="CB323" s="20"/>
      <c r="CC323" s="20"/>
      <c r="CD323" s="20"/>
      <c r="CE323" s="180"/>
      <c r="CF323" s="37"/>
      <c r="CG323" s="37"/>
      <c r="CH323" s="37"/>
      <c r="CI323" s="37"/>
      <c r="CJ323" s="37"/>
      <c r="CK323" s="37"/>
      <c r="CL323" s="37"/>
      <c r="CM323" s="37"/>
      <c r="CN323" s="37"/>
      <c r="CO323" s="37"/>
      <c r="CP323" s="37"/>
      <c r="CQ323" s="37"/>
      <c r="CR323" s="37">
        <f t="shared" si="208"/>
        <v>0</v>
      </c>
      <c r="CS323" s="38"/>
      <c r="CT323" s="23"/>
      <c r="CU323" s="24"/>
      <c r="CV323" s="242"/>
      <c r="CW323" s="25" t="e">
        <f>1-(CU323/CV320)</f>
        <v>#DIV/0!</v>
      </c>
      <c r="CX323" s="23" t="e" cm="1">
        <f t="array" ref="CX323">+_xlfn.IFS(CW323&lt;0.8,"Cambio",CW323&lt;0.9,"Revisión de control",CW323&gt;0.89,"Se mantiene")</f>
        <v>#DIV/0!</v>
      </c>
      <c r="CY323" s="143"/>
      <c r="CZ323" s="143"/>
      <c r="DA323" s="143"/>
      <c r="DB323" s="143"/>
      <c r="DC323" s="25"/>
    </row>
    <row r="324" spans="1:107" ht="60" hidden="1" customHeight="1" x14ac:dyDescent="0.35">
      <c r="A324" s="146"/>
      <c r="B324" s="218" t="s">
        <v>156</v>
      </c>
      <c r="C324" s="147" t="s">
        <v>157</v>
      </c>
      <c r="D324" s="205" t="str">
        <f>VLOOKUP(B324,Datos!$B$65:$F$80,3,FALSE)</f>
        <v>Adelantar la adquisición de bienes y/o servicios de la Agencia a través de los mecanismos definidos para la selección, elaboración, celebración, formalización, ejecución, terminación y/o liquidación de los contratos.</v>
      </c>
      <c r="E324" s="208" t="str">
        <f>VLOOKUP(B324,Datos!$B$65:$F$80,5,FALSE)</f>
        <v>La posibilidad de incumplir con los mecanismos definidos para la adquisición de bienes y/o servicios de la Agencia</v>
      </c>
      <c r="F324" s="205" t="str">
        <f>VLOOKUP(B324,Datos!$B$65:$F$80,4,FALSE)</f>
        <v>Desde la programación y análisis de las necesidades de la Agencia hasta la terminación y/o liquidación del contrato</v>
      </c>
      <c r="G324" s="221" t="s">
        <v>658</v>
      </c>
      <c r="H324" s="184"/>
      <c r="I324" s="215">
        <f>IF(K324="",0,1)</f>
        <v>0</v>
      </c>
      <c r="J324" s="189" t="str">
        <f>CONCATENATE(C324," ",K324)</f>
        <v xml:space="preserve">ADQBS </v>
      </c>
      <c r="K324" s="189"/>
      <c r="L324" s="211"/>
      <c r="M324" s="196">
        <f ca="1">+TODAY()-L324</f>
        <v>46189</v>
      </c>
      <c r="N324" s="199"/>
      <c r="O324" s="212"/>
      <c r="P324" s="215" t="e">
        <f>VLOOKUP(O324,Datos!$B$20:$D$25,3,FALSE)</f>
        <v>#N/A</v>
      </c>
      <c r="Q324" s="212"/>
      <c r="R324" s="215" t="e">
        <f>VLOOKUP(Q324,Datos!$C$20:$D$25,2,FALSE)</f>
        <v>#N/A</v>
      </c>
      <c r="S324" s="215" t="e">
        <f>+IF(P324="",R324,IF(R324="",P324,IF(P324&gt;R324,P324,R324)))</f>
        <v>#N/A</v>
      </c>
      <c r="T324" s="215" t="e" cm="1">
        <f t="array" ref="T324">_xlfn.IFS(S324=P324,O324,S324=R324,Q324)</f>
        <v>#N/A</v>
      </c>
      <c r="U324" s="184"/>
      <c r="V324" s="186"/>
      <c r="W324" s="186"/>
      <c r="X324" s="187" t="str">
        <f>CONCATENATE("Posibilidad de"," ",U324," ",V324," debido ",W324)</f>
        <v xml:space="preserve">Posibilidad de   debido </v>
      </c>
      <c r="Y324" s="189"/>
      <c r="Z324" s="189"/>
      <c r="AA324" s="192"/>
      <c r="AB324" s="192"/>
      <c r="AC324" s="192"/>
      <c r="AD324" s="195"/>
      <c r="AE324" s="184" t="str">
        <f>IF(AD324&lt;=0,"",IF(AD324&lt;=2,"Muy Baja",IF(AD324&lt;=24,"Baja",IF(AD324&lt;=500,"Media",IF(AD324&lt;=5000,"Alta","Muy Alta")))))</f>
        <v/>
      </c>
      <c r="AF324" s="188" t="str">
        <f>IF(AE324="","",IF(AE324="Muy Baja",0.2,IF(AE324="Baja",0.4,IF(AE324="Media",0.6,IF(AE324="Alta",0.8,IF(AE324="Muy Alta",1,))))))</f>
        <v/>
      </c>
      <c r="AG324" s="188" t="e">
        <f>+T324</f>
        <v>#N/A</v>
      </c>
      <c r="AH324" s="184" t="e" cm="1">
        <f t="array" ref="AH324">_xlfn.IFS(AG324=Datos!$C$6,"Leve",AG324=Datos!$D$6,"Leve",AG324=Datos!$C$7,"Menor",AG324=Datos!$D$7,"Menor",AG324=Datos!$C$8,"Moderado",AG324=Datos!$D$8,"Moderado",AG324=Datos!$C$9,"Mayor",AG324=Datos!$D$9,"Mayor",AG324=Datos!$C$10,"Catastrófico",AG324=Datos!$D$10,"Catastrófico")</f>
        <v>#N/A</v>
      </c>
      <c r="AI324" s="188" t="e">
        <f>IF(AH324="","",IF(AH324="Leve",0.2,IF(AH324="Menor",0.4,IF(AH324="Moderado",0.6,IF(AH324="Mayor",0.8,IF(AH324="Catastrófico",1,))))))</f>
        <v>#N/A</v>
      </c>
      <c r="AJ324" s="184" t="e">
        <f>IF(OR(AND(AE324="Muy Baja",AH324="Leve"),AND(AE324="Muy Baja",AH324="Menor"),AND(AE324="Baja",AH324="Leve")),"Bajo",IF(OR(AND(AE324="Muy baja",AH324="Moderado"),AND(AE324="Baja",AH324="Menor"),AND(AE324="Baja",AH324="Moderado"),AND(AE324="Media",AH324="Leve"),AND(AE324="Media",AH324="Menor"),AND(AE324="Media",AH324="Moderado"),AND(AE324="Alta",AH324="Leve"),AND(AE324="Alta",AH324="Menor")),"Moderado",IF(OR(AND(AE324="Muy Baja",AH324="Mayor"),AND(AE324="Baja",AH324="Mayor"),AND(AE324="Media",AH324="Mayor"),AND(AE324="Alta",AH324="Moderado"),AND(AE324="Alta",AH324="Mayor"),AND(AE324="Muy Alta",AH324="Leve"),AND(AE324="Muy Alta",AH324="Menor"),AND(AE324="Muy Alta",AH324="Moderado"),AND(AE324="Muy Alta",AH324="Mayor")),"Alto",IF(OR(AND(AE324="Muy Baja",AH324="Catastrófico"),AND(AE324="Baja",AH324="Catastrófico"),AND(AE324="Media",AH324="Catastrófico"),AND(AE324="Alta",AH324="Catastrófico"),AND(AE324="Muy Alta",AH324="Catastrófico")),"Extremo",""))))</f>
        <v>#N/A</v>
      </c>
      <c r="AK324" s="185" t="e" cm="1">
        <f t="array" ref="AK324">_xlfn.IFS(AJ324="Bajo","Aceptar",AJ324="Moderado","Reducir",AJ324="Alto","Reducir",AJ324="Extremo","Reducir")</f>
        <v>#N/A</v>
      </c>
      <c r="AL324" s="20" t="str">
        <f>CONCATENATE(J324," Control"," 1")</f>
        <v>ADQBS  Control 1</v>
      </c>
      <c r="AM324" s="22"/>
      <c r="AN324" s="22"/>
      <c r="AO324" s="22"/>
      <c r="AP324" s="22" t="str">
        <f t="shared" si="249"/>
        <v xml:space="preserve">  a través de </v>
      </c>
      <c r="AQ324" s="20"/>
      <c r="AR324" s="20" t="str">
        <f t="shared" ref="AR324:AR331" si="250">IF(OR(AQ324="Preventivo",AQ324="Detectivo"),"Probabilidad",IF(AQ324="Correctivo","Impacto",""))</f>
        <v/>
      </c>
      <c r="AS324" s="20"/>
      <c r="AT324" s="20" t="str">
        <f t="shared" ref="AT324:AT331" si="251">IF(AND(AQ324="Preventivo",AS324="Automático"),"50%",IF(AND(AQ324="Preventivo",AS324="Manual"),"40%",IF(AND(AQ324="Detectivo",AS324="Automático"),"40%",IF(AND(AQ324="Detectivo",AS324="Manual"),"30%",IF(AND(AQ324="Correctivo",AS324="Automático"),"35%",IF(AND(AQ324="Correctivo",AS324="Manual"),"25%",""))))))</f>
        <v/>
      </c>
      <c r="AU324" s="20"/>
      <c r="AV324" s="20"/>
      <c r="AW324" s="20"/>
      <c r="AX324" s="21" t="str">
        <f>+IF(AR324="Probabilidad",AF324-(AF324*AT324),AF324)</f>
        <v/>
      </c>
      <c r="AY324" s="20" t="str">
        <f t="shared" si="216"/>
        <v/>
      </c>
      <c r="AZ324" s="21" t="e">
        <f>+IF(AR324="Impacto",AI324-(AI324*AT324),AI324)</f>
        <v>#N/A</v>
      </c>
      <c r="BA324" s="20" t="str">
        <f t="shared" si="217"/>
        <v/>
      </c>
      <c r="BB324" s="189" t="str">
        <f>IF(OR(AND(AY327="Muy Baja",BA327="Leve"),AND(AY327="Muy Baja",BA327="Menor"),AND(AY327="Baja",BA327="Leve")),"Bajo",IF(OR(AND(AY327="Muy baja",BA327="Moderado"),AND(AY327="Baja",BA327="Menor"),AND(AY327="Baja",BA327="Moderado"),AND(AY327="Media",BA327="Leve"),AND(AY327="Media",BA327="Menor"),AND(AY327="Media",BA327="Moderado"),AND(AY327="Alta",BA327="Leve"),AND(AY327="Alta",BA327="Menor")),"Moderado",IF(OR(AND(AY327="Muy Baja",BA327="Mayor"),AND(AY327="Baja",BA327="Mayor"),AND(AY327="Media",BA327="Mayor"),AND(AY327="Alta",BA327="Moderado"),AND(AY327="Alta",BA327="Mayor"),AND(AY327="Muy Alta",BA327="Leve"),AND(AY327="Muy Alta",BA327="Menor"),AND(AY327="Muy Alta",BA327="Moderado"),AND(AY327="Muy Alta",BA327="Mayor")),"Alto",IF(OR(AND(AY327="Muy Baja",BA327="Catastrófico"),AND(AY327="Baja",BA327="Catastrófico"),AND(AY327="Media",BA327="Catastrófico"),AND(AY327="Alta",BA327="Catastrófico"),AND(AY327="Muy Alta",BA327="Catastrófico")),"Extremo",""))))</f>
        <v/>
      </c>
      <c r="BC324" s="189" t="e" cm="1">
        <f t="array" ref="BC324">_xlfn.IFS(BB324="Bajo","Aceptar",BB324="Moderado","Reducir",BB324="Alto","Reducir",BB324="Extremo","Reducir")</f>
        <v>#N/A</v>
      </c>
      <c r="BD324" s="181" t="e" cm="1">
        <f t="array" ref="BD324">_xlfn.IFS(BC324="Aceptar","No",BC324="Reducir","Si")</f>
        <v>#N/A</v>
      </c>
      <c r="BE324" s="161"/>
      <c r="BF324" s="161"/>
      <c r="BG324" s="161"/>
      <c r="BH324" s="161"/>
      <c r="BI324" s="161"/>
      <c r="BJ324" s="161"/>
      <c r="BK324" s="161"/>
      <c r="BL324" s="161"/>
      <c r="BM324" s="178"/>
      <c r="BN324" s="20" t="str">
        <f>CONCATENATE(J324," Acción preventiva"," 1")</f>
        <v>ADQBS  Acción preventiva 1</v>
      </c>
      <c r="BO324" s="22"/>
      <c r="BP324" s="22"/>
      <c r="BQ324" s="22"/>
      <c r="BR324" s="20"/>
      <c r="BS324" s="20"/>
      <c r="BT324" s="20"/>
      <c r="BU324" s="20"/>
      <c r="BV324" s="20"/>
      <c r="BW324" s="20"/>
      <c r="BX324" s="20"/>
      <c r="BY324" s="20"/>
      <c r="BZ324" s="20"/>
      <c r="CA324" s="20"/>
      <c r="CB324" s="20"/>
      <c r="CC324" s="20"/>
      <c r="CD324" s="20"/>
      <c r="CE324" s="180"/>
      <c r="CF324" s="37"/>
      <c r="CG324" s="37"/>
      <c r="CH324" s="37"/>
      <c r="CI324" s="37"/>
      <c r="CJ324" s="37"/>
      <c r="CK324" s="37"/>
      <c r="CL324" s="37"/>
      <c r="CM324" s="37"/>
      <c r="CN324" s="37"/>
      <c r="CO324" s="37"/>
      <c r="CP324" s="37"/>
      <c r="CQ324" s="37"/>
      <c r="CR324" s="37">
        <f t="shared" si="208"/>
        <v>0</v>
      </c>
      <c r="CS324" s="38"/>
      <c r="CT324" s="23"/>
      <c r="CU324" s="24"/>
      <c r="CV324" s="240">
        <f>+AD324</f>
        <v>0</v>
      </c>
      <c r="CW324" s="25" t="e">
        <f>1-(CU324/CV324)</f>
        <v>#DIV/0!</v>
      </c>
      <c r="CX324" s="23" t="e" cm="1">
        <f t="array" ref="CX324">+_xlfn.IFS(CW324&lt;0.8,"Cambio",CW324&lt;0.9,"Revisión de control",CW324&gt;0.89,"Se mantiene")</f>
        <v>#DIV/0!</v>
      </c>
      <c r="CY324" s="143"/>
      <c r="CZ324" s="143"/>
      <c r="DA324" s="143"/>
      <c r="DB324" s="143"/>
      <c r="DC324" s="25"/>
    </row>
    <row r="325" spans="1:107" ht="60" hidden="1" customHeight="1" x14ac:dyDescent="0.35">
      <c r="A325" s="146"/>
      <c r="B325" s="219"/>
      <c r="C325" s="147" t="s">
        <v>157</v>
      </c>
      <c r="D325" s="206"/>
      <c r="E325" s="209"/>
      <c r="F325" s="206"/>
      <c r="G325" s="221"/>
      <c r="H325" s="184"/>
      <c r="I325" s="216"/>
      <c r="J325" s="190"/>
      <c r="K325" s="190"/>
      <c r="L325" s="211"/>
      <c r="M325" s="197"/>
      <c r="N325" s="200"/>
      <c r="O325" s="213"/>
      <c r="P325" s="216"/>
      <c r="Q325" s="213"/>
      <c r="R325" s="216"/>
      <c r="S325" s="216"/>
      <c r="T325" s="216"/>
      <c r="U325" s="184"/>
      <c r="V325" s="186"/>
      <c r="W325" s="186"/>
      <c r="X325" s="187"/>
      <c r="Y325" s="190"/>
      <c r="Z325" s="190"/>
      <c r="AA325" s="193"/>
      <c r="AB325" s="193"/>
      <c r="AC325" s="193"/>
      <c r="AD325" s="195"/>
      <c r="AE325" s="184"/>
      <c r="AF325" s="188"/>
      <c r="AG325" s="184"/>
      <c r="AH325" s="184"/>
      <c r="AI325" s="188"/>
      <c r="AJ325" s="184"/>
      <c r="AK325" s="185"/>
      <c r="AL325" s="20" t="str">
        <f>CONCATENATE(J324," Control"," 2")</f>
        <v>ADQBS  Control 2</v>
      </c>
      <c r="AM325" s="22"/>
      <c r="AN325" s="22"/>
      <c r="AO325" s="22"/>
      <c r="AP325" s="22" t="str">
        <f t="shared" si="249"/>
        <v xml:space="preserve">  a través de </v>
      </c>
      <c r="AQ325" s="20"/>
      <c r="AR325" s="20" t="str">
        <f t="shared" si="250"/>
        <v/>
      </c>
      <c r="AS325" s="20"/>
      <c r="AT325" s="20" t="str">
        <f t="shared" si="251"/>
        <v/>
      </c>
      <c r="AU325" s="20"/>
      <c r="AV325" s="20"/>
      <c r="AW325" s="20"/>
      <c r="AX325" s="21" t="str">
        <f>+IF(AR325="Probabilidad",AX324-(AX324*AT325),AX324)</f>
        <v/>
      </c>
      <c r="AY325" s="20" t="str">
        <f t="shared" si="216"/>
        <v/>
      </c>
      <c r="AZ325" s="21" t="e">
        <f>+IF(AR325="Impacto",AZ324-(AZ324*AT325),AZ324)</f>
        <v>#N/A</v>
      </c>
      <c r="BA325" s="20" t="str">
        <f t="shared" si="217"/>
        <v/>
      </c>
      <c r="BB325" s="190"/>
      <c r="BC325" s="190"/>
      <c r="BD325" s="182"/>
      <c r="BE325" s="162"/>
      <c r="BF325" s="162"/>
      <c r="BG325" s="162"/>
      <c r="BH325" s="162"/>
      <c r="BI325" s="162"/>
      <c r="BJ325" s="162"/>
      <c r="BK325" s="162"/>
      <c r="BL325" s="162"/>
      <c r="BM325" s="178"/>
      <c r="BN325" s="20" t="str">
        <f>CONCATENATE(J324," Acción preventiva"," 2")</f>
        <v>ADQBS  Acción preventiva 2</v>
      </c>
      <c r="BO325" s="22"/>
      <c r="BP325" s="22"/>
      <c r="BQ325" s="22"/>
      <c r="BR325" s="20"/>
      <c r="BS325" s="20"/>
      <c r="BT325" s="20"/>
      <c r="BU325" s="20"/>
      <c r="BV325" s="20"/>
      <c r="BW325" s="20"/>
      <c r="BX325" s="20"/>
      <c r="BY325" s="20"/>
      <c r="BZ325" s="20"/>
      <c r="CA325" s="20"/>
      <c r="CB325" s="20"/>
      <c r="CC325" s="20"/>
      <c r="CD325" s="20"/>
      <c r="CE325" s="180"/>
      <c r="CF325" s="37"/>
      <c r="CG325" s="37"/>
      <c r="CH325" s="37"/>
      <c r="CI325" s="37"/>
      <c r="CJ325" s="37"/>
      <c r="CK325" s="37"/>
      <c r="CL325" s="37"/>
      <c r="CM325" s="37"/>
      <c r="CN325" s="37"/>
      <c r="CO325" s="37"/>
      <c r="CP325" s="37"/>
      <c r="CQ325" s="37"/>
      <c r="CR325" s="37">
        <f t="shared" si="208"/>
        <v>0</v>
      </c>
      <c r="CS325" s="38"/>
      <c r="CT325" s="23"/>
      <c r="CU325" s="24"/>
      <c r="CV325" s="241"/>
      <c r="CW325" s="25" t="e">
        <f>1-(CU325/CV324)</f>
        <v>#DIV/0!</v>
      </c>
      <c r="CX325" s="23" t="e" cm="1">
        <f t="array" ref="CX325">+_xlfn.IFS(CW325&lt;0.8,"Cambio",CW325&lt;0.9,"Revisión de control",CW325&gt;0.89,"Se mantiene")</f>
        <v>#DIV/0!</v>
      </c>
      <c r="CY325" s="143"/>
      <c r="CZ325" s="143"/>
      <c r="DA325" s="143"/>
      <c r="DB325" s="143"/>
      <c r="DC325" s="25"/>
    </row>
    <row r="326" spans="1:107" ht="60" hidden="1" customHeight="1" x14ac:dyDescent="0.35">
      <c r="A326" s="146"/>
      <c r="B326" s="219"/>
      <c r="C326" s="147" t="s">
        <v>157</v>
      </c>
      <c r="D326" s="206"/>
      <c r="E326" s="209"/>
      <c r="F326" s="206"/>
      <c r="G326" s="221"/>
      <c r="H326" s="184"/>
      <c r="I326" s="216"/>
      <c r="J326" s="190"/>
      <c r="K326" s="190"/>
      <c r="L326" s="211"/>
      <c r="M326" s="197"/>
      <c r="N326" s="200"/>
      <c r="O326" s="213"/>
      <c r="P326" s="216"/>
      <c r="Q326" s="213"/>
      <c r="R326" s="216"/>
      <c r="S326" s="216"/>
      <c r="T326" s="216"/>
      <c r="U326" s="184"/>
      <c r="V326" s="186"/>
      <c r="W326" s="186"/>
      <c r="X326" s="187"/>
      <c r="Y326" s="190"/>
      <c r="Z326" s="190"/>
      <c r="AA326" s="193"/>
      <c r="AB326" s="193"/>
      <c r="AC326" s="193"/>
      <c r="AD326" s="195"/>
      <c r="AE326" s="184"/>
      <c r="AF326" s="188"/>
      <c r="AG326" s="184"/>
      <c r="AH326" s="184"/>
      <c r="AI326" s="188"/>
      <c r="AJ326" s="184"/>
      <c r="AK326" s="185"/>
      <c r="AL326" s="20" t="str">
        <f>CONCATENATE(J324," Control"," 3")</f>
        <v>ADQBS  Control 3</v>
      </c>
      <c r="AM326" s="22"/>
      <c r="AN326" s="22"/>
      <c r="AO326" s="22"/>
      <c r="AP326" s="22" t="str">
        <f t="shared" si="249"/>
        <v xml:space="preserve">  a través de </v>
      </c>
      <c r="AQ326" s="20"/>
      <c r="AR326" s="20" t="str">
        <f t="shared" si="250"/>
        <v/>
      </c>
      <c r="AS326" s="20"/>
      <c r="AT326" s="20" t="str">
        <f t="shared" si="251"/>
        <v/>
      </c>
      <c r="AU326" s="20"/>
      <c r="AV326" s="20"/>
      <c r="AW326" s="20"/>
      <c r="AX326" s="21" t="str">
        <f>+IF(AR326="Probabilidad",AX325-(AX325*AT326),AX325)</f>
        <v/>
      </c>
      <c r="AY326" s="20" t="str">
        <f t="shared" si="216"/>
        <v/>
      </c>
      <c r="AZ326" s="21" t="e">
        <f>+IF(AR326="Impacto",AZ325-(AZ325*AT326),AZ325)</f>
        <v>#N/A</v>
      </c>
      <c r="BA326" s="20" t="str">
        <f t="shared" si="217"/>
        <v/>
      </c>
      <c r="BB326" s="190"/>
      <c r="BC326" s="190"/>
      <c r="BD326" s="182"/>
      <c r="BE326" s="162"/>
      <c r="BF326" s="162"/>
      <c r="BG326" s="162"/>
      <c r="BH326" s="162"/>
      <c r="BI326" s="162"/>
      <c r="BJ326" s="162"/>
      <c r="BK326" s="162"/>
      <c r="BL326" s="162"/>
      <c r="BM326" s="178"/>
      <c r="BN326" s="20" t="str">
        <f>CONCATENATE(J324," Acción preventiva"," 3")</f>
        <v>ADQBS  Acción preventiva 3</v>
      </c>
      <c r="BO326" s="22"/>
      <c r="BP326" s="22"/>
      <c r="BQ326" s="22"/>
      <c r="BR326" s="20"/>
      <c r="BS326" s="20"/>
      <c r="BT326" s="20"/>
      <c r="BU326" s="20"/>
      <c r="BV326" s="20"/>
      <c r="BW326" s="20"/>
      <c r="BX326" s="20"/>
      <c r="BY326" s="20"/>
      <c r="BZ326" s="20"/>
      <c r="CA326" s="20"/>
      <c r="CB326" s="20"/>
      <c r="CC326" s="20"/>
      <c r="CD326" s="20"/>
      <c r="CE326" s="180"/>
      <c r="CF326" s="37"/>
      <c r="CG326" s="37"/>
      <c r="CH326" s="37"/>
      <c r="CI326" s="37"/>
      <c r="CJ326" s="37"/>
      <c r="CK326" s="37"/>
      <c r="CL326" s="37"/>
      <c r="CM326" s="37"/>
      <c r="CN326" s="37"/>
      <c r="CO326" s="37"/>
      <c r="CP326" s="37"/>
      <c r="CQ326" s="37"/>
      <c r="CR326" s="37">
        <f t="shared" si="208"/>
        <v>0</v>
      </c>
      <c r="CS326" s="38"/>
      <c r="CT326" s="23"/>
      <c r="CU326" s="24"/>
      <c r="CV326" s="241"/>
      <c r="CW326" s="25" t="e">
        <f>1-(CU326/CV324)</f>
        <v>#DIV/0!</v>
      </c>
      <c r="CX326" s="23" t="e" cm="1">
        <f t="array" ref="CX326">+_xlfn.IFS(CW326&lt;0.8,"Cambio",CW326&lt;0.9,"Revisión de control",CW326&gt;0.89,"Se mantiene")</f>
        <v>#DIV/0!</v>
      </c>
      <c r="CY326" s="143"/>
      <c r="CZ326" s="143"/>
      <c r="DA326" s="143"/>
      <c r="DB326" s="143"/>
      <c r="DC326" s="25"/>
    </row>
    <row r="327" spans="1:107" ht="60" hidden="1" customHeight="1" x14ac:dyDescent="0.35">
      <c r="A327" s="146"/>
      <c r="B327" s="220"/>
      <c r="C327" s="147" t="s">
        <v>157</v>
      </c>
      <c r="D327" s="207"/>
      <c r="E327" s="210"/>
      <c r="F327" s="207"/>
      <c r="G327" s="221"/>
      <c r="H327" s="184"/>
      <c r="I327" s="217"/>
      <c r="J327" s="191"/>
      <c r="K327" s="191"/>
      <c r="L327" s="211"/>
      <c r="M327" s="198"/>
      <c r="N327" s="201"/>
      <c r="O327" s="214"/>
      <c r="P327" s="217"/>
      <c r="Q327" s="214"/>
      <c r="R327" s="217"/>
      <c r="S327" s="217"/>
      <c r="T327" s="217"/>
      <c r="U327" s="184"/>
      <c r="V327" s="186"/>
      <c r="W327" s="186"/>
      <c r="X327" s="187"/>
      <c r="Y327" s="191"/>
      <c r="Z327" s="191"/>
      <c r="AA327" s="194"/>
      <c r="AB327" s="194"/>
      <c r="AC327" s="194"/>
      <c r="AD327" s="195"/>
      <c r="AE327" s="184"/>
      <c r="AF327" s="188"/>
      <c r="AG327" s="184"/>
      <c r="AH327" s="184"/>
      <c r="AI327" s="188"/>
      <c r="AJ327" s="184"/>
      <c r="AK327" s="185"/>
      <c r="AL327" s="20" t="str">
        <f>CONCATENATE(J324," Control"," 4")</f>
        <v>ADQBS  Control 4</v>
      </c>
      <c r="AM327" s="22"/>
      <c r="AN327" s="22"/>
      <c r="AO327" s="22"/>
      <c r="AP327" s="22" t="str">
        <f t="shared" si="249"/>
        <v xml:space="preserve">  a través de </v>
      </c>
      <c r="AQ327" s="20"/>
      <c r="AR327" s="20" t="str">
        <f t="shared" si="250"/>
        <v/>
      </c>
      <c r="AS327" s="20"/>
      <c r="AT327" s="20" t="str">
        <f t="shared" si="251"/>
        <v/>
      </c>
      <c r="AU327" s="20"/>
      <c r="AV327" s="20"/>
      <c r="AW327" s="20"/>
      <c r="AX327" s="21" t="str">
        <f>+IF(AR327="Probabilidad",AX326-(AX326*AT327),AX326)</f>
        <v/>
      </c>
      <c r="AY327" s="20" t="str">
        <f t="shared" si="216"/>
        <v/>
      </c>
      <c r="AZ327" s="21" t="e">
        <f>+IF(AR327="Impacto",AZ326-(AZ326*AT327),AZ326)</f>
        <v>#N/A</v>
      </c>
      <c r="BA327" s="20" t="str">
        <f t="shared" si="217"/>
        <v/>
      </c>
      <c r="BB327" s="191"/>
      <c r="BC327" s="191"/>
      <c r="BD327" s="183"/>
      <c r="BE327" s="163"/>
      <c r="BF327" s="163"/>
      <c r="BG327" s="163"/>
      <c r="BH327" s="163"/>
      <c r="BI327" s="163"/>
      <c r="BJ327" s="163"/>
      <c r="BK327" s="163"/>
      <c r="BL327" s="163"/>
      <c r="BM327" s="178"/>
      <c r="BN327" s="20" t="str">
        <f>CONCATENATE(J324," Acción preventiva"," 4")</f>
        <v>ADQBS  Acción preventiva 4</v>
      </c>
      <c r="BO327" s="22"/>
      <c r="BP327" s="22"/>
      <c r="BQ327" s="22"/>
      <c r="BR327" s="20"/>
      <c r="BS327" s="20"/>
      <c r="BT327" s="20"/>
      <c r="BU327" s="20"/>
      <c r="BV327" s="20"/>
      <c r="BW327" s="20"/>
      <c r="BX327" s="20"/>
      <c r="BY327" s="20"/>
      <c r="BZ327" s="20"/>
      <c r="CA327" s="20"/>
      <c r="CB327" s="20"/>
      <c r="CC327" s="20"/>
      <c r="CD327" s="20"/>
      <c r="CE327" s="180"/>
      <c r="CF327" s="37"/>
      <c r="CG327" s="37"/>
      <c r="CH327" s="37"/>
      <c r="CI327" s="37"/>
      <c r="CJ327" s="37"/>
      <c r="CK327" s="37"/>
      <c r="CL327" s="37"/>
      <c r="CM327" s="37"/>
      <c r="CN327" s="37"/>
      <c r="CO327" s="37"/>
      <c r="CP327" s="37"/>
      <c r="CQ327" s="37"/>
      <c r="CR327" s="37">
        <f t="shared" si="208"/>
        <v>0</v>
      </c>
      <c r="CS327" s="38"/>
      <c r="CT327" s="23"/>
      <c r="CU327" s="24"/>
      <c r="CV327" s="242"/>
      <c r="CW327" s="25" t="e">
        <f>1-(CU327/CV324)</f>
        <v>#DIV/0!</v>
      </c>
      <c r="CX327" s="23" t="e" cm="1">
        <f t="array" ref="CX327">+_xlfn.IFS(CW327&lt;0.8,"Cambio",CW327&lt;0.9,"Revisión de control",CW327&gt;0.89,"Se mantiene")</f>
        <v>#DIV/0!</v>
      </c>
      <c r="CY327" s="143"/>
      <c r="CZ327" s="143"/>
      <c r="DA327" s="143"/>
      <c r="DB327" s="143"/>
      <c r="DC327" s="25"/>
    </row>
    <row r="328" spans="1:107" ht="60" customHeight="1" x14ac:dyDescent="0.35">
      <c r="A328" s="146" t="s">
        <v>1109</v>
      </c>
      <c r="B328" s="202" t="s">
        <v>156</v>
      </c>
      <c r="C328" s="147" t="s">
        <v>157</v>
      </c>
      <c r="D328" s="205" t="str">
        <f>VLOOKUP(B328,Datos!$B$65:$F$80,3,FALSE)</f>
        <v>Adelantar la adquisición de bienes y/o servicios de la Agencia a través de los mecanismos definidos para la selección, elaboración, celebración, formalización, ejecución, terminación y/o liquidación de los contratos.</v>
      </c>
      <c r="E328" s="208" t="str">
        <f>VLOOKUP(B328,Datos!$B$65:$F$80,5,FALSE)</f>
        <v>La posibilidad de incumplir con los mecanismos definidos para la adquisición de bienes y/o servicios de la Agencia</v>
      </c>
      <c r="F328" s="205" t="str">
        <f>VLOOKUP(B328,Datos!$B$65:$F$80,4,FALSE)</f>
        <v>Desde la programación y análisis de las necesidades de la Agencia hasta la terminación y/o liquidación del contrato</v>
      </c>
      <c r="G328" s="221" t="s">
        <v>317</v>
      </c>
      <c r="H328" s="184" t="s">
        <v>1111</v>
      </c>
      <c r="I328" s="215">
        <f>IF(K328="",0,1)</f>
        <v>1</v>
      </c>
      <c r="J328" s="189" t="str">
        <f>CONCATENATE(C328," ",K328)</f>
        <v>ADQBS 55</v>
      </c>
      <c r="K328" s="189">
        <v>55</v>
      </c>
      <c r="L328" s="211">
        <v>46150</v>
      </c>
      <c r="M328" s="196">
        <f ca="1">+TODAY()-L328</f>
        <v>39</v>
      </c>
      <c r="N328" s="199" t="s">
        <v>1110</v>
      </c>
      <c r="O328" s="212" t="s">
        <v>19</v>
      </c>
      <c r="P328" s="215">
        <f>VLOOKUP(O328,Datos!$B$20:$D$25,3,FALSE)</f>
        <v>0.2</v>
      </c>
      <c r="Q328" s="212" t="s">
        <v>32</v>
      </c>
      <c r="R328" s="215">
        <f>VLOOKUP(Q328,Datos!$C$20:$D$25,2,FALSE)</f>
        <v>0.8</v>
      </c>
      <c r="S328" s="215">
        <f>+IF(P328="",R328,IF(R328="",P328,IF(P328&gt;R328,P328,R328)))</f>
        <v>0.8</v>
      </c>
      <c r="T328" s="215" t="str" cm="1">
        <f t="array" ref="T328">_xlfn.IFS(S328=P328,O328,S328=R328,Q328)</f>
        <v>El riesgo afecta la imagen de  la entidad con efecto publicitario sostenido a nivel de sector administrativo, nivel departamental o municipal</v>
      </c>
      <c r="U328" s="184" t="s">
        <v>4</v>
      </c>
      <c r="V328" s="186" t="s">
        <v>1112</v>
      </c>
      <c r="W328" s="186" t="s">
        <v>1113</v>
      </c>
      <c r="X328" s="187" t="str">
        <f>CONCATENATE("Posibilidad de"," ",U328," ",V328," debido ",W328)</f>
        <v>Posibilidad de pérdida reputacional en la imagen institucional ante los grupos de interés debido a vicios en la determinación de los presupuestos (análisis del sector)</v>
      </c>
      <c r="Y328" s="189" t="s">
        <v>211</v>
      </c>
      <c r="Z328" s="189" t="s">
        <v>214</v>
      </c>
      <c r="AA328" s="192" t="s">
        <v>257</v>
      </c>
      <c r="AB328" s="192" t="s">
        <v>1009</v>
      </c>
      <c r="AC328" s="192" t="s">
        <v>1078</v>
      </c>
      <c r="AD328" s="195">
        <v>100</v>
      </c>
      <c r="AE328" s="184" t="str">
        <f>IF(AD328&lt;=0,"",IF(AD328&lt;=2,"Muy Baja",IF(AD328&lt;=24,"Baja",IF(AD328&lt;=500,"Media",IF(AD328&lt;=5000,"Alta","Muy Alta")))))</f>
        <v>Media</v>
      </c>
      <c r="AF328" s="188">
        <f>IF(AE328="","",IF(AE328="Muy Baja",0.2,IF(AE328="Baja",0.4,IF(AE328="Media",0.6,IF(AE328="Alta",0.8,IF(AE328="Muy Alta",1,))))))</f>
        <v>0.6</v>
      </c>
      <c r="AG328" s="188" t="str">
        <f>+T328</f>
        <v>El riesgo afecta la imagen de  la entidad con efecto publicitario sostenido a nivel de sector administrativo, nivel departamental o municipal</v>
      </c>
      <c r="AH328" s="184" t="str" cm="1">
        <f t="array" ref="AH328">_xlfn.IFS(AG328=Datos!$C$6,"Leve",AG328=Datos!$D$6,"Leve",AG328=Datos!$C$7,"Menor",AG328=Datos!$D$7,"Menor",AG328=Datos!$C$8,"Moderado",AG328=Datos!$D$8,"Moderado",AG328=Datos!$C$9,"Mayor",AG328=Datos!$D$9,"Mayor",AG328=Datos!$C$10,"Catastrófico",AG328=Datos!$D$10,"Catastrófico")</f>
        <v>Mayor</v>
      </c>
      <c r="AI328" s="188">
        <f>IF(AH328="","",IF(AH328="Leve",0.2,IF(AH328="Menor",0.4,IF(AH328="Moderado",0.6,IF(AH328="Mayor",0.8,IF(AH328="Catastrófico",1,))))))</f>
        <v>0.8</v>
      </c>
      <c r="AJ328" s="184" t="str">
        <f>IF(OR(AND(AE328="Muy Baja",AH328="Leve"),AND(AE328="Muy Baja",AH328="Menor"),AND(AE328="Baja",AH328="Leve")),"Bajo",IF(OR(AND(AE328="Muy baja",AH328="Moderado"),AND(AE328="Baja",AH328="Menor"),AND(AE328="Baja",AH328="Moderado"),AND(AE328="Media",AH328="Leve"),AND(AE328="Media",AH328="Menor"),AND(AE328="Media",AH328="Moderado"),AND(AE328="Alta",AH328="Leve"),AND(AE328="Alta",AH328="Menor")),"Moderado",IF(OR(AND(AE328="Muy Baja",AH328="Mayor"),AND(AE328="Baja",AH328="Mayor"),AND(AE328="Media",AH328="Mayor"),AND(AE328="Alta",AH328="Moderado"),AND(AE328="Alta",AH328="Mayor"),AND(AE328="Muy Alta",AH328="Leve"),AND(AE328="Muy Alta",AH328="Menor"),AND(AE328="Muy Alta",AH328="Moderado"),AND(AE328="Muy Alta",AH328="Mayor")),"Alto",IF(OR(AND(AE328="Muy Baja",AH328="Catastrófico"),AND(AE328="Baja",AH328="Catastrófico"),AND(AE328="Media",AH328="Catastrófico"),AND(AE328="Alta",AH328="Catastrófico"),AND(AE328="Muy Alta",AH328="Catastrófico")),"Extremo",""))))</f>
        <v>Alto</v>
      </c>
      <c r="AK328" s="185" t="str" cm="1">
        <f t="array" ref="AK328">_xlfn.IFS(AJ328="Bajo","Aceptar",AJ328="Moderado","Reducir",AJ328="Alto","Reducir",AJ328="Extremo","Reducir")</f>
        <v>Reducir</v>
      </c>
      <c r="AL328" s="20" t="str">
        <f>CONCATENATE(J328," Control"," 1")</f>
        <v>ADQBS 55 Control 1</v>
      </c>
      <c r="AM328" s="22" t="s">
        <v>367</v>
      </c>
      <c r="AN328" s="22" t="s">
        <v>1114</v>
      </c>
      <c r="AO328" s="22" t="s">
        <v>1115</v>
      </c>
      <c r="AP328" s="22" t="str">
        <f>CONCATENATE(AM328," ",AN328," a través del ",AO328)</f>
        <v>El GRUPO INTERNO DE TRABAJO PARA LA GESTIÓN CONTRACTUAL - SG realiza los análisis del sector para los procesos de contratación de la entidad, con base en la metodología señalada por Colombia Compra Eficiente y en el manual de contratación de la Agencia a través del diligenciamiento de la forma ADQBS-F-008 "análisis del sector", para los procesos de contratación cada vez que se requieran distintos a CPS (se efectúa dentro del formato de Estudios previos) y los convenios de cooperación internacional que no requieren dicho análisis</v>
      </c>
      <c r="AQ328" s="20" t="s">
        <v>54</v>
      </c>
      <c r="AR328" s="20" t="str">
        <f t="shared" si="250"/>
        <v>Probabilidad</v>
      </c>
      <c r="AS328" s="20" t="s">
        <v>56</v>
      </c>
      <c r="AT328" s="20" t="str">
        <f t="shared" si="251"/>
        <v>30%</v>
      </c>
      <c r="AU328" s="20" t="s">
        <v>1</v>
      </c>
      <c r="AV328" s="20" t="s">
        <v>2</v>
      </c>
      <c r="AW328" s="20" t="s">
        <v>3</v>
      </c>
      <c r="AX328" s="21">
        <f>+IF(AR328="Probabilidad",AF328-(AF328*AT328),AF328)</f>
        <v>0.42</v>
      </c>
      <c r="AY328" s="20" t="str">
        <f t="shared" si="216"/>
        <v>Media</v>
      </c>
      <c r="AZ328" s="21">
        <f>+IF(AR328="Impacto",AI328-(AI328*AT328),AI328)</f>
        <v>0.8</v>
      </c>
      <c r="BA328" s="20" t="str">
        <f t="shared" si="217"/>
        <v>Mayor</v>
      </c>
      <c r="BB328" s="189" t="str">
        <f>IF(OR(AND(AY331="Muy Baja",BA331="Leve"),AND(AY331="Muy Baja",BA331="Menor"),AND(AY331="Baja",BA331="Leve")),"Bajo",IF(OR(AND(AY331="Muy baja",BA331="Moderado"),AND(AY331="Baja",BA331="Menor"),AND(AY331="Baja",BA331="Moderado"),AND(AY331="Media",BA331="Leve"),AND(AY331="Media",BA331="Menor"),AND(AY331="Media",BA331="Moderado"),AND(AY331="Alta",BA331="Leve"),AND(AY331="Alta",BA331="Menor")),"Moderado",IF(OR(AND(AY331="Muy Baja",BA331="Mayor"),AND(AY331="Baja",BA331="Mayor"),AND(AY331="Media",BA331="Mayor"),AND(AY331="Alta",BA331="Moderado"),AND(AY331="Alta",BA331="Mayor"),AND(AY331="Muy Alta",BA331="Leve"),AND(AY331="Muy Alta",BA331="Menor"),AND(AY331="Muy Alta",BA331="Moderado"),AND(AY331="Muy Alta",BA331="Mayor")),"Alto",IF(OR(AND(AY331="Muy Baja",BA331="Catastrófico"),AND(AY331="Baja",BA331="Catastrófico"),AND(AY331="Media",BA331="Catastrófico"),AND(AY331="Alta",BA331="Catastrófico"),AND(AY331="Muy Alta",BA331="Catastrófico")),"Extremo",""))))</f>
        <v>Moderado</v>
      </c>
      <c r="BC328" s="189" t="str" cm="1">
        <f t="array" ref="BC328">_xlfn.IFS(BB328="Bajo","Aceptar",BB328="Moderado","Reducir",BB328="Alto","Reducir",BB328="Extremo","Reducir")</f>
        <v>Reducir</v>
      </c>
      <c r="BD328" s="181" t="str" cm="1">
        <f t="array" ref="BD328">_xlfn.IFS(BC328="Aceptar","No",BC328="Reducir","Si")</f>
        <v>Si</v>
      </c>
      <c r="BE328" s="136" t="s">
        <v>1817</v>
      </c>
      <c r="BF328" s="136" t="s">
        <v>1817</v>
      </c>
      <c r="BG328" s="136" t="s">
        <v>1817</v>
      </c>
      <c r="BH328" s="166">
        <v>0</v>
      </c>
      <c r="BI328" s="166"/>
      <c r="BJ328" s="167"/>
      <c r="BK328" s="164">
        <f t="shared" ref="BK328" si="252">+SUM(BH328:BJ328)</f>
        <v>0</v>
      </c>
      <c r="BL328" s="165">
        <f t="shared" ref="BL328" si="253">+BK328/3</f>
        <v>0</v>
      </c>
      <c r="BM328" s="178">
        <f t="shared" ref="BM328" si="254">+AVERAGE(BL328:BL331)</f>
        <v>0</v>
      </c>
      <c r="BN328" s="20" t="str">
        <f>CONCATENATE(J328," Acción preventiva"," 1")</f>
        <v>ADQBS 55 Acción preventiva 1</v>
      </c>
      <c r="BO328" s="22" t="s">
        <v>367</v>
      </c>
      <c r="BP328" s="22" t="s">
        <v>1118</v>
      </c>
      <c r="BQ328" s="22" t="s">
        <v>1119</v>
      </c>
      <c r="BR328" s="20">
        <f t="shared" ref="BR328" si="255">+SUM(BS328:CD328)</f>
        <v>1</v>
      </c>
      <c r="BS328" s="20"/>
      <c r="BT328" s="20"/>
      <c r="BU328" s="20"/>
      <c r="BV328" s="20"/>
      <c r="BW328" s="20">
        <v>1</v>
      </c>
      <c r="BX328" s="20"/>
      <c r="BY328" s="20"/>
      <c r="BZ328" s="20"/>
      <c r="CA328" s="20"/>
      <c r="CB328" s="20"/>
      <c r="CC328" s="20"/>
      <c r="CD328" s="20"/>
      <c r="CE328" s="180">
        <f>+AVERAGE(CR328:CR331)/AVERAGE(BR328:BR331)</f>
        <v>0</v>
      </c>
      <c r="CF328" s="37">
        <f>VLOOKUP($BN328,'[1]Anexo 4 Seg Acciones Prev'!$C$7:$CY$306,90,FALSE)</f>
        <v>0</v>
      </c>
      <c r="CG328" s="37">
        <f>VLOOKUP($BN328,'[1]Anexo 4 Seg Acciones Prev'!$C$7:$CY$306,91,FALSE)</f>
        <v>0</v>
      </c>
      <c r="CH328" s="37">
        <f>VLOOKUP($BN328,'[1]Anexo 4 Seg Acciones Prev'!$C$7:$CY$306,92,FALSE)</f>
        <v>0</v>
      </c>
      <c r="CI328" s="37">
        <f>VLOOKUP($BN328,'[1]Anexo 4 Seg Acciones Prev'!$C$7:$CY$306,93,FALSE)</f>
        <v>0</v>
      </c>
      <c r="CJ328" s="37">
        <f>VLOOKUP($BN328,'[1]Anexo 4 Seg Acciones Prev'!$C$7:$CY$306,94,FALSE)</f>
        <v>0</v>
      </c>
      <c r="CK328" s="37">
        <f>VLOOKUP($BN328,'[1]Anexo 4 Seg Acciones Prev'!$C$7:$CY$306,95,FALSE)</f>
        <v>0</v>
      </c>
      <c r="CL328" s="37">
        <f>VLOOKUP($BN328,'[1]Anexo 4 Seg Acciones Prev'!$C$7:$CY$306,96,FALSE)</f>
        <v>0</v>
      </c>
      <c r="CM328" s="37">
        <f>VLOOKUP($BN328,'[1]Anexo 4 Seg Acciones Prev'!$C$7:$CY$306,97,FALSE)</f>
        <v>0</v>
      </c>
      <c r="CN328" s="37">
        <f>VLOOKUP($BN328,'[1]Anexo 4 Seg Acciones Prev'!$C$7:$CY$306,98,FALSE)</f>
        <v>0</v>
      </c>
      <c r="CO328" s="37">
        <f>VLOOKUP($BN328,'[1]Anexo 4 Seg Acciones Prev'!$C$7:$CY$306,99,FALSE)</f>
        <v>0</v>
      </c>
      <c r="CP328" s="37">
        <f>VLOOKUP($BN328,'[1]Anexo 4 Seg Acciones Prev'!$C$7:$CY$306,100,FALSE)</f>
        <v>0</v>
      </c>
      <c r="CQ328" s="37">
        <f>VLOOKUP($BN328,'[1]Anexo 4 Seg Acciones Prev'!$C$7:$CY$306,101,FALSE)</f>
        <v>0</v>
      </c>
      <c r="CR328" s="37">
        <f t="shared" ref="CR328:CR397" si="256">+SUM(CF328:CQ328)</f>
        <v>0</v>
      </c>
      <c r="CS328" s="38" t="s">
        <v>58</v>
      </c>
      <c r="CT328" s="23"/>
      <c r="CU328" s="24"/>
      <c r="CV328" s="240">
        <f>+AD328</f>
        <v>100</v>
      </c>
      <c r="CW328" s="25">
        <f>1-(CU328/CV328)</f>
        <v>1</v>
      </c>
      <c r="CX328" s="23" t="str" cm="1">
        <f t="array" ref="CX328">+_xlfn.IFS(CW328&lt;0.8,"Cambio",CW328&lt;0.9,"Revisión de control",CW328&gt;0.89,"Se mantiene")</f>
        <v>Se mantiene</v>
      </c>
      <c r="CY328" s="143"/>
      <c r="CZ328" s="143"/>
      <c r="DA328" s="143"/>
      <c r="DB328" s="143"/>
      <c r="DC328" s="25">
        <f t="shared" si="248"/>
        <v>1</v>
      </c>
    </row>
    <row r="329" spans="1:107" ht="60" customHeight="1" x14ac:dyDescent="0.35">
      <c r="A329" s="146" t="s">
        <v>1109</v>
      </c>
      <c r="B329" s="203"/>
      <c r="C329" s="147" t="s">
        <v>157</v>
      </c>
      <c r="D329" s="206"/>
      <c r="E329" s="209"/>
      <c r="F329" s="206"/>
      <c r="G329" s="221"/>
      <c r="H329" s="184"/>
      <c r="I329" s="216"/>
      <c r="J329" s="190"/>
      <c r="K329" s="190"/>
      <c r="L329" s="211"/>
      <c r="M329" s="197"/>
      <c r="N329" s="200"/>
      <c r="O329" s="213"/>
      <c r="P329" s="216"/>
      <c r="Q329" s="213"/>
      <c r="R329" s="216"/>
      <c r="S329" s="216"/>
      <c r="T329" s="216"/>
      <c r="U329" s="184"/>
      <c r="V329" s="186"/>
      <c r="W329" s="186"/>
      <c r="X329" s="187"/>
      <c r="Y329" s="190"/>
      <c r="Z329" s="190"/>
      <c r="AA329" s="193"/>
      <c r="AB329" s="193"/>
      <c r="AC329" s="193"/>
      <c r="AD329" s="195"/>
      <c r="AE329" s="184"/>
      <c r="AF329" s="188"/>
      <c r="AG329" s="184"/>
      <c r="AH329" s="184"/>
      <c r="AI329" s="188"/>
      <c r="AJ329" s="184"/>
      <c r="AK329" s="185"/>
      <c r="AL329" s="20" t="str">
        <f>CONCATENATE(J328," Control"," 2")</f>
        <v>ADQBS 55 Control 2</v>
      </c>
      <c r="AM329" s="22" t="s">
        <v>367</v>
      </c>
      <c r="AN329" s="22" t="s">
        <v>1116</v>
      </c>
      <c r="AO329" s="22" t="s">
        <v>1117</v>
      </c>
      <c r="AP329" s="22" t="str">
        <f>CONCATENATE(AM329," ",AN329," a través del ",AO329)</f>
        <v>El GRUPO INTERNO DE TRABAJO PARA LA GESTIÓN CONTRACTUAL - SG elabora un nuevo análisis del sector para el proceso contractual, inmediatamente se detecta el error  a través del diligenciamiento de la forma ADQBS-F-008 "análisis del sector" para los procesos de contratación distintos a CPS y los convenios de cooperación internacional que no requieren dicho análisis</v>
      </c>
      <c r="AQ329" s="20" t="s">
        <v>55</v>
      </c>
      <c r="AR329" s="20" t="str">
        <f t="shared" si="250"/>
        <v>Impacto</v>
      </c>
      <c r="AS329" s="20" t="s">
        <v>56</v>
      </c>
      <c r="AT329" s="20" t="str">
        <f t="shared" si="251"/>
        <v>25%</v>
      </c>
      <c r="AU329" s="20" t="s">
        <v>5</v>
      </c>
      <c r="AV329" s="20" t="s">
        <v>2</v>
      </c>
      <c r="AW329" s="20" t="s">
        <v>3</v>
      </c>
      <c r="AX329" s="21">
        <f>+IF(AR329="Probabilidad",AX328-(AX328*AT329),AX328)</f>
        <v>0.42</v>
      </c>
      <c r="AY329" s="20" t="str">
        <f t="shared" si="216"/>
        <v>Media</v>
      </c>
      <c r="AZ329" s="21">
        <f>+IF(AR329="Impacto",AZ328-(AZ328*AT329),AZ328)</f>
        <v>0.60000000000000009</v>
      </c>
      <c r="BA329" s="20" t="str">
        <f t="shared" si="217"/>
        <v>Moderado</v>
      </c>
      <c r="BB329" s="190"/>
      <c r="BC329" s="190"/>
      <c r="BD329" s="182"/>
      <c r="BE329" s="136" t="s">
        <v>1817</v>
      </c>
      <c r="BF329" s="136" t="s">
        <v>1817</v>
      </c>
      <c r="BG329" s="136" t="s">
        <v>1817</v>
      </c>
      <c r="BH329" s="166"/>
      <c r="BI329" s="166"/>
      <c r="BJ329" s="167"/>
      <c r="BK329" s="164"/>
      <c r="BL329" s="165"/>
      <c r="BM329" s="178"/>
      <c r="BN329" s="20" t="str">
        <f>CONCATENATE(J328," Acción preventiva"," 2")</f>
        <v>ADQBS 55 Acción preventiva 2</v>
      </c>
      <c r="BO329" s="22"/>
      <c r="BP329" s="22"/>
      <c r="BQ329" s="22"/>
      <c r="BR329" s="20"/>
      <c r="BS329" s="20"/>
      <c r="BT329" s="20"/>
      <c r="BU329" s="20"/>
      <c r="BV329" s="20"/>
      <c r="BW329" s="20"/>
      <c r="BX329" s="20"/>
      <c r="BY329" s="20"/>
      <c r="BZ329" s="20"/>
      <c r="CA329" s="20"/>
      <c r="CB329" s="20"/>
      <c r="CC329" s="20"/>
      <c r="CD329" s="20"/>
      <c r="CE329" s="180"/>
      <c r="CF329" s="37"/>
      <c r="CG329" s="37"/>
      <c r="CH329" s="37"/>
      <c r="CI329" s="37"/>
      <c r="CJ329" s="37"/>
      <c r="CK329" s="37"/>
      <c r="CL329" s="37"/>
      <c r="CM329" s="37"/>
      <c r="CN329" s="37"/>
      <c r="CO329" s="37"/>
      <c r="CP329" s="37"/>
      <c r="CQ329" s="37"/>
      <c r="CR329" s="37"/>
      <c r="CS329" s="38"/>
      <c r="CT329" s="23"/>
      <c r="CU329" s="24"/>
      <c r="CV329" s="241"/>
      <c r="CW329" s="25">
        <f>1-(CU329/CV328)</f>
        <v>1</v>
      </c>
      <c r="CX329" s="23" t="str" cm="1">
        <f t="array" ref="CX329">+_xlfn.IFS(CW329&lt;0.8,"Cambio",CW329&lt;0.9,"Revisión de control",CW329&gt;0.89,"Se mantiene")</f>
        <v>Se mantiene</v>
      </c>
      <c r="CY329" s="143"/>
      <c r="CZ329" s="143"/>
      <c r="DA329" s="143"/>
      <c r="DB329" s="143"/>
      <c r="DC329" s="25">
        <f t="shared" si="248"/>
        <v>1</v>
      </c>
    </row>
    <row r="330" spans="1:107" ht="60" customHeight="1" x14ac:dyDescent="0.35">
      <c r="A330" s="146" t="s">
        <v>1109</v>
      </c>
      <c r="B330" s="203"/>
      <c r="C330" s="147" t="s">
        <v>157</v>
      </c>
      <c r="D330" s="206"/>
      <c r="E330" s="209"/>
      <c r="F330" s="206"/>
      <c r="G330" s="221"/>
      <c r="H330" s="184"/>
      <c r="I330" s="216"/>
      <c r="J330" s="190"/>
      <c r="K330" s="190"/>
      <c r="L330" s="211"/>
      <c r="M330" s="197"/>
      <c r="N330" s="200"/>
      <c r="O330" s="213"/>
      <c r="P330" s="216"/>
      <c r="Q330" s="213"/>
      <c r="R330" s="216"/>
      <c r="S330" s="216"/>
      <c r="T330" s="216"/>
      <c r="U330" s="184"/>
      <c r="V330" s="186"/>
      <c r="W330" s="186"/>
      <c r="X330" s="187"/>
      <c r="Y330" s="190"/>
      <c r="Z330" s="190"/>
      <c r="AA330" s="193"/>
      <c r="AB330" s="193"/>
      <c r="AC330" s="193"/>
      <c r="AD330" s="195"/>
      <c r="AE330" s="184"/>
      <c r="AF330" s="188"/>
      <c r="AG330" s="184"/>
      <c r="AH330" s="184"/>
      <c r="AI330" s="188"/>
      <c r="AJ330" s="184"/>
      <c r="AK330" s="185"/>
      <c r="AL330" s="20" t="str">
        <f>CONCATENATE(J328," Control"," 3")</f>
        <v>ADQBS 55 Control 3</v>
      </c>
      <c r="AM330" s="22"/>
      <c r="AN330" s="22"/>
      <c r="AO330" s="22"/>
      <c r="AP330" s="22" t="str">
        <f t="shared" ref="AP330:AP339" si="257">CONCATENATE(AM330," ",AN330," a través de ",AO330)</f>
        <v xml:space="preserve">  a través de </v>
      </c>
      <c r="AQ330" s="20"/>
      <c r="AR330" s="20" t="str">
        <f t="shared" si="250"/>
        <v/>
      </c>
      <c r="AS330" s="20"/>
      <c r="AT330" s="20" t="str">
        <f t="shared" si="251"/>
        <v/>
      </c>
      <c r="AU330" s="20"/>
      <c r="AV330" s="20"/>
      <c r="AW330" s="20"/>
      <c r="AX330" s="21">
        <f>+IF(AR330="Probabilidad",AX329-(AX329*AT330),AX329)</f>
        <v>0.42</v>
      </c>
      <c r="AY330" s="20" t="str">
        <f t="shared" si="216"/>
        <v>Media</v>
      </c>
      <c r="AZ330" s="21">
        <f>+IF(AR330="Impacto",AZ329-(AZ329*AT330),AZ329)</f>
        <v>0.60000000000000009</v>
      </c>
      <c r="BA330" s="20" t="str">
        <f t="shared" si="217"/>
        <v>Moderado</v>
      </c>
      <c r="BB330" s="190"/>
      <c r="BC330" s="190"/>
      <c r="BD330" s="182"/>
      <c r="BE330" s="20"/>
      <c r="BF330" s="20"/>
      <c r="BG330" s="20"/>
      <c r="BH330" s="166"/>
      <c r="BI330" s="166"/>
      <c r="BJ330" s="167"/>
      <c r="BK330" s="167"/>
      <c r="BL330" s="165"/>
      <c r="BM330" s="178"/>
      <c r="BN330" s="20" t="str">
        <f>CONCATENATE(J328," Acción preventiva"," 3")</f>
        <v>ADQBS 55 Acción preventiva 3</v>
      </c>
      <c r="BO330" s="22"/>
      <c r="BP330" s="22"/>
      <c r="BQ330" s="22"/>
      <c r="BR330" s="20"/>
      <c r="BS330" s="20"/>
      <c r="BT330" s="20"/>
      <c r="BU330" s="20"/>
      <c r="BV330" s="20"/>
      <c r="BW330" s="20"/>
      <c r="BX330" s="20"/>
      <c r="BY330" s="20"/>
      <c r="BZ330" s="20"/>
      <c r="CA330" s="20"/>
      <c r="CB330" s="20"/>
      <c r="CC330" s="20"/>
      <c r="CD330" s="20"/>
      <c r="CE330" s="180"/>
      <c r="CF330" s="37"/>
      <c r="CG330" s="37"/>
      <c r="CH330" s="37"/>
      <c r="CI330" s="37"/>
      <c r="CJ330" s="37"/>
      <c r="CK330" s="37"/>
      <c r="CL330" s="37"/>
      <c r="CM330" s="37"/>
      <c r="CN330" s="37"/>
      <c r="CO330" s="37"/>
      <c r="CP330" s="37"/>
      <c r="CQ330" s="37"/>
      <c r="CR330" s="37"/>
      <c r="CS330" s="38"/>
      <c r="CT330" s="23"/>
      <c r="CU330" s="24"/>
      <c r="CV330" s="241"/>
      <c r="CW330" s="25">
        <f>1-(CU330/CV328)</f>
        <v>1</v>
      </c>
      <c r="CX330" s="23" t="str" cm="1">
        <f t="array" ref="CX330">+_xlfn.IFS(CW330&lt;0.8,"Cambio",CW330&lt;0.9,"Revisión de control",CW330&gt;0.89,"Se mantiene")</f>
        <v>Se mantiene</v>
      </c>
      <c r="CY330" s="143"/>
      <c r="CZ330" s="143"/>
      <c r="DA330" s="143"/>
      <c r="DB330" s="143"/>
      <c r="DC330" s="25">
        <f t="shared" si="248"/>
        <v>1</v>
      </c>
    </row>
    <row r="331" spans="1:107" ht="60" customHeight="1" x14ac:dyDescent="0.35">
      <c r="A331" s="146" t="s">
        <v>1109</v>
      </c>
      <c r="B331" s="204"/>
      <c r="C331" s="147" t="s">
        <v>157</v>
      </c>
      <c r="D331" s="207"/>
      <c r="E331" s="210"/>
      <c r="F331" s="207"/>
      <c r="G331" s="221"/>
      <c r="H331" s="184"/>
      <c r="I331" s="217"/>
      <c r="J331" s="191"/>
      <c r="K331" s="191"/>
      <c r="L331" s="211"/>
      <c r="M331" s="198"/>
      <c r="N331" s="201"/>
      <c r="O331" s="214"/>
      <c r="P331" s="217"/>
      <c r="Q331" s="214"/>
      <c r="R331" s="217"/>
      <c r="S331" s="217"/>
      <c r="T331" s="217"/>
      <c r="U331" s="184"/>
      <c r="V331" s="186"/>
      <c r="W331" s="186"/>
      <c r="X331" s="187"/>
      <c r="Y331" s="191"/>
      <c r="Z331" s="191"/>
      <c r="AA331" s="194"/>
      <c r="AB331" s="194"/>
      <c r="AC331" s="194"/>
      <c r="AD331" s="195"/>
      <c r="AE331" s="184"/>
      <c r="AF331" s="188"/>
      <c r="AG331" s="184"/>
      <c r="AH331" s="184"/>
      <c r="AI331" s="188"/>
      <c r="AJ331" s="184"/>
      <c r="AK331" s="185"/>
      <c r="AL331" s="20" t="str">
        <f>CONCATENATE(J328," Control"," 4")</f>
        <v>ADQBS 55 Control 4</v>
      </c>
      <c r="AM331" s="22"/>
      <c r="AN331" s="22"/>
      <c r="AO331" s="22"/>
      <c r="AP331" s="22" t="str">
        <f t="shared" si="257"/>
        <v xml:space="preserve">  a través de </v>
      </c>
      <c r="AQ331" s="20"/>
      <c r="AR331" s="20" t="str">
        <f t="shared" si="250"/>
        <v/>
      </c>
      <c r="AS331" s="20"/>
      <c r="AT331" s="20" t="str">
        <f t="shared" si="251"/>
        <v/>
      </c>
      <c r="AU331" s="20"/>
      <c r="AV331" s="20"/>
      <c r="AW331" s="20"/>
      <c r="AX331" s="21">
        <f>+IF(AR331="Probabilidad",AX330-(AX330*AT331),AX330)</f>
        <v>0.42</v>
      </c>
      <c r="AY331" s="20" t="str">
        <f t="shared" si="216"/>
        <v>Media</v>
      </c>
      <c r="AZ331" s="21">
        <f>+IF(AR331="Impacto",AZ330-(AZ330*AT331),AZ330)</f>
        <v>0.60000000000000009</v>
      </c>
      <c r="BA331" s="20" t="str">
        <f t="shared" si="217"/>
        <v>Moderado</v>
      </c>
      <c r="BB331" s="191"/>
      <c r="BC331" s="191"/>
      <c r="BD331" s="183"/>
      <c r="BE331" s="20"/>
      <c r="BF331" s="20"/>
      <c r="BG331" s="20"/>
      <c r="BH331" s="166"/>
      <c r="BI331" s="166"/>
      <c r="BJ331" s="167"/>
      <c r="BK331" s="167"/>
      <c r="BL331" s="165"/>
      <c r="BM331" s="178"/>
      <c r="BN331" s="20" t="str">
        <f>CONCATENATE(J328," Acción preventiva"," 4")</f>
        <v>ADQBS 55 Acción preventiva 4</v>
      </c>
      <c r="BO331" s="22"/>
      <c r="BP331" s="22"/>
      <c r="BQ331" s="22"/>
      <c r="BR331" s="20"/>
      <c r="BS331" s="20"/>
      <c r="BT331" s="20"/>
      <c r="BU331" s="20"/>
      <c r="BV331" s="20"/>
      <c r="BW331" s="20"/>
      <c r="BX331" s="20"/>
      <c r="BY331" s="20"/>
      <c r="BZ331" s="20"/>
      <c r="CA331" s="20"/>
      <c r="CB331" s="20"/>
      <c r="CC331" s="20"/>
      <c r="CD331" s="20"/>
      <c r="CE331" s="180"/>
      <c r="CF331" s="37"/>
      <c r="CG331" s="37"/>
      <c r="CH331" s="37"/>
      <c r="CI331" s="37"/>
      <c r="CJ331" s="37"/>
      <c r="CK331" s="37"/>
      <c r="CL331" s="37"/>
      <c r="CM331" s="37"/>
      <c r="CN331" s="37"/>
      <c r="CO331" s="37"/>
      <c r="CP331" s="37"/>
      <c r="CQ331" s="37"/>
      <c r="CR331" s="37"/>
      <c r="CS331" s="38"/>
      <c r="CT331" s="23"/>
      <c r="CU331" s="24"/>
      <c r="CV331" s="242"/>
      <c r="CW331" s="25">
        <f>1-(CU331/CV328)</f>
        <v>1</v>
      </c>
      <c r="CX331" s="23" t="str" cm="1">
        <f t="array" ref="CX331">+_xlfn.IFS(CW331&lt;0.8,"Cambio",CW331&lt;0.9,"Revisión de control",CW331&gt;0.89,"Se mantiene")</f>
        <v>Se mantiene</v>
      </c>
      <c r="CY331" s="143"/>
      <c r="CZ331" s="143"/>
      <c r="DA331" s="143"/>
      <c r="DB331" s="143"/>
      <c r="DC331" s="25">
        <f t="shared" si="248"/>
        <v>1</v>
      </c>
    </row>
    <row r="332" spans="1:107" ht="60" customHeight="1" x14ac:dyDescent="0.35">
      <c r="A332" s="146" t="s">
        <v>1109</v>
      </c>
      <c r="B332" s="202" t="s">
        <v>156</v>
      </c>
      <c r="C332" s="147" t="s">
        <v>157</v>
      </c>
      <c r="D332" s="205" t="str">
        <f>VLOOKUP(B332,Datos!$B$65:$F$80,3,FALSE)</f>
        <v>Adelantar la adquisición de bienes y/o servicios de la Agencia a través de los mecanismos definidos para la selección, elaboración, celebración, formalización, ejecución, terminación y/o liquidación de los contratos.</v>
      </c>
      <c r="E332" s="208" t="str">
        <f>VLOOKUP(B332,Datos!$B$65:$F$80,5,FALSE)</f>
        <v>La posibilidad de incumplir con los mecanismos definidos para la adquisición de bienes y/o servicios de la Agencia</v>
      </c>
      <c r="F332" s="205" t="str">
        <f>VLOOKUP(B332,Datos!$B$65:$F$80,4,FALSE)</f>
        <v>Desde la programación y análisis de las necesidades de la Agencia hasta la terminación y/o liquidación del contrato</v>
      </c>
      <c r="G332" s="221" t="s">
        <v>659</v>
      </c>
      <c r="H332" s="184" t="s">
        <v>1111</v>
      </c>
      <c r="I332" s="215">
        <f>IF(K332="",0,1)</f>
        <v>1</v>
      </c>
      <c r="J332" s="189" t="str">
        <f>CONCATENATE(C332," ",K332)</f>
        <v>ADQBS 56</v>
      </c>
      <c r="K332" s="189">
        <v>56</v>
      </c>
      <c r="L332" s="211">
        <v>46150</v>
      </c>
      <c r="M332" s="196">
        <f ca="1">+TODAY()-L332</f>
        <v>39</v>
      </c>
      <c r="N332" s="199" t="s">
        <v>1120</v>
      </c>
      <c r="O332" s="212" t="s">
        <v>19</v>
      </c>
      <c r="P332" s="215">
        <f>VLOOKUP(O332,Datos!$B$20:$D$25,3,FALSE)</f>
        <v>0.2</v>
      </c>
      <c r="Q332" s="212" t="s">
        <v>28</v>
      </c>
      <c r="R332" s="215">
        <f>VLOOKUP(Q332,Datos!$C$20:$D$25,2,FALSE)</f>
        <v>0.6</v>
      </c>
      <c r="S332" s="215">
        <f>+IF(P332="",R332,IF(R332="",P332,IF(P332&gt;R332,P332,R332)))</f>
        <v>0.6</v>
      </c>
      <c r="T332" s="215" t="str" cm="1">
        <f t="array" ref="T332">_xlfn.IFS(S332=P332,O332,S332=R332,Q332)</f>
        <v>El riesgo afecta la imagen de la entidad con algunos usuarios de relevancia frente al logro de los objetivos</v>
      </c>
      <c r="U332" s="184" t="s">
        <v>4</v>
      </c>
      <c r="V332" s="186" t="s">
        <v>1112</v>
      </c>
      <c r="W332" s="186" t="s">
        <v>1121</v>
      </c>
      <c r="X332" s="187" t="str">
        <f>CONCATENATE("Posibilidad de"," ",U332," ",V332," debido ",W332)</f>
        <v>Posibilidad de pérdida reputacional en la imagen institucional ante los grupos de interés debido a la revisión deficiente en el momento de estructuración de los documentos precontractuales de un proceso de selección</v>
      </c>
      <c r="Y332" s="189" t="s">
        <v>208</v>
      </c>
      <c r="Z332" s="189" t="s">
        <v>214</v>
      </c>
      <c r="AA332" s="192" t="s">
        <v>257</v>
      </c>
      <c r="AB332" s="192" t="s">
        <v>1009</v>
      </c>
      <c r="AC332" s="192" t="s">
        <v>1078</v>
      </c>
      <c r="AD332" s="195">
        <v>100</v>
      </c>
      <c r="AE332" s="184" t="str">
        <f>IF(AD332&lt;=0,"",IF(AD332&lt;=2,"Muy Baja",IF(AD332&lt;=24,"Baja",IF(AD332&lt;=500,"Media",IF(AD332&lt;=5000,"Alta","Muy Alta")))))</f>
        <v>Media</v>
      </c>
      <c r="AF332" s="188">
        <f>IF(AE332="","",IF(AE332="Muy Baja",0.2,IF(AE332="Baja",0.4,IF(AE332="Media",0.6,IF(AE332="Alta",0.8,IF(AE332="Muy Alta",1,))))))</f>
        <v>0.6</v>
      </c>
      <c r="AG332" s="188" t="str">
        <f>+T332</f>
        <v>El riesgo afecta la imagen de la entidad con algunos usuarios de relevancia frente al logro de los objetivos</v>
      </c>
      <c r="AH332" s="184" t="str" cm="1">
        <f t="array" ref="AH332">_xlfn.IFS(AG332=Datos!$C$6,"Leve",AG332=Datos!$D$6,"Leve",AG332=Datos!$C$7,"Menor",AG332=Datos!$D$7,"Menor",AG332=Datos!$C$8,"Moderado",AG332=Datos!$D$8,"Moderado",AG332=Datos!$C$9,"Mayor",AG332=Datos!$D$9,"Mayor",AG332=Datos!$C$10,"Catastrófico",AG332=Datos!$D$10,"Catastrófico")</f>
        <v>Moderado</v>
      </c>
      <c r="AI332" s="188">
        <f>IF(AH332="","",IF(AH332="Leve",0.2,IF(AH332="Menor",0.4,IF(AH332="Moderado",0.6,IF(AH332="Mayor",0.8,IF(AH332="Catastrófico",1,))))))</f>
        <v>0.6</v>
      </c>
      <c r="AJ332" s="184" t="str">
        <f>IF(OR(AND(AE332="Muy Baja",AH332="Leve"),AND(AE332="Muy Baja",AH332="Menor"),AND(AE332="Baja",AH332="Leve")),"Bajo",IF(OR(AND(AE332="Muy baja",AH332="Moderado"),AND(AE332="Baja",AH332="Menor"),AND(AE332="Baja",AH332="Moderado"),AND(AE332="Media",AH332="Leve"),AND(AE332="Media",AH332="Menor"),AND(AE332="Media",AH332="Moderado"),AND(AE332="Alta",AH332="Leve"),AND(AE332="Alta",AH332="Menor")),"Moderado",IF(OR(AND(AE332="Muy Baja",AH332="Mayor"),AND(AE332="Baja",AH332="Mayor"),AND(AE332="Media",AH332="Mayor"),AND(AE332="Alta",AH332="Moderado"),AND(AE332="Alta",AH332="Mayor"),AND(AE332="Muy Alta",AH332="Leve"),AND(AE332="Muy Alta",AH332="Menor"),AND(AE332="Muy Alta",AH332="Moderado"),AND(AE332="Muy Alta",AH332="Mayor")),"Alto",IF(OR(AND(AE332="Muy Baja",AH332="Catastrófico"),AND(AE332="Baja",AH332="Catastrófico"),AND(AE332="Media",AH332="Catastrófico"),AND(AE332="Alta",AH332="Catastrófico"),AND(AE332="Muy Alta",AH332="Catastrófico")),"Extremo",""))))</f>
        <v>Moderado</v>
      </c>
      <c r="AK332" s="185" t="str" cm="1">
        <f t="array" ref="AK332">_xlfn.IFS(AJ332="Bajo","Aceptar",AJ332="Moderado","Reducir",AJ332="Alto","Reducir",AJ332="Extremo","Reducir")</f>
        <v>Reducir</v>
      </c>
      <c r="AL332" s="20" t="str">
        <f>CONCATENATE(J332," Control"," 1")</f>
        <v>ADQBS 56 Control 1</v>
      </c>
      <c r="AM332" s="22" t="s">
        <v>1122</v>
      </c>
      <c r="AN332" s="22" t="s">
        <v>1123</v>
      </c>
      <c r="AO332" s="22" t="s">
        <v>1124</v>
      </c>
      <c r="AP332" s="22" t="str">
        <f t="shared" si="257"/>
        <v>El GRUPO INTERNO DE TRABAJO PARA LA GESTIÓN CONTRACTUAL - SG - Abogado revisor valida los documentos precontractuales a través de la plataforma de SECOPII cada vez que se requiere un proceso de selección y han sido cargados previamente por el abogado estructurador</v>
      </c>
      <c r="AQ332" s="20" t="s">
        <v>54</v>
      </c>
      <c r="AR332" s="20" t="str">
        <f t="shared" ref="AR332:AR339" si="258">IF(OR(AQ332="Preventivo",AQ332="Detectivo"),"Probabilidad",IF(AQ332="Correctivo","Impacto",""))</f>
        <v>Probabilidad</v>
      </c>
      <c r="AS332" s="20" t="s">
        <v>56</v>
      </c>
      <c r="AT332" s="20" t="str">
        <f t="shared" ref="AT332:AT339" si="259">IF(AND(AQ332="Preventivo",AS332="Automático"),"50%",IF(AND(AQ332="Preventivo",AS332="Manual"),"40%",IF(AND(AQ332="Detectivo",AS332="Automático"),"40%",IF(AND(AQ332="Detectivo",AS332="Manual"),"30%",IF(AND(AQ332="Correctivo",AS332="Automático"),"35%",IF(AND(AQ332="Correctivo",AS332="Manual"),"25%",""))))))</f>
        <v>30%</v>
      </c>
      <c r="AU332" s="20" t="s">
        <v>5</v>
      </c>
      <c r="AV332" s="20" t="s">
        <v>2</v>
      </c>
      <c r="AW332" s="20" t="s">
        <v>3</v>
      </c>
      <c r="AX332" s="21">
        <f>+IF(AR332="Probabilidad",AF332-(AF332*AT332),AF332)</f>
        <v>0.42</v>
      </c>
      <c r="AY332" s="20" t="str">
        <f t="shared" si="216"/>
        <v>Media</v>
      </c>
      <c r="AZ332" s="21">
        <f>+IF(AR332="Impacto",AI332-(AI332*AT332),AI332)</f>
        <v>0.6</v>
      </c>
      <c r="BA332" s="20" t="str">
        <f t="shared" si="217"/>
        <v>Moderado</v>
      </c>
      <c r="BB332" s="189" t="str">
        <f>IF(OR(AND(AY335="Muy Baja",BA335="Leve"),AND(AY335="Muy Baja",BA335="Menor"),AND(AY335="Baja",BA335="Leve")),"Bajo",IF(OR(AND(AY335="Muy baja",BA335="Moderado"),AND(AY335="Baja",BA335="Menor"),AND(AY335="Baja",BA335="Moderado"),AND(AY335="Media",BA335="Leve"),AND(AY335="Media",BA335="Menor"),AND(AY335="Media",BA335="Moderado"),AND(AY335="Alta",BA335="Leve"),AND(AY335="Alta",BA335="Menor")),"Moderado",IF(OR(AND(AY335="Muy Baja",BA335="Mayor"),AND(AY335="Baja",BA335="Mayor"),AND(AY335="Media",BA335="Mayor"),AND(AY335="Alta",BA335="Moderado"),AND(AY335="Alta",BA335="Mayor"),AND(AY335="Muy Alta",BA335="Leve"),AND(AY335="Muy Alta",BA335="Menor"),AND(AY335="Muy Alta",BA335="Moderado"),AND(AY335="Muy Alta",BA335="Mayor")),"Alto",IF(OR(AND(AY335="Muy Baja",BA335="Catastrófico"),AND(AY335="Baja",BA335="Catastrófico"),AND(AY335="Media",BA335="Catastrófico"),AND(AY335="Alta",BA335="Catastrófico"),AND(AY335="Muy Alta",BA335="Catastrófico")),"Extremo",""))))</f>
        <v>Moderado</v>
      </c>
      <c r="BC332" s="189" t="str" cm="1">
        <f t="array" ref="BC332">_xlfn.IFS(BB332="Bajo","Aceptar",BB332="Moderado","Reducir",BB332="Alto","Reducir",BB332="Extremo","Reducir")</f>
        <v>Reducir</v>
      </c>
      <c r="BD332" s="181" t="str" cm="1">
        <f t="array" ref="BD332">_xlfn.IFS(BC332="Aceptar","No",BC332="Reducir","Si")</f>
        <v>Si</v>
      </c>
      <c r="BE332" s="136" t="s">
        <v>1817</v>
      </c>
      <c r="BF332" s="136" t="s">
        <v>1817</v>
      </c>
      <c r="BG332" s="136" t="s">
        <v>1817</v>
      </c>
      <c r="BH332" s="166">
        <v>0</v>
      </c>
      <c r="BI332" s="166"/>
      <c r="BJ332" s="167"/>
      <c r="BK332" s="164">
        <f t="shared" ref="BK332" si="260">+SUM(BH332:BJ332)</f>
        <v>0</v>
      </c>
      <c r="BL332" s="165">
        <f t="shared" ref="BL332" si="261">+BK332/3</f>
        <v>0</v>
      </c>
      <c r="BM332" s="178">
        <f t="shared" ref="BM332" si="262">+AVERAGE(BL332:BL335)</f>
        <v>0</v>
      </c>
      <c r="BN332" s="20" t="str">
        <f>CONCATENATE(J332," Acción preventiva"," 1")</f>
        <v>ADQBS 56 Acción preventiva 1</v>
      </c>
      <c r="BO332" s="22" t="s">
        <v>367</v>
      </c>
      <c r="BP332" s="22" t="s">
        <v>1127</v>
      </c>
      <c r="BQ332" s="22" t="s">
        <v>1119</v>
      </c>
      <c r="BR332" s="20">
        <f t="shared" ref="BR332:BR336" si="263">+SUM(BS332:CD332)</f>
        <v>1</v>
      </c>
      <c r="BS332" s="20"/>
      <c r="BT332" s="20"/>
      <c r="BU332" s="20"/>
      <c r="BV332" s="20"/>
      <c r="BW332" s="20"/>
      <c r="BX332" s="20"/>
      <c r="BY332" s="20"/>
      <c r="BZ332" s="20"/>
      <c r="CA332" s="20">
        <v>1</v>
      </c>
      <c r="CB332" s="20"/>
      <c r="CC332" s="20"/>
      <c r="CD332" s="20"/>
      <c r="CE332" s="180">
        <f>+AVERAGE(CR332:CR335)/AVERAGE(BR332:BR335)</f>
        <v>0</v>
      </c>
      <c r="CF332" s="37">
        <f>VLOOKUP($BN332,'[1]Anexo 4 Seg Acciones Prev'!$C$7:$CY$306,90,FALSE)</f>
        <v>0</v>
      </c>
      <c r="CG332" s="37">
        <f>VLOOKUP($BN332,'[1]Anexo 4 Seg Acciones Prev'!$C$7:$CY$306,91,FALSE)</f>
        <v>0</v>
      </c>
      <c r="CH332" s="37">
        <f>VLOOKUP($BN332,'[1]Anexo 4 Seg Acciones Prev'!$C$7:$CY$306,92,FALSE)</f>
        <v>0</v>
      </c>
      <c r="CI332" s="37">
        <f>VLOOKUP($BN332,'[1]Anexo 4 Seg Acciones Prev'!$C$7:$CY$306,93,FALSE)</f>
        <v>0</v>
      </c>
      <c r="CJ332" s="37">
        <f>VLOOKUP($BN332,'[1]Anexo 4 Seg Acciones Prev'!$C$7:$CY$306,94,FALSE)</f>
        <v>0</v>
      </c>
      <c r="CK332" s="37">
        <f>VLOOKUP($BN332,'[1]Anexo 4 Seg Acciones Prev'!$C$7:$CY$306,95,FALSE)</f>
        <v>0</v>
      </c>
      <c r="CL332" s="37">
        <f>VLOOKUP($BN332,'[1]Anexo 4 Seg Acciones Prev'!$C$7:$CY$306,96,FALSE)</f>
        <v>0</v>
      </c>
      <c r="CM332" s="37">
        <f>VLOOKUP($BN332,'[1]Anexo 4 Seg Acciones Prev'!$C$7:$CY$306,97,FALSE)</f>
        <v>0</v>
      </c>
      <c r="CN332" s="37">
        <f>VLOOKUP($BN332,'[1]Anexo 4 Seg Acciones Prev'!$C$7:$CY$306,98,FALSE)</f>
        <v>0</v>
      </c>
      <c r="CO332" s="37">
        <f>VLOOKUP($BN332,'[1]Anexo 4 Seg Acciones Prev'!$C$7:$CY$306,99,FALSE)</f>
        <v>0</v>
      </c>
      <c r="CP332" s="37">
        <f>VLOOKUP($BN332,'[1]Anexo 4 Seg Acciones Prev'!$C$7:$CY$306,100,FALSE)</f>
        <v>0</v>
      </c>
      <c r="CQ332" s="37">
        <f>VLOOKUP($BN332,'[1]Anexo 4 Seg Acciones Prev'!$C$7:$CY$306,101,FALSE)</f>
        <v>0</v>
      </c>
      <c r="CR332" s="37">
        <f t="shared" si="256"/>
        <v>0</v>
      </c>
      <c r="CS332" s="38" t="s">
        <v>58</v>
      </c>
      <c r="CT332" s="23"/>
      <c r="CU332" s="24"/>
      <c r="CV332" s="240">
        <f>+AD332</f>
        <v>100</v>
      </c>
      <c r="CW332" s="25">
        <f>1-(CU332/CV332)</f>
        <v>1</v>
      </c>
      <c r="CX332" s="23" t="str" cm="1">
        <f t="array" ref="CX332">+_xlfn.IFS(CW332&lt;0.8,"Cambio",CW332&lt;0.9,"Revisión de control",CW332&gt;0.89,"Se mantiene")</f>
        <v>Se mantiene</v>
      </c>
      <c r="CY332" s="143"/>
      <c r="CZ332" s="143"/>
      <c r="DA332" s="143"/>
      <c r="DB332" s="143"/>
      <c r="DC332" s="25">
        <f t="shared" ref="DC332:DC339" si="264">(_xlfn.IFS(CT332="",1,CT332="SI",0)+_xlfn.IFS(CY332="",1,CY332="SI",1,CY332="NO",0)+_xlfn.IFS(CZ332="",1,CZ332="SI",1,CZ332="NO",0)+_xlfn.IFS(DA332="",1,DA332="SI",1,DA332="NO",0)+_xlfn.IFS(DB332="",1,DB332="SI",1,DB332="NO",0))/5</f>
        <v>1</v>
      </c>
    </row>
    <row r="333" spans="1:107" ht="60" customHeight="1" x14ac:dyDescent="0.35">
      <c r="A333" s="146" t="s">
        <v>1109</v>
      </c>
      <c r="B333" s="203"/>
      <c r="C333" s="147" t="s">
        <v>157</v>
      </c>
      <c r="D333" s="206"/>
      <c r="E333" s="209"/>
      <c r="F333" s="206"/>
      <c r="G333" s="221"/>
      <c r="H333" s="184"/>
      <c r="I333" s="216"/>
      <c r="J333" s="190"/>
      <c r="K333" s="190"/>
      <c r="L333" s="211"/>
      <c r="M333" s="197"/>
      <c r="N333" s="200"/>
      <c r="O333" s="213"/>
      <c r="P333" s="216"/>
      <c r="Q333" s="213"/>
      <c r="R333" s="216"/>
      <c r="S333" s="216"/>
      <c r="T333" s="216"/>
      <c r="U333" s="184"/>
      <c r="V333" s="186"/>
      <c r="W333" s="186"/>
      <c r="X333" s="187"/>
      <c r="Y333" s="190"/>
      <c r="Z333" s="190"/>
      <c r="AA333" s="193"/>
      <c r="AB333" s="193"/>
      <c r="AC333" s="193"/>
      <c r="AD333" s="195"/>
      <c r="AE333" s="184"/>
      <c r="AF333" s="188"/>
      <c r="AG333" s="184"/>
      <c r="AH333" s="184"/>
      <c r="AI333" s="188"/>
      <c r="AJ333" s="184"/>
      <c r="AK333" s="185"/>
      <c r="AL333" s="20" t="str">
        <f>CONCATENATE(J332," Control"," 2")</f>
        <v>ADQBS 56 Control 2</v>
      </c>
      <c r="AM333" s="22" t="s">
        <v>1122</v>
      </c>
      <c r="AN333" s="22" t="s">
        <v>1125</v>
      </c>
      <c r="AO333" s="22" t="s">
        <v>1126</v>
      </c>
      <c r="AP333" s="22" t="str">
        <f t="shared" si="257"/>
        <v>El GRUPO INTERNO DE TRABAJO PARA LA GESTIÓN CONTRACTUAL - SG - Abogado revisor rechaza los documentos precontractuales a través de su flujo de aprobación en SECOP II para que el abogado estructurador subsane los documentos y se carguen de nuevo</v>
      </c>
      <c r="AQ333" s="20" t="s">
        <v>55</v>
      </c>
      <c r="AR333" s="20" t="str">
        <f t="shared" si="258"/>
        <v>Impacto</v>
      </c>
      <c r="AS333" s="20" t="s">
        <v>56</v>
      </c>
      <c r="AT333" s="20" t="str">
        <f t="shared" si="259"/>
        <v>25%</v>
      </c>
      <c r="AU333" s="20" t="s">
        <v>5</v>
      </c>
      <c r="AV333" s="20" t="s">
        <v>2</v>
      </c>
      <c r="AW333" s="20" t="s">
        <v>3</v>
      </c>
      <c r="AX333" s="21">
        <f>+IF(AR333="Probabilidad",AX332-(AX332*AT333),AX332)</f>
        <v>0.42</v>
      </c>
      <c r="AY333" s="20" t="str">
        <f t="shared" si="216"/>
        <v>Media</v>
      </c>
      <c r="AZ333" s="21">
        <f>+IF(AR333="Impacto",AZ332-(AZ332*AT333),AZ332)</f>
        <v>0.44999999999999996</v>
      </c>
      <c r="BA333" s="20" t="str">
        <f t="shared" si="217"/>
        <v>Moderado</v>
      </c>
      <c r="BB333" s="190"/>
      <c r="BC333" s="190"/>
      <c r="BD333" s="182"/>
      <c r="BE333" s="136" t="s">
        <v>1817</v>
      </c>
      <c r="BF333" s="136" t="s">
        <v>1817</v>
      </c>
      <c r="BG333" s="136" t="s">
        <v>1817</v>
      </c>
      <c r="BH333" s="166"/>
      <c r="BI333" s="166"/>
      <c r="BJ333" s="167"/>
      <c r="BK333" s="164"/>
      <c r="BL333" s="165"/>
      <c r="BM333" s="178"/>
      <c r="BN333" s="20" t="str">
        <f>CONCATENATE(J332," Acción preventiva"," 2")</f>
        <v>ADQBS 56 Acción preventiva 2</v>
      </c>
      <c r="BO333" s="22"/>
      <c r="BP333" s="22"/>
      <c r="BQ333" s="22"/>
      <c r="BR333" s="20"/>
      <c r="BS333" s="20"/>
      <c r="BT333" s="20"/>
      <c r="BU333" s="20"/>
      <c r="BV333" s="20"/>
      <c r="BW333" s="20"/>
      <c r="BX333" s="20"/>
      <c r="BY333" s="20"/>
      <c r="BZ333" s="20"/>
      <c r="CA333" s="20"/>
      <c r="CB333" s="20"/>
      <c r="CC333" s="20"/>
      <c r="CD333" s="20"/>
      <c r="CE333" s="180"/>
      <c r="CF333" s="37"/>
      <c r="CG333" s="37"/>
      <c r="CH333" s="37"/>
      <c r="CI333" s="37"/>
      <c r="CJ333" s="37"/>
      <c r="CK333" s="37"/>
      <c r="CL333" s="37"/>
      <c r="CM333" s="37"/>
      <c r="CN333" s="37"/>
      <c r="CO333" s="37"/>
      <c r="CP333" s="37"/>
      <c r="CQ333" s="37"/>
      <c r="CR333" s="37"/>
      <c r="CS333" s="38"/>
      <c r="CT333" s="23"/>
      <c r="CU333" s="24"/>
      <c r="CV333" s="241"/>
      <c r="CW333" s="25">
        <f>1-(CU333/CV332)</f>
        <v>1</v>
      </c>
      <c r="CX333" s="23" t="str" cm="1">
        <f t="array" ref="CX333">+_xlfn.IFS(CW333&lt;0.8,"Cambio",CW333&lt;0.9,"Revisión de control",CW333&gt;0.89,"Se mantiene")</f>
        <v>Se mantiene</v>
      </c>
      <c r="CY333" s="143"/>
      <c r="CZ333" s="143"/>
      <c r="DA333" s="143"/>
      <c r="DB333" s="143"/>
      <c r="DC333" s="25">
        <f t="shared" si="264"/>
        <v>1</v>
      </c>
    </row>
    <row r="334" spans="1:107" ht="60" customHeight="1" x14ac:dyDescent="0.35">
      <c r="A334" s="146" t="s">
        <v>1109</v>
      </c>
      <c r="B334" s="203"/>
      <c r="C334" s="147" t="s">
        <v>157</v>
      </c>
      <c r="D334" s="206"/>
      <c r="E334" s="209"/>
      <c r="F334" s="206"/>
      <c r="G334" s="221"/>
      <c r="H334" s="184"/>
      <c r="I334" s="216"/>
      <c r="J334" s="190"/>
      <c r="K334" s="190"/>
      <c r="L334" s="211"/>
      <c r="M334" s="197"/>
      <c r="N334" s="200"/>
      <c r="O334" s="213"/>
      <c r="P334" s="216"/>
      <c r="Q334" s="213"/>
      <c r="R334" s="216"/>
      <c r="S334" s="216"/>
      <c r="T334" s="216"/>
      <c r="U334" s="184"/>
      <c r="V334" s="186"/>
      <c r="W334" s="186"/>
      <c r="X334" s="187"/>
      <c r="Y334" s="190"/>
      <c r="Z334" s="190"/>
      <c r="AA334" s="193"/>
      <c r="AB334" s="193"/>
      <c r="AC334" s="193"/>
      <c r="AD334" s="195"/>
      <c r="AE334" s="184"/>
      <c r="AF334" s="188"/>
      <c r="AG334" s="184"/>
      <c r="AH334" s="184"/>
      <c r="AI334" s="188"/>
      <c r="AJ334" s="184"/>
      <c r="AK334" s="185"/>
      <c r="AL334" s="20" t="str">
        <f>CONCATENATE(J332," Control"," 3")</f>
        <v>ADQBS 56 Control 3</v>
      </c>
      <c r="AM334" s="22"/>
      <c r="AN334" s="22"/>
      <c r="AO334" s="22"/>
      <c r="AP334" s="22" t="str">
        <f t="shared" si="257"/>
        <v xml:space="preserve">  a través de </v>
      </c>
      <c r="AQ334" s="20"/>
      <c r="AR334" s="20" t="str">
        <f t="shared" si="258"/>
        <v/>
      </c>
      <c r="AS334" s="20"/>
      <c r="AT334" s="20" t="str">
        <f t="shared" si="259"/>
        <v/>
      </c>
      <c r="AU334" s="20"/>
      <c r="AV334" s="20"/>
      <c r="AW334" s="20"/>
      <c r="AX334" s="21">
        <f>+IF(AR334="Probabilidad",AX333-(AX333*AT334),AX333)</f>
        <v>0.42</v>
      </c>
      <c r="AY334" s="20" t="str">
        <f t="shared" si="216"/>
        <v>Media</v>
      </c>
      <c r="AZ334" s="21">
        <f>+IF(AR334="Impacto",AZ333-(AZ333*AT334),AZ333)</f>
        <v>0.44999999999999996</v>
      </c>
      <c r="BA334" s="20" t="str">
        <f t="shared" si="217"/>
        <v>Moderado</v>
      </c>
      <c r="BB334" s="190"/>
      <c r="BC334" s="190"/>
      <c r="BD334" s="182"/>
      <c r="BE334" s="20"/>
      <c r="BF334" s="20"/>
      <c r="BG334" s="20"/>
      <c r="BH334" s="166"/>
      <c r="BI334" s="166"/>
      <c r="BJ334" s="167"/>
      <c r="BK334" s="167"/>
      <c r="BL334" s="165"/>
      <c r="BM334" s="178"/>
      <c r="BN334" s="20" t="str">
        <f>CONCATENATE(J332," Acción preventiva"," 3")</f>
        <v>ADQBS 56 Acción preventiva 3</v>
      </c>
      <c r="BO334" s="22"/>
      <c r="BP334" s="22"/>
      <c r="BQ334" s="22"/>
      <c r="BR334" s="20"/>
      <c r="BS334" s="20"/>
      <c r="BT334" s="20"/>
      <c r="BU334" s="20"/>
      <c r="BV334" s="20"/>
      <c r="BW334" s="20"/>
      <c r="BX334" s="20"/>
      <c r="BY334" s="20"/>
      <c r="BZ334" s="20"/>
      <c r="CA334" s="20"/>
      <c r="CB334" s="20"/>
      <c r="CC334" s="20"/>
      <c r="CD334" s="20"/>
      <c r="CE334" s="180"/>
      <c r="CF334" s="37"/>
      <c r="CG334" s="37"/>
      <c r="CH334" s="37"/>
      <c r="CI334" s="37"/>
      <c r="CJ334" s="37"/>
      <c r="CK334" s="37"/>
      <c r="CL334" s="37"/>
      <c r="CM334" s="37"/>
      <c r="CN334" s="37"/>
      <c r="CO334" s="37"/>
      <c r="CP334" s="37"/>
      <c r="CQ334" s="37"/>
      <c r="CR334" s="37"/>
      <c r="CS334" s="38"/>
      <c r="CT334" s="23"/>
      <c r="CU334" s="24"/>
      <c r="CV334" s="241"/>
      <c r="CW334" s="25">
        <f>1-(CU334/CV332)</f>
        <v>1</v>
      </c>
      <c r="CX334" s="23" t="str" cm="1">
        <f t="array" ref="CX334">+_xlfn.IFS(CW334&lt;0.8,"Cambio",CW334&lt;0.9,"Revisión de control",CW334&gt;0.89,"Se mantiene")</f>
        <v>Se mantiene</v>
      </c>
      <c r="CY334" s="143"/>
      <c r="CZ334" s="143"/>
      <c r="DA334" s="143"/>
      <c r="DB334" s="143"/>
      <c r="DC334" s="25">
        <f t="shared" si="264"/>
        <v>1</v>
      </c>
    </row>
    <row r="335" spans="1:107" ht="60" customHeight="1" x14ac:dyDescent="0.35">
      <c r="A335" s="146" t="s">
        <v>1109</v>
      </c>
      <c r="B335" s="204"/>
      <c r="C335" s="147" t="s">
        <v>157</v>
      </c>
      <c r="D335" s="207"/>
      <c r="E335" s="210"/>
      <c r="F335" s="207"/>
      <c r="G335" s="221"/>
      <c r="H335" s="184"/>
      <c r="I335" s="217"/>
      <c r="J335" s="191"/>
      <c r="K335" s="191"/>
      <c r="L335" s="211"/>
      <c r="M335" s="198"/>
      <c r="N335" s="201"/>
      <c r="O335" s="214"/>
      <c r="P335" s="217"/>
      <c r="Q335" s="214"/>
      <c r="R335" s="217"/>
      <c r="S335" s="217"/>
      <c r="T335" s="217"/>
      <c r="U335" s="184"/>
      <c r="V335" s="186"/>
      <c r="W335" s="186"/>
      <c r="X335" s="187"/>
      <c r="Y335" s="191"/>
      <c r="Z335" s="191"/>
      <c r="AA335" s="194"/>
      <c r="AB335" s="194"/>
      <c r="AC335" s="194"/>
      <c r="AD335" s="195"/>
      <c r="AE335" s="184"/>
      <c r="AF335" s="188"/>
      <c r="AG335" s="184"/>
      <c r="AH335" s="184"/>
      <c r="AI335" s="188"/>
      <c r="AJ335" s="184"/>
      <c r="AK335" s="185"/>
      <c r="AL335" s="20" t="str">
        <f>CONCATENATE(J332," Control"," 4")</f>
        <v>ADQBS 56 Control 4</v>
      </c>
      <c r="AM335" s="22"/>
      <c r="AN335" s="22"/>
      <c r="AO335" s="22"/>
      <c r="AP335" s="22" t="str">
        <f t="shared" si="257"/>
        <v xml:space="preserve">  a través de </v>
      </c>
      <c r="AQ335" s="20"/>
      <c r="AR335" s="20" t="str">
        <f t="shared" si="258"/>
        <v/>
      </c>
      <c r="AS335" s="20"/>
      <c r="AT335" s="20" t="str">
        <f t="shared" si="259"/>
        <v/>
      </c>
      <c r="AU335" s="20"/>
      <c r="AV335" s="20"/>
      <c r="AW335" s="20"/>
      <c r="AX335" s="21">
        <f>+IF(AR335="Probabilidad",AX334-(AX334*AT335),AX334)</f>
        <v>0.42</v>
      </c>
      <c r="AY335" s="20" t="str">
        <f t="shared" si="216"/>
        <v>Media</v>
      </c>
      <c r="AZ335" s="21">
        <f>+IF(AR335="Impacto",AZ334-(AZ334*AT335),AZ334)</f>
        <v>0.44999999999999996</v>
      </c>
      <c r="BA335" s="20" t="str">
        <f t="shared" si="217"/>
        <v>Moderado</v>
      </c>
      <c r="BB335" s="191"/>
      <c r="BC335" s="191"/>
      <c r="BD335" s="183"/>
      <c r="BE335" s="20"/>
      <c r="BF335" s="20"/>
      <c r="BG335" s="20"/>
      <c r="BH335" s="166"/>
      <c r="BI335" s="166"/>
      <c r="BJ335" s="167"/>
      <c r="BK335" s="167"/>
      <c r="BL335" s="165"/>
      <c r="BM335" s="178"/>
      <c r="BN335" s="20" t="str">
        <f>CONCATENATE(J332," Acción preventiva"," 4")</f>
        <v>ADQBS 56 Acción preventiva 4</v>
      </c>
      <c r="BO335" s="22"/>
      <c r="BP335" s="22"/>
      <c r="BQ335" s="22"/>
      <c r="BR335" s="20"/>
      <c r="BS335" s="20"/>
      <c r="BT335" s="20"/>
      <c r="BU335" s="20"/>
      <c r="BV335" s="20"/>
      <c r="BW335" s="20"/>
      <c r="BX335" s="20"/>
      <c r="BY335" s="20"/>
      <c r="BZ335" s="20"/>
      <c r="CA335" s="20"/>
      <c r="CB335" s="20"/>
      <c r="CC335" s="20"/>
      <c r="CD335" s="20"/>
      <c r="CE335" s="180"/>
      <c r="CF335" s="37"/>
      <c r="CG335" s="37"/>
      <c r="CH335" s="37"/>
      <c r="CI335" s="37"/>
      <c r="CJ335" s="37"/>
      <c r="CK335" s="37"/>
      <c r="CL335" s="37"/>
      <c r="CM335" s="37"/>
      <c r="CN335" s="37"/>
      <c r="CO335" s="37"/>
      <c r="CP335" s="37"/>
      <c r="CQ335" s="37"/>
      <c r="CR335" s="37"/>
      <c r="CS335" s="38"/>
      <c r="CT335" s="23"/>
      <c r="CU335" s="24"/>
      <c r="CV335" s="242"/>
      <c r="CW335" s="25">
        <f>1-(CU335/CV332)</f>
        <v>1</v>
      </c>
      <c r="CX335" s="23" t="str" cm="1">
        <f t="array" ref="CX335">+_xlfn.IFS(CW335&lt;0.8,"Cambio",CW335&lt;0.9,"Revisión de control",CW335&gt;0.89,"Se mantiene")</f>
        <v>Se mantiene</v>
      </c>
      <c r="CY335" s="143"/>
      <c r="CZ335" s="143"/>
      <c r="DA335" s="143"/>
      <c r="DB335" s="143"/>
      <c r="DC335" s="25">
        <f t="shared" si="264"/>
        <v>1</v>
      </c>
    </row>
    <row r="336" spans="1:107" ht="60" customHeight="1" x14ac:dyDescent="0.35">
      <c r="A336" s="146" t="s">
        <v>1109</v>
      </c>
      <c r="B336" s="202" t="s">
        <v>156</v>
      </c>
      <c r="C336" s="147" t="s">
        <v>157</v>
      </c>
      <c r="D336" s="205" t="str">
        <f>VLOOKUP(B336,Datos!$B$65:$F$80,3,FALSE)</f>
        <v>Adelantar la adquisición de bienes y/o servicios de la Agencia a través de los mecanismos definidos para la selección, elaboración, celebración, formalización, ejecución, terminación y/o liquidación de los contratos.</v>
      </c>
      <c r="E336" s="208" t="str">
        <f>VLOOKUP(B336,Datos!$B$65:$F$80,5,FALSE)</f>
        <v>La posibilidad de incumplir con los mecanismos definidos para la adquisición de bienes y/o servicios de la Agencia</v>
      </c>
      <c r="F336" s="205" t="str">
        <f>VLOOKUP(B336,Datos!$B$65:$F$80,4,FALSE)</f>
        <v>Desde la programación y análisis de las necesidades de la Agencia hasta la terminación y/o liquidación del contrato</v>
      </c>
      <c r="G336" s="221" t="s">
        <v>659</v>
      </c>
      <c r="H336" s="184" t="s">
        <v>1111</v>
      </c>
      <c r="I336" s="215">
        <f>IF(K336="",0,1)</f>
        <v>1</v>
      </c>
      <c r="J336" s="189" t="str">
        <f>CONCATENATE(C336," ",K336)</f>
        <v>ADQBS 57</v>
      </c>
      <c r="K336" s="189">
        <v>57</v>
      </c>
      <c r="L336" s="211">
        <v>46150</v>
      </c>
      <c r="M336" s="196">
        <f ca="1">+TODAY()-L336</f>
        <v>39</v>
      </c>
      <c r="N336" s="199" t="s">
        <v>1128</v>
      </c>
      <c r="O336" s="212" t="s">
        <v>19</v>
      </c>
      <c r="P336" s="215">
        <f>VLOOKUP(O336,Datos!$B$20:$D$25,3,FALSE)</f>
        <v>0.2</v>
      </c>
      <c r="Q336" s="212" t="s">
        <v>28</v>
      </c>
      <c r="R336" s="215">
        <f>VLOOKUP(Q336,Datos!$C$20:$D$25,2,FALSE)</f>
        <v>0.6</v>
      </c>
      <c r="S336" s="215">
        <f>+IF(P336="",R336,IF(R336="",P336,IF(P336&gt;R336,P336,R336)))</f>
        <v>0.6</v>
      </c>
      <c r="T336" s="215" t="str" cm="1">
        <f t="array" ref="T336">_xlfn.IFS(S336=P336,O336,S336=R336,Q336)</f>
        <v>El riesgo afecta la imagen de la entidad con algunos usuarios de relevancia frente al logro de los objetivos</v>
      </c>
      <c r="U336" s="184" t="s">
        <v>4</v>
      </c>
      <c r="V336" s="186" t="s">
        <v>1112</v>
      </c>
      <c r="W336" s="186" t="s">
        <v>1129</v>
      </c>
      <c r="X336" s="187" t="str">
        <f>CONCATENATE("Posibilidad de"," ",U336," ",V336," debido ",W336)</f>
        <v>Posibilidad de pérdida reputacional en la imagen institucional ante los grupos de interés debido al desconocimiento de la norma y/o mal intención por parte de los responsables del proceso</v>
      </c>
      <c r="Y336" s="189" t="s">
        <v>208</v>
      </c>
      <c r="Z336" s="189" t="s">
        <v>214</v>
      </c>
      <c r="AA336" s="192" t="s">
        <v>257</v>
      </c>
      <c r="AB336" s="192" t="s">
        <v>1009</v>
      </c>
      <c r="AC336" s="192" t="s">
        <v>1078</v>
      </c>
      <c r="AD336" s="195">
        <v>9000</v>
      </c>
      <c r="AE336" s="184" t="str">
        <f>IF(AD336&lt;=0,"",IF(AD336&lt;=2,"Muy Baja",IF(AD336&lt;=24,"Baja",IF(AD336&lt;=500,"Media",IF(AD336&lt;=5000,"Alta","Muy Alta")))))</f>
        <v>Muy Alta</v>
      </c>
      <c r="AF336" s="188">
        <f>IF(AE336="","",IF(AE336="Muy Baja",0.2,IF(AE336="Baja",0.4,IF(AE336="Media",0.6,IF(AE336="Alta",0.8,IF(AE336="Muy Alta",1,))))))</f>
        <v>1</v>
      </c>
      <c r="AG336" s="188" t="str">
        <f>+T336</f>
        <v>El riesgo afecta la imagen de la entidad con algunos usuarios de relevancia frente al logro de los objetivos</v>
      </c>
      <c r="AH336" s="184" t="str" cm="1">
        <f t="array" ref="AH336">_xlfn.IFS(AG336=Datos!$C$6,"Leve",AG336=Datos!$D$6,"Leve",AG336=Datos!$C$7,"Menor",AG336=Datos!$D$7,"Menor",AG336=Datos!$C$8,"Moderado",AG336=Datos!$D$8,"Moderado",AG336=Datos!$C$9,"Mayor",AG336=Datos!$D$9,"Mayor",AG336=Datos!$C$10,"Catastrófico",AG336=Datos!$D$10,"Catastrófico")</f>
        <v>Moderado</v>
      </c>
      <c r="AI336" s="188">
        <f>IF(AH336="","",IF(AH336="Leve",0.2,IF(AH336="Menor",0.4,IF(AH336="Moderado",0.6,IF(AH336="Mayor",0.8,IF(AH336="Catastrófico",1,))))))</f>
        <v>0.6</v>
      </c>
      <c r="AJ336" s="184" t="str">
        <f>IF(OR(AND(AE336="Muy Baja",AH336="Leve"),AND(AE336="Muy Baja",AH336="Menor"),AND(AE336="Baja",AH336="Leve")),"Bajo",IF(OR(AND(AE336="Muy baja",AH336="Moderado"),AND(AE336="Baja",AH336="Menor"),AND(AE336="Baja",AH336="Moderado"),AND(AE336="Media",AH336="Leve"),AND(AE336="Media",AH336="Menor"),AND(AE336="Media",AH336="Moderado"),AND(AE336="Alta",AH336="Leve"),AND(AE336="Alta",AH336="Menor")),"Moderado",IF(OR(AND(AE336="Muy Baja",AH336="Mayor"),AND(AE336="Baja",AH336="Mayor"),AND(AE336="Media",AH336="Mayor"),AND(AE336="Alta",AH336="Moderado"),AND(AE336="Alta",AH336="Mayor"),AND(AE336="Muy Alta",AH336="Leve"),AND(AE336="Muy Alta",AH336="Menor"),AND(AE336="Muy Alta",AH336="Moderado"),AND(AE336="Muy Alta",AH336="Mayor")),"Alto",IF(OR(AND(AE336="Muy Baja",AH336="Catastrófico"),AND(AE336="Baja",AH336="Catastrófico"),AND(AE336="Media",AH336="Catastrófico"),AND(AE336="Alta",AH336="Catastrófico"),AND(AE336="Muy Alta",AH336="Catastrófico")),"Extremo",""))))</f>
        <v>Alto</v>
      </c>
      <c r="AK336" s="185" t="str" cm="1">
        <f t="array" ref="AK336">_xlfn.IFS(AJ336="Bajo","Aceptar",AJ336="Moderado","Reducir",AJ336="Alto","Reducir",AJ336="Extremo","Reducir")</f>
        <v>Reducir</v>
      </c>
      <c r="AL336" s="20" t="str">
        <f>CONCATENATE(J336," Control"," 1")</f>
        <v>ADQBS 57 Control 1</v>
      </c>
      <c r="AM336" s="22" t="s">
        <v>1130</v>
      </c>
      <c r="AN336" s="22" t="s">
        <v>1131</v>
      </c>
      <c r="AO336" s="22" t="s">
        <v>1132</v>
      </c>
      <c r="AP336" s="22" t="str">
        <f t="shared" si="257"/>
        <v xml:space="preserve">El GRUPO INTERNO DE TRABAJO PARA LA GESTIÓN CONTRACTUAL - SG -  Abogado estructurador revisa la capacidad e idoneidad del proveedor a través de las formas ADQBS-F-036 CONSTANCIA DE CAPACIDAD E IDONEIDAD PARA CONTRATACIÓN DIRECTA o ADQBS-F-027 CONSTANCIA DE IDONEIDAD Y EXPERIENCIA (dependiendo de la necesidad del objeto a contratar), diligenciados previamente por las áreas cada vez que se requiera la contración directa
</v>
      </c>
      <c r="AQ336" s="20" t="s">
        <v>54</v>
      </c>
      <c r="AR336" s="20" t="str">
        <f t="shared" si="258"/>
        <v>Probabilidad</v>
      </c>
      <c r="AS336" s="20" t="s">
        <v>56</v>
      </c>
      <c r="AT336" s="20" t="str">
        <f t="shared" si="259"/>
        <v>30%</v>
      </c>
      <c r="AU336" s="20" t="s">
        <v>1</v>
      </c>
      <c r="AV336" s="20" t="s">
        <v>2</v>
      </c>
      <c r="AW336" s="20" t="s">
        <v>3</v>
      </c>
      <c r="AX336" s="21">
        <f>+IF(AR336="Probabilidad",AF336-(AF336*AT336),AF336)</f>
        <v>0.7</v>
      </c>
      <c r="AY336" s="20" t="str">
        <f t="shared" si="216"/>
        <v>Alta</v>
      </c>
      <c r="AZ336" s="21">
        <f>+IF(AR336="Impacto",AI336-(AI336*AT336),AI336)</f>
        <v>0.6</v>
      </c>
      <c r="BA336" s="20" t="str">
        <f t="shared" si="217"/>
        <v>Moderado</v>
      </c>
      <c r="BB336" s="189" t="str">
        <f>IF(OR(AND(AY339="Muy Baja",BA339="Leve"),AND(AY339="Muy Baja",BA339="Menor"),AND(AY339="Baja",BA339="Leve")),"Bajo",IF(OR(AND(AY339="Muy baja",BA339="Moderado"),AND(AY339="Baja",BA339="Menor"),AND(AY339="Baja",BA339="Moderado"),AND(AY339="Media",BA339="Leve"),AND(AY339="Media",BA339="Menor"),AND(AY339="Media",BA339="Moderado"),AND(AY339="Alta",BA339="Leve"),AND(AY339="Alta",BA339="Menor")),"Moderado",IF(OR(AND(AY339="Muy Baja",BA339="Mayor"),AND(AY339="Baja",BA339="Mayor"),AND(AY339="Media",BA339="Mayor"),AND(AY339="Alta",BA339="Moderado"),AND(AY339="Alta",BA339="Mayor"),AND(AY339="Muy Alta",BA339="Leve"),AND(AY339="Muy Alta",BA339="Menor"),AND(AY339="Muy Alta",BA339="Moderado"),AND(AY339="Muy Alta",BA339="Mayor")),"Alto",IF(OR(AND(AY339="Muy Baja",BA339="Catastrófico"),AND(AY339="Baja",BA339="Catastrófico"),AND(AY339="Media",BA339="Catastrófico"),AND(AY339="Alta",BA339="Catastrófico"),AND(AY339="Muy Alta",BA339="Catastrófico")),"Extremo",""))))</f>
        <v>Alto</v>
      </c>
      <c r="BC336" s="189" t="str" cm="1">
        <f t="array" ref="BC336">_xlfn.IFS(BB336="Bajo","Aceptar",BB336="Moderado","Reducir",BB336="Alto","Reducir",BB336="Extremo","Reducir")</f>
        <v>Reducir</v>
      </c>
      <c r="BD336" s="181" t="str" cm="1">
        <f t="array" ref="BD336">_xlfn.IFS(BC336="Aceptar","No",BC336="Reducir","Si")</f>
        <v>Si</v>
      </c>
      <c r="BE336" s="136" t="s">
        <v>1817</v>
      </c>
      <c r="BF336" s="136" t="s">
        <v>1817</v>
      </c>
      <c r="BG336" s="136" t="s">
        <v>1817</v>
      </c>
      <c r="BH336" s="166">
        <v>0</v>
      </c>
      <c r="BI336" s="166"/>
      <c r="BJ336" s="167"/>
      <c r="BK336" s="164">
        <f t="shared" ref="BK336" si="265">+SUM(BH336:BJ336)</f>
        <v>0</v>
      </c>
      <c r="BL336" s="165">
        <f t="shared" ref="BL336" si="266">+BK336/3</f>
        <v>0</v>
      </c>
      <c r="BM336" s="178">
        <f t="shared" ref="BM336" si="267">+AVERAGE(BL336:BL339)</f>
        <v>0</v>
      </c>
      <c r="BN336" s="20" t="str">
        <f>CONCATENATE(J336," Acción preventiva"," 1")</f>
        <v>ADQBS 57 Acción preventiva 1</v>
      </c>
      <c r="BO336" s="22" t="s">
        <v>367</v>
      </c>
      <c r="BP336" s="22" t="s">
        <v>1135</v>
      </c>
      <c r="BQ336" s="22" t="s">
        <v>1136</v>
      </c>
      <c r="BR336" s="20">
        <f t="shared" si="263"/>
        <v>1</v>
      </c>
      <c r="BS336" s="20"/>
      <c r="BT336" s="20"/>
      <c r="BU336" s="20"/>
      <c r="BV336" s="20"/>
      <c r="BW336" s="20"/>
      <c r="BX336" s="20"/>
      <c r="BY336" s="20"/>
      <c r="BZ336" s="20">
        <v>1</v>
      </c>
      <c r="CA336" s="20"/>
      <c r="CB336" s="20"/>
      <c r="CC336" s="20"/>
      <c r="CD336" s="20"/>
      <c r="CE336" s="180">
        <f>+AVERAGE(CR336:CR339)/AVERAGE(BR336:BR339)</f>
        <v>0</v>
      </c>
      <c r="CF336" s="37">
        <f>VLOOKUP($BN336,'[1]Anexo 4 Seg Acciones Prev'!$C$7:$CY$306,90,FALSE)</f>
        <v>0</v>
      </c>
      <c r="CG336" s="37">
        <f>VLOOKUP($BN336,'[1]Anexo 4 Seg Acciones Prev'!$C$7:$CY$306,91,FALSE)</f>
        <v>0</v>
      </c>
      <c r="CH336" s="37">
        <f>VLOOKUP($BN336,'[1]Anexo 4 Seg Acciones Prev'!$C$7:$CY$306,92,FALSE)</f>
        <v>0</v>
      </c>
      <c r="CI336" s="37">
        <f>VLOOKUP($BN336,'[1]Anexo 4 Seg Acciones Prev'!$C$7:$CY$306,93,FALSE)</f>
        <v>0</v>
      </c>
      <c r="CJ336" s="37">
        <f>VLOOKUP($BN336,'[1]Anexo 4 Seg Acciones Prev'!$C$7:$CY$306,94,FALSE)</f>
        <v>0</v>
      </c>
      <c r="CK336" s="37">
        <f>VLOOKUP($BN336,'[1]Anexo 4 Seg Acciones Prev'!$C$7:$CY$306,95,FALSE)</f>
        <v>0</v>
      </c>
      <c r="CL336" s="37">
        <f>VLOOKUP($BN336,'[1]Anexo 4 Seg Acciones Prev'!$C$7:$CY$306,96,FALSE)</f>
        <v>0</v>
      </c>
      <c r="CM336" s="37">
        <f>VLOOKUP($BN336,'[1]Anexo 4 Seg Acciones Prev'!$C$7:$CY$306,97,FALSE)</f>
        <v>0</v>
      </c>
      <c r="CN336" s="37">
        <f>VLOOKUP($BN336,'[1]Anexo 4 Seg Acciones Prev'!$C$7:$CY$306,98,FALSE)</f>
        <v>0</v>
      </c>
      <c r="CO336" s="37">
        <f>VLOOKUP($BN336,'[1]Anexo 4 Seg Acciones Prev'!$C$7:$CY$306,99,FALSE)</f>
        <v>0</v>
      </c>
      <c r="CP336" s="37">
        <f>VLOOKUP($BN336,'[1]Anexo 4 Seg Acciones Prev'!$C$7:$CY$306,100,FALSE)</f>
        <v>0</v>
      </c>
      <c r="CQ336" s="37">
        <f>VLOOKUP($BN336,'[1]Anexo 4 Seg Acciones Prev'!$C$7:$CY$306,101,FALSE)</f>
        <v>0</v>
      </c>
      <c r="CR336" s="37">
        <f t="shared" si="256"/>
        <v>0</v>
      </c>
      <c r="CS336" s="38" t="s">
        <v>58</v>
      </c>
      <c r="CT336" s="23"/>
      <c r="CU336" s="24"/>
      <c r="CV336" s="240">
        <f>+AD336</f>
        <v>9000</v>
      </c>
      <c r="CW336" s="25">
        <f>1-(CU336/CV336)</f>
        <v>1</v>
      </c>
      <c r="CX336" s="23" t="str" cm="1">
        <f t="array" ref="CX336">+_xlfn.IFS(CW336&lt;0.8,"Cambio",CW336&lt;0.9,"Revisión de control",CW336&gt;0.89,"Se mantiene")</f>
        <v>Se mantiene</v>
      </c>
      <c r="CY336" s="143"/>
      <c r="CZ336" s="143"/>
      <c r="DA336" s="143"/>
      <c r="DB336" s="143"/>
      <c r="DC336" s="25">
        <f t="shared" si="264"/>
        <v>1</v>
      </c>
    </row>
    <row r="337" spans="1:107" ht="60" customHeight="1" x14ac:dyDescent="0.35">
      <c r="A337" s="146" t="s">
        <v>1109</v>
      </c>
      <c r="B337" s="203"/>
      <c r="C337" s="147" t="s">
        <v>157</v>
      </c>
      <c r="D337" s="206"/>
      <c r="E337" s="209"/>
      <c r="F337" s="206"/>
      <c r="G337" s="221"/>
      <c r="H337" s="184"/>
      <c r="I337" s="216"/>
      <c r="J337" s="190"/>
      <c r="K337" s="190"/>
      <c r="L337" s="211"/>
      <c r="M337" s="197"/>
      <c r="N337" s="200"/>
      <c r="O337" s="213"/>
      <c r="P337" s="216"/>
      <c r="Q337" s="213"/>
      <c r="R337" s="216"/>
      <c r="S337" s="216"/>
      <c r="T337" s="216"/>
      <c r="U337" s="184"/>
      <c r="V337" s="186"/>
      <c r="W337" s="186"/>
      <c r="X337" s="187"/>
      <c r="Y337" s="190"/>
      <c r="Z337" s="190"/>
      <c r="AA337" s="193"/>
      <c r="AB337" s="193"/>
      <c r="AC337" s="193"/>
      <c r="AD337" s="195"/>
      <c r="AE337" s="184"/>
      <c r="AF337" s="188"/>
      <c r="AG337" s="184"/>
      <c r="AH337" s="184"/>
      <c r="AI337" s="188"/>
      <c r="AJ337" s="184"/>
      <c r="AK337" s="185"/>
      <c r="AL337" s="20" t="str">
        <f>CONCATENATE(J336," Control"," 2")</f>
        <v>ADQBS 57 Control 2</v>
      </c>
      <c r="AM337" s="22" t="s">
        <v>1130</v>
      </c>
      <c r="AN337" s="22" t="s">
        <v>1133</v>
      </c>
      <c r="AO337" s="22" t="s">
        <v>1134</v>
      </c>
      <c r="AP337" s="22" t="str">
        <f t="shared" si="257"/>
        <v>El GRUPO INTERNO DE TRABAJO PARA LA GESTIÓN CONTRACTUAL - SG -  Abogado estructurador devuelve los documentos a través de un correo electronico informando las observaciones respectivas para que la dependencia subsane</v>
      </c>
      <c r="AQ337" s="20" t="s">
        <v>55</v>
      </c>
      <c r="AR337" s="20" t="str">
        <f t="shared" si="258"/>
        <v>Impacto</v>
      </c>
      <c r="AS337" s="20" t="s">
        <v>56</v>
      </c>
      <c r="AT337" s="20" t="str">
        <f t="shared" si="259"/>
        <v>25%</v>
      </c>
      <c r="AU337" s="20" t="s">
        <v>5</v>
      </c>
      <c r="AV337" s="20" t="s">
        <v>2</v>
      </c>
      <c r="AW337" s="20" t="s">
        <v>3</v>
      </c>
      <c r="AX337" s="21">
        <f>+IF(AR337="Probabilidad",AX336-(AX336*AT337),AX336)</f>
        <v>0.7</v>
      </c>
      <c r="AY337" s="20" t="str">
        <f t="shared" si="216"/>
        <v>Alta</v>
      </c>
      <c r="AZ337" s="21">
        <f>+IF(AR337="Impacto",AZ336-(AZ336*AT337),AZ336)</f>
        <v>0.44999999999999996</v>
      </c>
      <c r="BA337" s="20" t="str">
        <f t="shared" si="217"/>
        <v>Moderado</v>
      </c>
      <c r="BB337" s="190"/>
      <c r="BC337" s="190"/>
      <c r="BD337" s="182"/>
      <c r="BE337" s="136" t="s">
        <v>1817</v>
      </c>
      <c r="BF337" s="136" t="s">
        <v>1817</v>
      </c>
      <c r="BG337" s="136" t="s">
        <v>1817</v>
      </c>
      <c r="BH337" s="166"/>
      <c r="BI337" s="166"/>
      <c r="BJ337" s="167"/>
      <c r="BK337" s="164"/>
      <c r="BL337" s="165"/>
      <c r="BM337" s="178"/>
      <c r="BN337" s="20" t="str">
        <f>CONCATENATE(J336," Acción preventiva"," 2")</f>
        <v>ADQBS 57 Acción preventiva 2</v>
      </c>
      <c r="BO337" s="22"/>
      <c r="BP337" s="22"/>
      <c r="BQ337" s="22"/>
      <c r="BR337" s="20"/>
      <c r="BS337" s="20"/>
      <c r="BT337" s="20"/>
      <c r="BU337" s="20"/>
      <c r="BV337" s="20"/>
      <c r="BW337" s="20"/>
      <c r="BX337" s="20"/>
      <c r="BY337" s="20"/>
      <c r="BZ337" s="20"/>
      <c r="CA337" s="20"/>
      <c r="CB337" s="20"/>
      <c r="CC337" s="20"/>
      <c r="CD337" s="20"/>
      <c r="CE337" s="180"/>
      <c r="CF337" s="37"/>
      <c r="CG337" s="37"/>
      <c r="CH337" s="37"/>
      <c r="CI337" s="37"/>
      <c r="CJ337" s="37"/>
      <c r="CK337" s="37"/>
      <c r="CL337" s="37"/>
      <c r="CM337" s="37"/>
      <c r="CN337" s="37"/>
      <c r="CO337" s="37"/>
      <c r="CP337" s="37"/>
      <c r="CQ337" s="37"/>
      <c r="CR337" s="37"/>
      <c r="CS337" s="38"/>
      <c r="CT337" s="23"/>
      <c r="CU337" s="24"/>
      <c r="CV337" s="241"/>
      <c r="CW337" s="25">
        <f>1-(CU337/CV336)</f>
        <v>1</v>
      </c>
      <c r="CX337" s="23" t="str" cm="1">
        <f t="array" ref="CX337">+_xlfn.IFS(CW337&lt;0.8,"Cambio",CW337&lt;0.9,"Revisión de control",CW337&gt;0.89,"Se mantiene")</f>
        <v>Se mantiene</v>
      </c>
      <c r="CY337" s="143"/>
      <c r="CZ337" s="143"/>
      <c r="DA337" s="143"/>
      <c r="DB337" s="143"/>
      <c r="DC337" s="25">
        <f t="shared" si="264"/>
        <v>1</v>
      </c>
    </row>
    <row r="338" spans="1:107" ht="60" customHeight="1" x14ac:dyDescent="0.35">
      <c r="A338" s="146" t="s">
        <v>1109</v>
      </c>
      <c r="B338" s="203"/>
      <c r="C338" s="147" t="s">
        <v>157</v>
      </c>
      <c r="D338" s="206"/>
      <c r="E338" s="209"/>
      <c r="F338" s="206"/>
      <c r="G338" s="221"/>
      <c r="H338" s="184"/>
      <c r="I338" s="216"/>
      <c r="J338" s="190"/>
      <c r="K338" s="190"/>
      <c r="L338" s="211"/>
      <c r="M338" s="197"/>
      <c r="N338" s="200"/>
      <c r="O338" s="213"/>
      <c r="P338" s="216"/>
      <c r="Q338" s="213"/>
      <c r="R338" s="216"/>
      <c r="S338" s="216"/>
      <c r="T338" s="216"/>
      <c r="U338" s="184"/>
      <c r="V338" s="186"/>
      <c r="W338" s="186"/>
      <c r="X338" s="187"/>
      <c r="Y338" s="190"/>
      <c r="Z338" s="190"/>
      <c r="AA338" s="193"/>
      <c r="AB338" s="193"/>
      <c r="AC338" s="193"/>
      <c r="AD338" s="195"/>
      <c r="AE338" s="184"/>
      <c r="AF338" s="188"/>
      <c r="AG338" s="184"/>
      <c r="AH338" s="184"/>
      <c r="AI338" s="188"/>
      <c r="AJ338" s="184"/>
      <c r="AK338" s="185"/>
      <c r="AL338" s="20" t="str">
        <f>CONCATENATE(J336," Control"," 3")</f>
        <v>ADQBS 57 Control 3</v>
      </c>
      <c r="AM338" s="22"/>
      <c r="AN338" s="22"/>
      <c r="AO338" s="22"/>
      <c r="AP338" s="22" t="str">
        <f t="shared" si="257"/>
        <v xml:space="preserve">  a través de </v>
      </c>
      <c r="AQ338" s="20"/>
      <c r="AR338" s="20" t="str">
        <f t="shared" si="258"/>
        <v/>
      </c>
      <c r="AS338" s="20"/>
      <c r="AT338" s="20" t="str">
        <f t="shared" si="259"/>
        <v/>
      </c>
      <c r="AU338" s="20"/>
      <c r="AV338" s="20"/>
      <c r="AW338" s="20"/>
      <c r="AX338" s="21">
        <f>+IF(AR338="Probabilidad",AX337-(AX337*AT338),AX337)</f>
        <v>0.7</v>
      </c>
      <c r="AY338" s="20" t="str">
        <f t="shared" si="216"/>
        <v>Alta</v>
      </c>
      <c r="AZ338" s="21">
        <f>+IF(AR338="Impacto",AZ337-(AZ337*AT338),AZ337)</f>
        <v>0.44999999999999996</v>
      </c>
      <c r="BA338" s="20" t="str">
        <f t="shared" si="217"/>
        <v>Moderado</v>
      </c>
      <c r="BB338" s="190"/>
      <c r="BC338" s="190"/>
      <c r="BD338" s="182"/>
      <c r="BE338" s="20"/>
      <c r="BF338" s="20"/>
      <c r="BG338" s="20"/>
      <c r="BH338" s="166"/>
      <c r="BI338" s="166"/>
      <c r="BJ338" s="167"/>
      <c r="BK338" s="167"/>
      <c r="BL338" s="165"/>
      <c r="BM338" s="178"/>
      <c r="BN338" s="20" t="str">
        <f>CONCATENATE(J336," Acción preventiva"," 3")</f>
        <v>ADQBS 57 Acción preventiva 3</v>
      </c>
      <c r="BO338" s="22"/>
      <c r="BP338" s="22"/>
      <c r="BQ338" s="22"/>
      <c r="BR338" s="20"/>
      <c r="BS338" s="20"/>
      <c r="BT338" s="20"/>
      <c r="BU338" s="20"/>
      <c r="BV338" s="20"/>
      <c r="BW338" s="20"/>
      <c r="BX338" s="20"/>
      <c r="BY338" s="20"/>
      <c r="BZ338" s="20"/>
      <c r="CA338" s="20"/>
      <c r="CB338" s="20"/>
      <c r="CC338" s="20"/>
      <c r="CD338" s="20"/>
      <c r="CE338" s="180"/>
      <c r="CF338" s="37"/>
      <c r="CG338" s="37"/>
      <c r="CH338" s="37"/>
      <c r="CI338" s="37"/>
      <c r="CJ338" s="37"/>
      <c r="CK338" s="37"/>
      <c r="CL338" s="37"/>
      <c r="CM338" s="37"/>
      <c r="CN338" s="37"/>
      <c r="CO338" s="37"/>
      <c r="CP338" s="37"/>
      <c r="CQ338" s="37"/>
      <c r="CR338" s="37"/>
      <c r="CS338" s="38"/>
      <c r="CT338" s="23"/>
      <c r="CU338" s="24"/>
      <c r="CV338" s="241"/>
      <c r="CW338" s="25">
        <f>1-(CU338/CV336)</f>
        <v>1</v>
      </c>
      <c r="CX338" s="23" t="str" cm="1">
        <f t="array" ref="CX338">+_xlfn.IFS(CW338&lt;0.8,"Cambio",CW338&lt;0.9,"Revisión de control",CW338&gt;0.89,"Se mantiene")</f>
        <v>Se mantiene</v>
      </c>
      <c r="CY338" s="143"/>
      <c r="CZ338" s="143"/>
      <c r="DA338" s="143"/>
      <c r="DB338" s="143"/>
      <c r="DC338" s="25">
        <f t="shared" si="264"/>
        <v>1</v>
      </c>
    </row>
    <row r="339" spans="1:107" ht="60" customHeight="1" x14ac:dyDescent="0.35">
      <c r="A339" s="146" t="s">
        <v>1109</v>
      </c>
      <c r="B339" s="204"/>
      <c r="C339" s="147" t="s">
        <v>157</v>
      </c>
      <c r="D339" s="207"/>
      <c r="E339" s="210"/>
      <c r="F339" s="207"/>
      <c r="G339" s="221"/>
      <c r="H339" s="184"/>
      <c r="I339" s="217"/>
      <c r="J339" s="191"/>
      <c r="K339" s="191"/>
      <c r="L339" s="211"/>
      <c r="M339" s="198"/>
      <c r="N339" s="201"/>
      <c r="O339" s="214"/>
      <c r="P339" s="217"/>
      <c r="Q339" s="214"/>
      <c r="R339" s="217"/>
      <c r="S339" s="217"/>
      <c r="T339" s="217"/>
      <c r="U339" s="184"/>
      <c r="V339" s="186"/>
      <c r="W339" s="186"/>
      <c r="X339" s="187"/>
      <c r="Y339" s="191"/>
      <c r="Z339" s="191"/>
      <c r="AA339" s="194"/>
      <c r="AB339" s="194"/>
      <c r="AC339" s="194"/>
      <c r="AD339" s="195"/>
      <c r="AE339" s="184"/>
      <c r="AF339" s="188"/>
      <c r="AG339" s="184"/>
      <c r="AH339" s="184"/>
      <c r="AI339" s="188"/>
      <c r="AJ339" s="184"/>
      <c r="AK339" s="185"/>
      <c r="AL339" s="20" t="str">
        <f>CONCATENATE(J336," Control"," 4")</f>
        <v>ADQBS 57 Control 4</v>
      </c>
      <c r="AM339" s="22"/>
      <c r="AN339" s="22"/>
      <c r="AO339" s="22"/>
      <c r="AP339" s="22" t="str">
        <f t="shared" si="257"/>
        <v xml:space="preserve">  a través de </v>
      </c>
      <c r="AQ339" s="20"/>
      <c r="AR339" s="20" t="str">
        <f t="shared" si="258"/>
        <v/>
      </c>
      <c r="AS339" s="20"/>
      <c r="AT339" s="20" t="str">
        <f t="shared" si="259"/>
        <v/>
      </c>
      <c r="AU339" s="20"/>
      <c r="AV339" s="20"/>
      <c r="AW339" s="20"/>
      <c r="AX339" s="21">
        <f>+IF(AR339="Probabilidad",AX338-(AX338*AT339),AX338)</f>
        <v>0.7</v>
      </c>
      <c r="AY339" s="20" t="str">
        <f t="shared" si="216"/>
        <v>Alta</v>
      </c>
      <c r="AZ339" s="21">
        <f>+IF(AR339="Impacto",AZ338-(AZ338*AT339),AZ338)</f>
        <v>0.44999999999999996</v>
      </c>
      <c r="BA339" s="20" t="str">
        <f t="shared" si="217"/>
        <v>Moderado</v>
      </c>
      <c r="BB339" s="191"/>
      <c r="BC339" s="191"/>
      <c r="BD339" s="183"/>
      <c r="BE339" s="20"/>
      <c r="BF339" s="20"/>
      <c r="BG339" s="20"/>
      <c r="BH339" s="166"/>
      <c r="BI339" s="166"/>
      <c r="BJ339" s="167"/>
      <c r="BK339" s="167"/>
      <c r="BL339" s="165"/>
      <c r="BM339" s="178"/>
      <c r="BN339" s="20" t="str">
        <f>CONCATENATE(J336," Acción preventiva"," 4")</f>
        <v>ADQBS 57 Acción preventiva 4</v>
      </c>
      <c r="BO339" s="22"/>
      <c r="BP339" s="22"/>
      <c r="BQ339" s="22"/>
      <c r="BR339" s="20"/>
      <c r="BS339" s="20"/>
      <c r="BT339" s="20"/>
      <c r="BU339" s="20"/>
      <c r="BV339" s="20"/>
      <c r="BW339" s="20"/>
      <c r="BX339" s="20"/>
      <c r="BY339" s="20"/>
      <c r="BZ339" s="20"/>
      <c r="CA339" s="20"/>
      <c r="CB339" s="20"/>
      <c r="CC339" s="20"/>
      <c r="CD339" s="20"/>
      <c r="CE339" s="180"/>
      <c r="CF339" s="37"/>
      <c r="CG339" s="37"/>
      <c r="CH339" s="37"/>
      <c r="CI339" s="37"/>
      <c r="CJ339" s="37"/>
      <c r="CK339" s="37"/>
      <c r="CL339" s="37"/>
      <c r="CM339" s="37"/>
      <c r="CN339" s="37"/>
      <c r="CO339" s="37"/>
      <c r="CP339" s="37"/>
      <c r="CQ339" s="37"/>
      <c r="CR339" s="37"/>
      <c r="CS339" s="38"/>
      <c r="CT339" s="23"/>
      <c r="CU339" s="24"/>
      <c r="CV339" s="242"/>
      <c r="CW339" s="25">
        <f>1-(CU339/CV336)</f>
        <v>1</v>
      </c>
      <c r="CX339" s="23" t="str" cm="1">
        <f t="array" ref="CX339">+_xlfn.IFS(CW339&lt;0.8,"Cambio",CW339&lt;0.9,"Revisión de control",CW339&gt;0.89,"Se mantiene")</f>
        <v>Se mantiene</v>
      </c>
      <c r="CY339" s="143"/>
      <c r="CZ339" s="143"/>
      <c r="DA339" s="143"/>
      <c r="DB339" s="143"/>
      <c r="DC339" s="25">
        <f t="shared" si="264"/>
        <v>1</v>
      </c>
    </row>
    <row r="340" spans="1:107" ht="60" customHeight="1" x14ac:dyDescent="0.35">
      <c r="A340" s="146" t="s">
        <v>1109</v>
      </c>
      <c r="B340" s="202" t="s">
        <v>156</v>
      </c>
      <c r="C340" s="147" t="s">
        <v>157</v>
      </c>
      <c r="D340" s="205" t="str">
        <f>VLOOKUP(B340,Datos!$B$65:$F$80,3,FALSE)</f>
        <v>Adelantar la adquisición de bienes y/o servicios de la Agencia a través de los mecanismos definidos para la selección, elaboración, celebración, formalización, ejecución, terminación y/o liquidación de los contratos.</v>
      </c>
      <c r="E340" s="208" t="str">
        <f>VLOOKUP(B340,Datos!$B$65:$F$80,5,FALSE)</f>
        <v>La posibilidad de incumplir con los mecanismos definidos para la adquisición de bienes y/o servicios de la Agencia</v>
      </c>
      <c r="F340" s="205" t="str">
        <f>VLOOKUP(B340,Datos!$B$65:$F$80,4,FALSE)</f>
        <v>Desde la programación y análisis de las necesidades de la Agencia hasta la terminación y/o liquidación del contrato</v>
      </c>
      <c r="G340" s="225" t="s">
        <v>318</v>
      </c>
      <c r="H340" s="184" t="s">
        <v>1111</v>
      </c>
      <c r="I340" s="215">
        <f>IF(K340="",0,1)</f>
        <v>1</v>
      </c>
      <c r="J340" s="189" t="str">
        <f>CONCATENATE(C340," ",K340)</f>
        <v>ADQBS 58</v>
      </c>
      <c r="K340" s="189">
        <v>58</v>
      </c>
      <c r="L340" s="211">
        <v>46150</v>
      </c>
      <c r="M340" s="196">
        <f ca="1">+TODAY()-L340</f>
        <v>39</v>
      </c>
      <c r="N340" s="199" t="s">
        <v>1137</v>
      </c>
      <c r="O340" s="212" t="s">
        <v>19</v>
      </c>
      <c r="P340" s="215">
        <f>VLOOKUP(O340,Datos!$B$20:$D$25,3,FALSE)</f>
        <v>0.2</v>
      </c>
      <c r="Q340" s="212" t="s">
        <v>35</v>
      </c>
      <c r="R340" s="215">
        <f>VLOOKUP(Q340,Datos!$C$20:$D$25,2,FALSE)</f>
        <v>1</v>
      </c>
      <c r="S340" s="215">
        <f>+IF(P340="",R340,IF(R340="",P340,IF(P340&gt;R340,P340,R340)))</f>
        <v>1</v>
      </c>
      <c r="T340" s="215" t="str" cm="1">
        <f t="array" ref="T340">_xlfn.IFS(S340=P340,O340,S340=R340,Q340)</f>
        <v>El riesgo afecta la imagen de la entidad a nivel nacional, con efecto publicitarios sostenible a nivel país</v>
      </c>
      <c r="U340" s="184" t="s">
        <v>4</v>
      </c>
      <c r="V340" s="186" t="s">
        <v>1112</v>
      </c>
      <c r="W340" s="186" t="s">
        <v>1138</v>
      </c>
      <c r="X340" s="187" t="str">
        <f>CONCATENATE("Posibilidad de"," ",U340," ",V340," debido ",W340)</f>
        <v>Posibilidad de pérdida reputacional en la imagen institucional ante los grupos de interés debido a la evaluación sesgada de proveedores o existencia de criterios de evaluación poco claros o subjetivos</v>
      </c>
      <c r="Y340" s="189" t="s">
        <v>211</v>
      </c>
      <c r="Z340" s="189" t="s">
        <v>214</v>
      </c>
      <c r="AA340" s="192" t="s">
        <v>257</v>
      </c>
      <c r="AB340" s="192" t="s">
        <v>1009</v>
      </c>
      <c r="AC340" s="192" t="s">
        <v>1078</v>
      </c>
      <c r="AD340" s="195">
        <v>100</v>
      </c>
      <c r="AE340" s="184" t="str">
        <f>IF(AD340&lt;=0,"",IF(AD340&lt;=2,"Muy Baja",IF(AD340&lt;=24,"Baja",IF(AD340&lt;=500,"Media",IF(AD340&lt;=5000,"Alta","Muy Alta")))))</f>
        <v>Media</v>
      </c>
      <c r="AF340" s="188">
        <f>IF(AE340="","",IF(AE340="Muy Baja",0.2,IF(AE340="Baja",0.4,IF(AE340="Media",0.6,IF(AE340="Alta",0.8,IF(AE340="Muy Alta",1,))))))</f>
        <v>0.6</v>
      </c>
      <c r="AG340" s="188" t="str">
        <f>+T340</f>
        <v>El riesgo afecta la imagen de la entidad a nivel nacional, con efecto publicitarios sostenible a nivel país</v>
      </c>
      <c r="AH340" s="184" t="str" cm="1">
        <f t="array" ref="AH340">_xlfn.IFS(AG340=Datos!$C$6,"Leve",AG340=Datos!$D$6,"Leve",AG340=Datos!$C$7,"Menor",AG340=Datos!$D$7,"Menor",AG340=Datos!$C$8,"Moderado",AG340=Datos!$D$8,"Moderado",AG340=Datos!$C$9,"Mayor",AG340=Datos!$D$9,"Mayor",AG340=Datos!$C$10,"Catastrófico",AG340=Datos!$D$10,"Catastrófico")</f>
        <v>Catastrófico</v>
      </c>
      <c r="AI340" s="188">
        <f>IF(AH340="","",IF(AH340="Leve",0.2,IF(AH340="Menor",0.4,IF(AH340="Moderado",0.6,IF(AH340="Mayor",0.8,IF(AH340="Catastrófico",1,))))))</f>
        <v>1</v>
      </c>
      <c r="AJ340" s="184" t="str">
        <f>IF(OR(AND(AE340="Muy Baja",AH340="Leve"),AND(AE340="Muy Baja",AH340="Menor"),AND(AE340="Baja",AH340="Leve")),"Bajo",IF(OR(AND(AE340="Muy baja",AH340="Moderado"),AND(AE340="Baja",AH340="Menor"),AND(AE340="Baja",AH340="Moderado"),AND(AE340="Media",AH340="Leve"),AND(AE340="Media",AH340="Menor"),AND(AE340="Media",AH340="Moderado"),AND(AE340="Alta",AH340="Leve"),AND(AE340="Alta",AH340="Menor")),"Moderado",IF(OR(AND(AE340="Muy Baja",AH340="Mayor"),AND(AE340="Baja",AH340="Mayor"),AND(AE340="Media",AH340="Mayor"),AND(AE340="Alta",AH340="Moderado"),AND(AE340="Alta",AH340="Mayor"),AND(AE340="Muy Alta",AH340="Leve"),AND(AE340="Muy Alta",AH340="Menor"),AND(AE340="Muy Alta",AH340="Moderado"),AND(AE340="Muy Alta",AH340="Mayor")),"Alto",IF(OR(AND(AE340="Muy Baja",AH340="Catastrófico"),AND(AE340="Baja",AH340="Catastrófico"),AND(AE340="Media",AH340="Catastrófico"),AND(AE340="Alta",AH340="Catastrófico"),AND(AE340="Muy Alta",AH340="Catastrófico")),"Extremo",""))))</f>
        <v>Extremo</v>
      </c>
      <c r="AK340" s="185" t="str" cm="1">
        <f t="array" ref="AK340">_xlfn.IFS(AJ340="Bajo","Aceptar",AJ340="Moderado","Reducir",AJ340="Alto","Reducir",AJ340="Extremo","Reducir")</f>
        <v>Reducir</v>
      </c>
      <c r="AL340" s="20" t="str">
        <f>CONCATENATE(J340," Control"," 1")</f>
        <v>ADQBS 58 Control 1</v>
      </c>
      <c r="AM340" s="22" t="s">
        <v>1139</v>
      </c>
      <c r="AN340" s="22" t="s">
        <v>1140</v>
      </c>
      <c r="AO340" s="22" t="s">
        <v>1141</v>
      </c>
      <c r="AP340" s="22" t="str">
        <f>CONCATENATE(AM340," ",AN340," a través del ",AO340)</f>
        <v>El COMITÉ DE EVALUACIÓN (JURÍDICO, TÉCNICO Y ECONÓMICO) evalúa técnica, económica y jurídicamente las propuestas allegadas por los proveedores a través del informe de evaluación cada vez que se realice un proceso de selección para la escoger el proveedor</v>
      </c>
      <c r="AQ340" s="20" t="s">
        <v>54</v>
      </c>
      <c r="AR340" s="20" t="str">
        <f t="shared" ref="AR340:AR345" si="268">IF(OR(AQ340="Preventivo",AQ340="Detectivo"),"Probabilidad",IF(AQ340="Correctivo","Impacto",""))</f>
        <v>Probabilidad</v>
      </c>
      <c r="AS340" s="20" t="s">
        <v>56</v>
      </c>
      <c r="AT340" s="20" t="str">
        <f t="shared" ref="AT340:AT345" si="269">IF(AND(AQ340="Preventivo",AS340="Automático"),"50%",IF(AND(AQ340="Preventivo",AS340="Manual"),"40%",IF(AND(AQ340="Detectivo",AS340="Automático"),"40%",IF(AND(AQ340="Detectivo",AS340="Manual"),"30%",IF(AND(AQ340="Correctivo",AS340="Automático"),"35%",IF(AND(AQ340="Correctivo",AS340="Manual"),"25%",""))))))</f>
        <v>30%</v>
      </c>
      <c r="AU340" s="20" t="s">
        <v>5</v>
      </c>
      <c r="AV340" s="20" t="s">
        <v>2</v>
      </c>
      <c r="AW340" s="20" t="s">
        <v>3</v>
      </c>
      <c r="AX340" s="21">
        <f>+IF(AR340="Probabilidad",AF340-(AF340*AT340),AF340)</f>
        <v>0.42</v>
      </c>
      <c r="AY340" s="20" t="str">
        <f t="shared" si="216"/>
        <v>Media</v>
      </c>
      <c r="AZ340" s="21">
        <f>+IF(AR340="Impacto",AI340-(AI340*AT340),AI340)</f>
        <v>1</v>
      </c>
      <c r="BA340" s="20" t="str">
        <f t="shared" si="217"/>
        <v>Catastrófico</v>
      </c>
      <c r="BB340" s="189" t="str">
        <f>IF(OR(AND(AY343="Muy Baja",BA343="Leve"),AND(AY343="Muy Baja",BA343="Menor"),AND(AY343="Baja",BA343="Leve")),"Bajo",IF(OR(AND(AY343="Muy baja",BA343="Moderado"),AND(AY343="Baja",BA343="Menor"),AND(AY343="Baja",BA343="Moderado"),AND(AY343="Media",BA343="Leve"),AND(AY343="Media",BA343="Menor"),AND(AY343="Media",BA343="Moderado"),AND(AY343="Alta",BA343="Leve"),AND(AY343="Alta",BA343="Menor")),"Moderado",IF(OR(AND(AY343="Muy Baja",BA343="Mayor"),AND(AY343="Baja",BA343="Mayor"),AND(AY343="Media",BA343="Mayor"),AND(AY343="Alta",BA343="Moderado"),AND(AY343="Alta",BA343="Mayor"),AND(AY343="Muy Alta",BA343="Leve"),AND(AY343="Muy Alta",BA343="Menor"),AND(AY343="Muy Alta",BA343="Moderado"),AND(AY343="Muy Alta",BA343="Mayor")),"Alto",IF(OR(AND(AY343="Muy Baja",BA343="Catastrófico"),AND(AY343="Baja",BA343="Catastrófico"),AND(AY343="Media",BA343="Catastrófico"),AND(AY343="Alta",BA343="Catastrófico"),AND(AY343="Muy Alta",BA343="Catastrófico")),"Extremo",""))))</f>
        <v>Alto</v>
      </c>
      <c r="BC340" s="189" t="str" cm="1">
        <f t="array" ref="BC340">_xlfn.IFS(BB340="Bajo","Aceptar",BB340="Moderado","Reducir",BB340="Alto","Reducir",BB340="Extremo","Reducir")</f>
        <v>Reducir</v>
      </c>
      <c r="BD340" s="181" t="str" cm="1">
        <f t="array" ref="BD340">_xlfn.IFS(BC340="Aceptar","No",BC340="Reducir","Si")</f>
        <v>Si</v>
      </c>
      <c r="BE340" s="136" t="s">
        <v>1817</v>
      </c>
      <c r="BF340" s="136" t="s">
        <v>1817</v>
      </c>
      <c r="BG340" s="136" t="s">
        <v>1817</v>
      </c>
      <c r="BH340" s="166">
        <v>0</v>
      </c>
      <c r="BI340" s="166"/>
      <c r="BJ340" s="167"/>
      <c r="BK340" s="164">
        <f t="shared" ref="BK340" si="270">+SUM(BH340:BJ340)</f>
        <v>0</v>
      </c>
      <c r="BL340" s="165">
        <f t="shared" ref="BL340" si="271">+BK340/3</f>
        <v>0</v>
      </c>
      <c r="BM340" s="178">
        <f t="shared" ref="BM340" si="272">+AVERAGE(BL340:BL343)</f>
        <v>0</v>
      </c>
      <c r="BN340" s="20" t="str">
        <f>CONCATENATE(J340," Acción preventiva"," 1")</f>
        <v>ADQBS 58 Acción preventiva 1</v>
      </c>
      <c r="BO340" s="22" t="s">
        <v>674</v>
      </c>
      <c r="BP340" s="22" t="s">
        <v>1145</v>
      </c>
      <c r="BQ340" s="22" t="s">
        <v>1146</v>
      </c>
      <c r="BR340" s="20">
        <f>+SUM(BS340:CD340)</f>
        <v>3</v>
      </c>
      <c r="BS340" s="20"/>
      <c r="BT340" s="20"/>
      <c r="BU340" s="20"/>
      <c r="BV340" s="20"/>
      <c r="BW340" s="20"/>
      <c r="BX340" s="20"/>
      <c r="BY340" s="20">
        <v>3</v>
      </c>
      <c r="BZ340" s="20"/>
      <c r="CA340" s="20"/>
      <c r="CB340" s="20"/>
      <c r="CC340" s="20"/>
      <c r="CD340" s="20"/>
      <c r="CE340" s="180">
        <f>+AVERAGE(CR340:CR343)/AVERAGE(BR340:BR343)</f>
        <v>0</v>
      </c>
      <c r="CF340" s="37">
        <f>VLOOKUP($BN340,'[1]Anexo 4 Seg Acciones Prev'!$C$7:$CY$306,90,FALSE)</f>
        <v>0</v>
      </c>
      <c r="CG340" s="37">
        <f>VLOOKUP($BN340,'[1]Anexo 4 Seg Acciones Prev'!$C$7:$CY$306,91,FALSE)</f>
        <v>0</v>
      </c>
      <c r="CH340" s="37">
        <f>VLOOKUP($BN340,'[1]Anexo 4 Seg Acciones Prev'!$C$7:$CY$306,92,FALSE)</f>
        <v>0</v>
      </c>
      <c r="CI340" s="37">
        <f>VLOOKUP($BN340,'[1]Anexo 4 Seg Acciones Prev'!$C$7:$CY$306,93,FALSE)</f>
        <v>0</v>
      </c>
      <c r="CJ340" s="37">
        <f>VLOOKUP($BN340,'[1]Anexo 4 Seg Acciones Prev'!$C$7:$CY$306,94,FALSE)</f>
        <v>0</v>
      </c>
      <c r="CK340" s="37">
        <f>VLOOKUP($BN340,'[1]Anexo 4 Seg Acciones Prev'!$C$7:$CY$306,95,FALSE)</f>
        <v>0</v>
      </c>
      <c r="CL340" s="37">
        <f>VLOOKUP($BN340,'[1]Anexo 4 Seg Acciones Prev'!$C$7:$CY$306,96,FALSE)</f>
        <v>0</v>
      </c>
      <c r="CM340" s="37">
        <f>VLOOKUP($BN340,'[1]Anexo 4 Seg Acciones Prev'!$C$7:$CY$306,97,FALSE)</f>
        <v>0</v>
      </c>
      <c r="CN340" s="37">
        <f>VLOOKUP($BN340,'[1]Anexo 4 Seg Acciones Prev'!$C$7:$CY$306,98,FALSE)</f>
        <v>0</v>
      </c>
      <c r="CO340" s="37">
        <f>VLOOKUP($BN340,'[1]Anexo 4 Seg Acciones Prev'!$C$7:$CY$306,99,FALSE)</f>
        <v>0</v>
      </c>
      <c r="CP340" s="37">
        <f>VLOOKUP($BN340,'[1]Anexo 4 Seg Acciones Prev'!$C$7:$CY$306,100,FALSE)</f>
        <v>0</v>
      </c>
      <c r="CQ340" s="37">
        <f>VLOOKUP($BN340,'[1]Anexo 4 Seg Acciones Prev'!$C$7:$CY$306,101,FALSE)</f>
        <v>0</v>
      </c>
      <c r="CR340" s="37">
        <f t="shared" si="256"/>
        <v>0</v>
      </c>
      <c r="CS340" s="38" t="s">
        <v>58</v>
      </c>
      <c r="CT340" s="23"/>
      <c r="CU340" s="24"/>
      <c r="CV340" s="240">
        <f>+AD340</f>
        <v>100</v>
      </c>
      <c r="CW340" s="25">
        <f>1-(CU340/CV340)</f>
        <v>1</v>
      </c>
      <c r="CX340" s="23" t="str" cm="1">
        <f t="array" ref="CX340">+_xlfn.IFS(CW340&lt;0.8,"Cambio",CW340&lt;0.9,"Revisión de control",CW340&gt;0.89,"Se mantiene")</f>
        <v>Se mantiene</v>
      </c>
      <c r="CY340" s="143"/>
      <c r="CZ340" s="143"/>
      <c r="DA340" s="143"/>
      <c r="DB340" s="143"/>
      <c r="DC340" s="25">
        <f t="shared" ref="DC340:DC355" si="273">(_xlfn.IFS(CT340="",1,CT340="SI",0)+_xlfn.IFS(CY340="",1,CY340="SI",1,CY340="NO",0)+_xlfn.IFS(CZ340="",1,CZ340="SI",1,CZ340="NO",0)+_xlfn.IFS(DA340="",1,DA340="SI",1,DA340="NO",0)+_xlfn.IFS(DB340="",1,DB340="SI",1,DB340="NO",0))/5</f>
        <v>1</v>
      </c>
    </row>
    <row r="341" spans="1:107" ht="60" customHeight="1" x14ac:dyDescent="0.35">
      <c r="A341" s="146" t="s">
        <v>1109</v>
      </c>
      <c r="B341" s="203"/>
      <c r="C341" s="147" t="s">
        <v>157</v>
      </c>
      <c r="D341" s="206"/>
      <c r="E341" s="209"/>
      <c r="F341" s="206"/>
      <c r="G341" s="226"/>
      <c r="H341" s="184"/>
      <c r="I341" s="216"/>
      <c r="J341" s="190"/>
      <c r="K341" s="190"/>
      <c r="L341" s="211"/>
      <c r="M341" s="197"/>
      <c r="N341" s="200"/>
      <c r="O341" s="213"/>
      <c r="P341" s="216"/>
      <c r="Q341" s="213"/>
      <c r="R341" s="216"/>
      <c r="S341" s="216"/>
      <c r="T341" s="216"/>
      <c r="U341" s="184"/>
      <c r="V341" s="186"/>
      <c r="W341" s="186"/>
      <c r="X341" s="187"/>
      <c r="Y341" s="190"/>
      <c r="Z341" s="190"/>
      <c r="AA341" s="193"/>
      <c r="AB341" s="193"/>
      <c r="AC341" s="193"/>
      <c r="AD341" s="195"/>
      <c r="AE341" s="184"/>
      <c r="AF341" s="188"/>
      <c r="AG341" s="184"/>
      <c r="AH341" s="184"/>
      <c r="AI341" s="188"/>
      <c r="AJ341" s="184"/>
      <c r="AK341" s="185"/>
      <c r="AL341" s="20" t="str">
        <f>CONCATENATE(J340," Control"," 2")</f>
        <v>ADQBS 58 Control 2</v>
      </c>
      <c r="AM341" s="22" t="s">
        <v>1142</v>
      </c>
      <c r="AN341" s="22" t="s">
        <v>1143</v>
      </c>
      <c r="AO341" s="22" t="s">
        <v>1144</v>
      </c>
      <c r="AP341" s="22" t="str">
        <f>CONCATENATE(AM341," ",AN341," a través de ",AO341)</f>
        <v>QUIEN OSTENTE LA CALIDAD DE ORDENADOR DEL GASTO revoca la adjudicación del proceso a través de de una acto administrativo</v>
      </c>
      <c r="AQ341" s="20" t="s">
        <v>55</v>
      </c>
      <c r="AR341" s="20" t="str">
        <f t="shared" si="268"/>
        <v>Impacto</v>
      </c>
      <c r="AS341" s="20" t="s">
        <v>56</v>
      </c>
      <c r="AT341" s="20" t="str">
        <f t="shared" si="269"/>
        <v>25%</v>
      </c>
      <c r="AU341" s="20" t="s">
        <v>5</v>
      </c>
      <c r="AV341" s="20" t="s">
        <v>2</v>
      </c>
      <c r="AW341" s="20" t="s">
        <v>3</v>
      </c>
      <c r="AX341" s="21">
        <f>+IF(AR341="Probabilidad",AX340-(AX340*AT341),AX340)</f>
        <v>0.42</v>
      </c>
      <c r="AY341" s="20" t="str">
        <f t="shared" si="216"/>
        <v>Media</v>
      </c>
      <c r="AZ341" s="21">
        <f>+IF(AR341="Impacto",AZ340-(AZ340*AT341),AZ340)</f>
        <v>0.75</v>
      </c>
      <c r="BA341" s="20" t="str">
        <f t="shared" si="217"/>
        <v>Mayor</v>
      </c>
      <c r="BB341" s="190"/>
      <c r="BC341" s="190"/>
      <c r="BD341" s="182"/>
      <c r="BE341" s="136" t="s">
        <v>1817</v>
      </c>
      <c r="BF341" s="136" t="s">
        <v>1817</v>
      </c>
      <c r="BG341" s="136" t="s">
        <v>1817</v>
      </c>
      <c r="BH341" s="166"/>
      <c r="BI341" s="166"/>
      <c r="BJ341" s="167"/>
      <c r="BK341" s="164"/>
      <c r="BL341" s="165"/>
      <c r="BM341" s="178"/>
      <c r="BN341" s="20" t="str">
        <f>CONCATENATE(J340," Acción preventiva"," 2")</f>
        <v>ADQBS 58 Acción preventiva 2</v>
      </c>
      <c r="BO341" s="22"/>
      <c r="BP341" s="22"/>
      <c r="BQ341" s="22"/>
      <c r="BR341" s="20"/>
      <c r="BS341" s="20"/>
      <c r="BT341" s="20"/>
      <c r="BU341" s="20"/>
      <c r="BV341" s="20"/>
      <c r="BW341" s="20"/>
      <c r="BX341" s="20"/>
      <c r="BY341" s="20"/>
      <c r="BZ341" s="20"/>
      <c r="CA341" s="20"/>
      <c r="CB341" s="20"/>
      <c r="CC341" s="20"/>
      <c r="CD341" s="20"/>
      <c r="CE341" s="180"/>
      <c r="CF341" s="37"/>
      <c r="CG341" s="37"/>
      <c r="CH341" s="37"/>
      <c r="CI341" s="37"/>
      <c r="CJ341" s="37"/>
      <c r="CK341" s="37"/>
      <c r="CL341" s="37"/>
      <c r="CM341" s="37"/>
      <c r="CN341" s="37"/>
      <c r="CO341" s="37"/>
      <c r="CP341" s="37"/>
      <c r="CQ341" s="37"/>
      <c r="CR341" s="37"/>
      <c r="CS341" s="38"/>
      <c r="CT341" s="23"/>
      <c r="CU341" s="24"/>
      <c r="CV341" s="241"/>
      <c r="CW341" s="25">
        <f>1-(CU341/CV340)</f>
        <v>1</v>
      </c>
      <c r="CX341" s="23" t="str" cm="1">
        <f t="array" ref="CX341">+_xlfn.IFS(CW341&lt;0.8,"Cambio",CW341&lt;0.9,"Revisión de control",CW341&gt;0.89,"Se mantiene")</f>
        <v>Se mantiene</v>
      </c>
      <c r="CY341" s="143"/>
      <c r="CZ341" s="143"/>
      <c r="DA341" s="143"/>
      <c r="DB341" s="143"/>
      <c r="DC341" s="25">
        <f t="shared" si="273"/>
        <v>1</v>
      </c>
    </row>
    <row r="342" spans="1:107" ht="60" customHeight="1" x14ac:dyDescent="0.35">
      <c r="A342" s="146" t="s">
        <v>1109</v>
      </c>
      <c r="B342" s="203"/>
      <c r="C342" s="147" t="s">
        <v>157</v>
      </c>
      <c r="D342" s="206"/>
      <c r="E342" s="209"/>
      <c r="F342" s="206"/>
      <c r="G342" s="226"/>
      <c r="H342" s="184"/>
      <c r="I342" s="216"/>
      <c r="J342" s="190"/>
      <c r="K342" s="190"/>
      <c r="L342" s="211"/>
      <c r="M342" s="197"/>
      <c r="N342" s="200"/>
      <c r="O342" s="213"/>
      <c r="P342" s="216"/>
      <c r="Q342" s="213"/>
      <c r="R342" s="216"/>
      <c r="S342" s="216"/>
      <c r="T342" s="216"/>
      <c r="U342" s="184"/>
      <c r="V342" s="186"/>
      <c r="W342" s="186"/>
      <c r="X342" s="187"/>
      <c r="Y342" s="190"/>
      <c r="Z342" s="190"/>
      <c r="AA342" s="193"/>
      <c r="AB342" s="193"/>
      <c r="AC342" s="193"/>
      <c r="AD342" s="195"/>
      <c r="AE342" s="184"/>
      <c r="AF342" s="188"/>
      <c r="AG342" s="184"/>
      <c r="AH342" s="184"/>
      <c r="AI342" s="188"/>
      <c r="AJ342" s="184"/>
      <c r="AK342" s="185"/>
      <c r="AL342" s="20" t="str">
        <f>CONCATENATE(J340," Control"," 3")</f>
        <v>ADQBS 58 Control 3</v>
      </c>
      <c r="AM342" s="22"/>
      <c r="AN342" s="22"/>
      <c r="AO342" s="22"/>
      <c r="AP342" s="22" t="str">
        <f>CONCATENATE(AM342," ",AN342," a través de ",AO342)</f>
        <v xml:space="preserve">  a través de </v>
      </c>
      <c r="AQ342" s="20"/>
      <c r="AR342" s="20" t="str">
        <f t="shared" si="268"/>
        <v/>
      </c>
      <c r="AS342" s="20"/>
      <c r="AT342" s="20" t="str">
        <f t="shared" si="269"/>
        <v/>
      </c>
      <c r="AU342" s="20"/>
      <c r="AV342" s="20"/>
      <c r="AW342" s="20"/>
      <c r="AX342" s="21">
        <f>+IF(AR342="Probabilidad",AX341-(AX341*AT342),AX341)</f>
        <v>0.42</v>
      </c>
      <c r="AY342" s="20" t="str">
        <f t="shared" si="216"/>
        <v>Media</v>
      </c>
      <c r="AZ342" s="21">
        <f>+IF(AR342="Impacto",AZ341-(AZ341*AT342),AZ341)</f>
        <v>0.75</v>
      </c>
      <c r="BA342" s="20" t="str">
        <f t="shared" si="217"/>
        <v>Mayor</v>
      </c>
      <c r="BB342" s="190"/>
      <c r="BC342" s="190"/>
      <c r="BD342" s="182"/>
      <c r="BE342" s="20"/>
      <c r="BF342" s="20"/>
      <c r="BG342" s="20"/>
      <c r="BH342" s="166"/>
      <c r="BI342" s="166"/>
      <c r="BJ342" s="167"/>
      <c r="BK342" s="167"/>
      <c r="BL342" s="165"/>
      <c r="BM342" s="178"/>
      <c r="BN342" s="20" t="str">
        <f>CONCATENATE(J340," Acción preventiva"," 3")</f>
        <v>ADQBS 58 Acción preventiva 3</v>
      </c>
      <c r="BO342" s="22"/>
      <c r="BP342" s="22"/>
      <c r="BQ342" s="22"/>
      <c r="BR342" s="20"/>
      <c r="BS342" s="20"/>
      <c r="BT342" s="20"/>
      <c r="BU342" s="20"/>
      <c r="BV342" s="20"/>
      <c r="BW342" s="20"/>
      <c r="BX342" s="20"/>
      <c r="BY342" s="20"/>
      <c r="BZ342" s="20"/>
      <c r="CA342" s="20"/>
      <c r="CB342" s="20"/>
      <c r="CC342" s="20"/>
      <c r="CD342" s="20"/>
      <c r="CE342" s="180"/>
      <c r="CF342" s="37"/>
      <c r="CG342" s="37"/>
      <c r="CH342" s="37"/>
      <c r="CI342" s="37"/>
      <c r="CJ342" s="37"/>
      <c r="CK342" s="37"/>
      <c r="CL342" s="37"/>
      <c r="CM342" s="37"/>
      <c r="CN342" s="37"/>
      <c r="CO342" s="37"/>
      <c r="CP342" s="37"/>
      <c r="CQ342" s="37"/>
      <c r="CR342" s="37"/>
      <c r="CS342" s="38"/>
      <c r="CT342" s="23"/>
      <c r="CU342" s="24"/>
      <c r="CV342" s="241"/>
      <c r="CW342" s="25">
        <f>1-(CU342/CV340)</f>
        <v>1</v>
      </c>
      <c r="CX342" s="23" t="str" cm="1">
        <f t="array" ref="CX342">+_xlfn.IFS(CW342&lt;0.8,"Cambio",CW342&lt;0.9,"Revisión de control",CW342&gt;0.89,"Se mantiene")</f>
        <v>Se mantiene</v>
      </c>
      <c r="CY342" s="143"/>
      <c r="CZ342" s="143"/>
      <c r="DA342" s="143"/>
      <c r="DB342" s="143"/>
      <c r="DC342" s="25">
        <f t="shared" si="273"/>
        <v>1</v>
      </c>
    </row>
    <row r="343" spans="1:107" ht="60" customHeight="1" x14ac:dyDescent="0.35">
      <c r="A343" s="146" t="s">
        <v>1109</v>
      </c>
      <c r="B343" s="204"/>
      <c r="C343" s="147" t="s">
        <v>157</v>
      </c>
      <c r="D343" s="207"/>
      <c r="E343" s="210"/>
      <c r="F343" s="207"/>
      <c r="G343" s="227"/>
      <c r="H343" s="184"/>
      <c r="I343" s="217"/>
      <c r="J343" s="191"/>
      <c r="K343" s="191"/>
      <c r="L343" s="211"/>
      <c r="M343" s="198"/>
      <c r="N343" s="201"/>
      <c r="O343" s="214"/>
      <c r="P343" s="217"/>
      <c r="Q343" s="214"/>
      <c r="R343" s="217"/>
      <c r="S343" s="217"/>
      <c r="T343" s="217"/>
      <c r="U343" s="184"/>
      <c r="V343" s="186"/>
      <c r="W343" s="186"/>
      <c r="X343" s="187"/>
      <c r="Y343" s="191"/>
      <c r="Z343" s="191"/>
      <c r="AA343" s="194"/>
      <c r="AB343" s="194"/>
      <c r="AC343" s="194"/>
      <c r="AD343" s="195"/>
      <c r="AE343" s="184"/>
      <c r="AF343" s="188"/>
      <c r="AG343" s="184"/>
      <c r="AH343" s="184"/>
      <c r="AI343" s="188"/>
      <c r="AJ343" s="184"/>
      <c r="AK343" s="185"/>
      <c r="AL343" s="20" t="str">
        <f>CONCATENATE(J340," Control"," 4")</f>
        <v>ADQBS 58 Control 4</v>
      </c>
      <c r="AM343" s="22"/>
      <c r="AN343" s="22"/>
      <c r="AO343" s="22"/>
      <c r="AP343" s="22" t="str">
        <f>CONCATENATE(AM343," ",AN343," a través de ",AO343)</f>
        <v xml:space="preserve">  a través de </v>
      </c>
      <c r="AQ343" s="20"/>
      <c r="AR343" s="20" t="str">
        <f t="shared" si="268"/>
        <v/>
      </c>
      <c r="AS343" s="20"/>
      <c r="AT343" s="20" t="str">
        <f t="shared" si="269"/>
        <v/>
      </c>
      <c r="AU343" s="20"/>
      <c r="AV343" s="20"/>
      <c r="AW343" s="20"/>
      <c r="AX343" s="21">
        <f>+IF(AR343="Probabilidad",AX342-(AX342*AT343),AX342)</f>
        <v>0.42</v>
      </c>
      <c r="AY343" s="20" t="str">
        <f t="shared" si="216"/>
        <v>Media</v>
      </c>
      <c r="AZ343" s="21">
        <f>+IF(AR343="Impacto",AZ342-(AZ342*AT343),AZ342)</f>
        <v>0.75</v>
      </c>
      <c r="BA343" s="20" t="str">
        <f t="shared" si="217"/>
        <v>Mayor</v>
      </c>
      <c r="BB343" s="191"/>
      <c r="BC343" s="191"/>
      <c r="BD343" s="183"/>
      <c r="BE343" s="20"/>
      <c r="BF343" s="20"/>
      <c r="BG343" s="20"/>
      <c r="BH343" s="166"/>
      <c r="BI343" s="166"/>
      <c r="BJ343" s="167"/>
      <c r="BK343" s="167"/>
      <c r="BL343" s="165"/>
      <c r="BM343" s="178"/>
      <c r="BN343" s="20" t="str">
        <f>CONCATENATE(J340," Acción preventiva"," 4")</f>
        <v>ADQBS 58 Acción preventiva 4</v>
      </c>
      <c r="BO343" s="22"/>
      <c r="BP343" s="22"/>
      <c r="BQ343" s="22"/>
      <c r="BR343" s="20"/>
      <c r="BS343" s="20"/>
      <c r="BT343" s="20"/>
      <c r="BU343" s="20"/>
      <c r="BV343" s="20"/>
      <c r="BW343" s="20"/>
      <c r="BX343" s="20"/>
      <c r="BY343" s="20"/>
      <c r="BZ343" s="20"/>
      <c r="CA343" s="20"/>
      <c r="CB343" s="20"/>
      <c r="CC343" s="20"/>
      <c r="CD343" s="20"/>
      <c r="CE343" s="180"/>
      <c r="CF343" s="37"/>
      <c r="CG343" s="37"/>
      <c r="CH343" s="37"/>
      <c r="CI343" s="37"/>
      <c r="CJ343" s="37"/>
      <c r="CK343" s="37"/>
      <c r="CL343" s="37"/>
      <c r="CM343" s="37"/>
      <c r="CN343" s="37"/>
      <c r="CO343" s="37"/>
      <c r="CP343" s="37"/>
      <c r="CQ343" s="37"/>
      <c r="CR343" s="37"/>
      <c r="CS343" s="38"/>
      <c r="CT343" s="23"/>
      <c r="CU343" s="24"/>
      <c r="CV343" s="242"/>
      <c r="CW343" s="25">
        <f>1-(CU343/CV340)</f>
        <v>1</v>
      </c>
      <c r="CX343" s="23" t="str" cm="1">
        <f t="array" ref="CX343">+_xlfn.IFS(CW343&lt;0.8,"Cambio",CW343&lt;0.9,"Revisión de control",CW343&gt;0.89,"Se mantiene")</f>
        <v>Se mantiene</v>
      </c>
      <c r="CY343" s="143"/>
      <c r="CZ343" s="143"/>
      <c r="DA343" s="143"/>
      <c r="DB343" s="143"/>
      <c r="DC343" s="25">
        <f t="shared" si="273"/>
        <v>1</v>
      </c>
    </row>
    <row r="344" spans="1:107" ht="60" hidden="1" customHeight="1" x14ac:dyDescent="0.35">
      <c r="A344" s="146"/>
      <c r="B344" s="218" t="s">
        <v>156</v>
      </c>
      <c r="C344" s="147" t="s">
        <v>157</v>
      </c>
      <c r="D344" s="205" t="str">
        <f>VLOOKUP(B344,Datos!$B$65:$F$80,3,FALSE)</f>
        <v>Adelantar la adquisición de bienes y/o servicios de la Agencia a través de los mecanismos definidos para la selección, elaboración, celebración, formalización, ejecución, terminación y/o liquidación de los contratos.</v>
      </c>
      <c r="E344" s="208" t="str">
        <f>VLOOKUP(B344,Datos!$B$65:$F$80,5,FALSE)</f>
        <v>La posibilidad de incumplir con los mecanismos definidos para la adquisición de bienes y/o servicios de la Agencia</v>
      </c>
      <c r="F344" s="205" t="str">
        <f>VLOOKUP(B344,Datos!$B$65:$F$80,4,FALSE)</f>
        <v>Desde la programación y análisis de las necesidades de la Agencia hasta la terminación y/o liquidación del contrato</v>
      </c>
      <c r="G344" s="221" t="s">
        <v>660</v>
      </c>
      <c r="H344" s="184"/>
      <c r="I344" s="215">
        <f>IF(K344="",0,1)</f>
        <v>0</v>
      </c>
      <c r="J344" s="189" t="str">
        <f>CONCATENATE(C344," ",K344)</f>
        <v xml:space="preserve">ADQBS </v>
      </c>
      <c r="K344" s="189"/>
      <c r="L344" s="211"/>
      <c r="M344" s="196">
        <f ca="1">+TODAY()-L344</f>
        <v>46189</v>
      </c>
      <c r="N344" s="199"/>
      <c r="O344" s="212"/>
      <c r="P344" s="215" t="e">
        <f>VLOOKUP(O344,Datos!$B$20:$D$25,3,FALSE)</f>
        <v>#N/A</v>
      </c>
      <c r="Q344" s="212"/>
      <c r="R344" s="215" t="e">
        <f>VLOOKUP(Q344,Datos!$C$20:$D$25,2,FALSE)</f>
        <v>#N/A</v>
      </c>
      <c r="S344" s="215" t="e">
        <f>+IF(P344="",R344,IF(R344="",P344,IF(P344&gt;R344,P344,R344)))</f>
        <v>#N/A</v>
      </c>
      <c r="T344" s="215" t="e" cm="1">
        <f t="array" ref="T344">_xlfn.IFS(S344=P344,O344,S344=R344,Q344)</f>
        <v>#N/A</v>
      </c>
      <c r="U344" s="184"/>
      <c r="V344" s="186"/>
      <c r="W344" s="186"/>
      <c r="X344" s="187" t="str">
        <f>CONCATENATE("Posibilidad de"," ",U344," ",V344," debido ",W344)</f>
        <v xml:space="preserve">Posibilidad de   debido </v>
      </c>
      <c r="Y344" s="189"/>
      <c r="Z344" s="189"/>
      <c r="AA344" s="192"/>
      <c r="AB344" s="192"/>
      <c r="AC344" s="192"/>
      <c r="AD344" s="195"/>
      <c r="AE344" s="184" t="str">
        <f>IF(AD344&lt;=0,"",IF(AD344&lt;=2,"Muy Baja",IF(AD344&lt;=24,"Baja",IF(AD344&lt;=500,"Media",IF(AD344&lt;=5000,"Alta","Muy Alta")))))</f>
        <v/>
      </c>
      <c r="AF344" s="188" t="str">
        <f>IF(AE344="","",IF(AE344="Muy Baja",0.2,IF(AE344="Baja",0.4,IF(AE344="Media",0.6,IF(AE344="Alta",0.8,IF(AE344="Muy Alta",1,))))))</f>
        <v/>
      </c>
      <c r="AG344" s="188" t="e">
        <f>+T344</f>
        <v>#N/A</v>
      </c>
      <c r="AH344" s="184" t="e" cm="1">
        <f t="array" ref="AH344">_xlfn.IFS(AG344=Datos!$C$6,"Leve",AG344=Datos!$D$6,"Leve",AG344=Datos!$C$7,"Menor",AG344=Datos!$D$7,"Menor",AG344=Datos!$C$8,"Moderado",AG344=Datos!$D$8,"Moderado",AG344=Datos!$C$9,"Mayor",AG344=Datos!$D$9,"Mayor",AG344=Datos!$C$10,"Catastrófico",AG344=Datos!$D$10,"Catastrófico")</f>
        <v>#N/A</v>
      </c>
      <c r="AI344" s="188" t="e">
        <f>IF(AH344="","",IF(AH344="Leve",0.2,IF(AH344="Menor",0.4,IF(AH344="Moderado",0.6,IF(AH344="Mayor",0.8,IF(AH344="Catastrófico",1,))))))</f>
        <v>#N/A</v>
      </c>
      <c r="AJ344" s="184" t="e">
        <f>IF(OR(AND(AE344="Muy Baja",AH344="Leve"),AND(AE344="Muy Baja",AH344="Menor"),AND(AE344="Baja",AH344="Leve")),"Bajo",IF(OR(AND(AE344="Muy baja",AH344="Moderado"),AND(AE344="Baja",AH344="Menor"),AND(AE344="Baja",AH344="Moderado"),AND(AE344="Media",AH344="Leve"),AND(AE344="Media",AH344="Menor"),AND(AE344="Media",AH344="Moderado"),AND(AE344="Alta",AH344="Leve"),AND(AE344="Alta",AH344="Menor")),"Moderado",IF(OR(AND(AE344="Muy Baja",AH344="Mayor"),AND(AE344="Baja",AH344="Mayor"),AND(AE344="Media",AH344="Mayor"),AND(AE344="Alta",AH344="Moderado"),AND(AE344="Alta",AH344="Mayor"),AND(AE344="Muy Alta",AH344="Leve"),AND(AE344="Muy Alta",AH344="Menor"),AND(AE344="Muy Alta",AH344="Moderado"),AND(AE344="Muy Alta",AH344="Mayor")),"Alto",IF(OR(AND(AE344="Muy Baja",AH344="Catastrófico"),AND(AE344="Baja",AH344="Catastrófico"),AND(AE344="Media",AH344="Catastrófico"),AND(AE344="Alta",AH344="Catastrófico"),AND(AE344="Muy Alta",AH344="Catastrófico")),"Extremo",""))))</f>
        <v>#N/A</v>
      </c>
      <c r="AK344" s="185" t="e" cm="1">
        <f t="array" ref="AK344">_xlfn.IFS(AJ344="Bajo","Aceptar",AJ344="Moderado","Reducir",AJ344="Alto","Reducir",AJ344="Extremo","Reducir")</f>
        <v>#N/A</v>
      </c>
      <c r="AL344" s="20" t="str">
        <f>CONCATENATE(J344," Control"," 1")</f>
        <v>ADQBS  Control 1</v>
      </c>
      <c r="AM344" s="22"/>
      <c r="AN344" s="22"/>
      <c r="AO344" s="22"/>
      <c r="AP344" s="22" t="str">
        <f t="shared" ref="AP344:AP350" si="274">CONCATENATE(AM344," ",AN344," a través de ",AO344)</f>
        <v xml:space="preserve">  a través de </v>
      </c>
      <c r="AQ344" s="20"/>
      <c r="AR344" s="20" t="str">
        <f t="shared" si="268"/>
        <v/>
      </c>
      <c r="AS344" s="20"/>
      <c r="AT344" s="20" t="str">
        <f t="shared" si="269"/>
        <v/>
      </c>
      <c r="AU344" s="20"/>
      <c r="AV344" s="20"/>
      <c r="AW344" s="20"/>
      <c r="AX344" s="21" t="str">
        <f>+IF(AR344="Probabilidad",AF344-(AF344*AT344),AF344)</f>
        <v/>
      </c>
      <c r="AY344" s="20" t="str">
        <f t="shared" ref="AY344:AY423" si="275">IFERROR(IF(AX344="","",IF(AX344&lt;=20%,"Muy Baja",IF(AX344&lt;=40%,"Baja",IF(AX344&lt;=60%,"Media",IF(AX344&lt;=80%,"Alta","Muy Alta"))))),"")</f>
        <v/>
      </c>
      <c r="AZ344" s="21" t="e">
        <f>+IF(AR344="Impacto",AI344-(AI344*AT344),AI344)</f>
        <v>#N/A</v>
      </c>
      <c r="BA344" s="20" t="str">
        <f t="shared" ref="BA344:BA423" si="276">IFERROR(IF(AZ344="","",IF(AZ344&lt;=0.2,"Leve",IF(AZ344&lt;=0.4,"Menor",IF(AZ344&lt;=0.6,"Moderado",IF(AZ344&lt;=0.8,"Mayor","Catastrófico"))))),"")</f>
        <v/>
      </c>
      <c r="BB344" s="189" t="str">
        <f>IF(OR(AND(AY347="Muy Baja",BA347="Leve"),AND(AY347="Muy Baja",BA347="Menor"),AND(AY347="Baja",BA347="Leve")),"Bajo",IF(OR(AND(AY347="Muy baja",BA347="Moderado"),AND(AY347="Baja",BA347="Menor"),AND(AY347="Baja",BA347="Moderado"),AND(AY347="Media",BA347="Leve"),AND(AY347="Media",BA347="Menor"),AND(AY347="Media",BA347="Moderado"),AND(AY347="Alta",BA347="Leve"),AND(AY347="Alta",BA347="Menor")),"Moderado",IF(OR(AND(AY347="Muy Baja",BA347="Mayor"),AND(AY347="Baja",BA347="Mayor"),AND(AY347="Media",BA347="Mayor"),AND(AY347="Alta",BA347="Moderado"),AND(AY347="Alta",BA347="Mayor"),AND(AY347="Muy Alta",BA347="Leve"),AND(AY347="Muy Alta",BA347="Menor"),AND(AY347="Muy Alta",BA347="Moderado"),AND(AY347="Muy Alta",BA347="Mayor")),"Alto",IF(OR(AND(AY347="Muy Baja",BA347="Catastrófico"),AND(AY347="Baja",BA347="Catastrófico"),AND(AY347="Media",BA347="Catastrófico"),AND(AY347="Alta",BA347="Catastrófico"),AND(AY347="Muy Alta",BA347="Catastrófico")),"Extremo",""))))</f>
        <v/>
      </c>
      <c r="BC344" s="189" t="e" cm="1">
        <f t="array" ref="BC344">_xlfn.IFS(BB344="Bajo","Aceptar",BB344="Moderado","Reducir",BB344="Alto","Reducir",BB344="Extremo","Reducir")</f>
        <v>#N/A</v>
      </c>
      <c r="BD344" s="181" t="e" cm="1">
        <f t="array" ref="BD344">_xlfn.IFS(BC344="Aceptar","No",BC344="Reducir","Si")</f>
        <v>#N/A</v>
      </c>
      <c r="BE344" s="161"/>
      <c r="BF344" s="161"/>
      <c r="BG344" s="161"/>
      <c r="BH344" s="161"/>
      <c r="BI344" s="161"/>
      <c r="BJ344" s="161"/>
      <c r="BK344" s="161"/>
      <c r="BL344" s="161"/>
      <c r="BM344" s="178"/>
      <c r="BN344" s="20" t="str">
        <f>CONCATENATE(J344," Acción preventiva"," 1")</f>
        <v>ADQBS  Acción preventiva 1</v>
      </c>
      <c r="BO344" s="22"/>
      <c r="BP344" s="22"/>
      <c r="BQ344" s="22"/>
      <c r="BR344" s="20"/>
      <c r="BS344" s="20"/>
      <c r="BT344" s="20"/>
      <c r="BU344" s="20"/>
      <c r="BV344" s="20"/>
      <c r="BW344" s="20"/>
      <c r="BX344" s="20"/>
      <c r="BY344" s="20"/>
      <c r="BZ344" s="20"/>
      <c r="CA344" s="20"/>
      <c r="CB344" s="20"/>
      <c r="CC344" s="20"/>
      <c r="CD344" s="20"/>
      <c r="CE344" s="180"/>
      <c r="CF344" s="37"/>
      <c r="CG344" s="37"/>
      <c r="CH344" s="37"/>
      <c r="CI344" s="37"/>
      <c r="CJ344" s="37"/>
      <c r="CK344" s="37"/>
      <c r="CL344" s="37"/>
      <c r="CM344" s="37"/>
      <c r="CN344" s="37"/>
      <c r="CO344" s="37"/>
      <c r="CP344" s="37"/>
      <c r="CQ344" s="37"/>
      <c r="CR344" s="37">
        <f t="shared" si="256"/>
        <v>0</v>
      </c>
      <c r="CS344" s="38"/>
      <c r="CT344" s="23"/>
      <c r="CU344" s="24"/>
      <c r="CV344" s="240">
        <f>+AD344</f>
        <v>0</v>
      </c>
      <c r="CW344" s="25" t="e">
        <f>1-(CU344/CV344)</f>
        <v>#DIV/0!</v>
      </c>
      <c r="CX344" s="23" t="e" cm="1">
        <f t="array" ref="CX344">+_xlfn.IFS(CW344&lt;0.8,"Cambio",CW344&lt;0.9,"Revisión de control",CW344&gt;0.89,"Se mantiene")</f>
        <v>#DIV/0!</v>
      </c>
      <c r="CY344" s="143"/>
      <c r="CZ344" s="143"/>
      <c r="DA344" s="143"/>
      <c r="DB344" s="143"/>
      <c r="DC344" s="25"/>
    </row>
    <row r="345" spans="1:107" ht="60" hidden="1" customHeight="1" x14ac:dyDescent="0.35">
      <c r="A345" s="146"/>
      <c r="B345" s="219"/>
      <c r="C345" s="147" t="s">
        <v>157</v>
      </c>
      <c r="D345" s="206"/>
      <c r="E345" s="209"/>
      <c r="F345" s="206"/>
      <c r="G345" s="221"/>
      <c r="H345" s="184"/>
      <c r="I345" s="216"/>
      <c r="J345" s="190"/>
      <c r="K345" s="190"/>
      <c r="L345" s="211"/>
      <c r="M345" s="197"/>
      <c r="N345" s="200"/>
      <c r="O345" s="213"/>
      <c r="P345" s="216"/>
      <c r="Q345" s="213"/>
      <c r="R345" s="216"/>
      <c r="S345" s="216"/>
      <c r="T345" s="216"/>
      <c r="U345" s="184"/>
      <c r="V345" s="186"/>
      <c r="W345" s="186"/>
      <c r="X345" s="187"/>
      <c r="Y345" s="190"/>
      <c r="Z345" s="190"/>
      <c r="AA345" s="193"/>
      <c r="AB345" s="193"/>
      <c r="AC345" s="193"/>
      <c r="AD345" s="195"/>
      <c r="AE345" s="184"/>
      <c r="AF345" s="188"/>
      <c r="AG345" s="184"/>
      <c r="AH345" s="184"/>
      <c r="AI345" s="188"/>
      <c r="AJ345" s="184"/>
      <c r="AK345" s="185"/>
      <c r="AL345" s="20" t="str">
        <f>CONCATENATE(J344," Control"," 2")</f>
        <v>ADQBS  Control 2</v>
      </c>
      <c r="AM345" s="22"/>
      <c r="AN345" s="22"/>
      <c r="AO345" s="22"/>
      <c r="AP345" s="22" t="str">
        <f t="shared" si="274"/>
        <v xml:space="preserve">  a través de </v>
      </c>
      <c r="AQ345" s="20"/>
      <c r="AR345" s="20" t="str">
        <f t="shared" si="268"/>
        <v/>
      </c>
      <c r="AS345" s="20"/>
      <c r="AT345" s="20" t="str">
        <f t="shared" si="269"/>
        <v/>
      </c>
      <c r="AU345" s="20"/>
      <c r="AV345" s="20"/>
      <c r="AW345" s="20"/>
      <c r="AX345" s="21" t="str">
        <f>+IF(AR345="Probabilidad",AX344-(AX344*AT345),AX344)</f>
        <v/>
      </c>
      <c r="AY345" s="20" t="str">
        <f t="shared" si="275"/>
        <v/>
      </c>
      <c r="AZ345" s="21" t="e">
        <f>+IF(AR345="Impacto",AZ344-(AZ344*AT345),AZ344)</f>
        <v>#N/A</v>
      </c>
      <c r="BA345" s="20" t="str">
        <f t="shared" si="276"/>
        <v/>
      </c>
      <c r="BB345" s="190"/>
      <c r="BC345" s="190"/>
      <c r="BD345" s="182"/>
      <c r="BE345" s="162"/>
      <c r="BF345" s="162"/>
      <c r="BG345" s="162"/>
      <c r="BH345" s="162"/>
      <c r="BI345" s="162"/>
      <c r="BJ345" s="162"/>
      <c r="BK345" s="162"/>
      <c r="BL345" s="162"/>
      <c r="BM345" s="178"/>
      <c r="BN345" s="20" t="str">
        <f>CONCATENATE(J344," Acción preventiva"," 2")</f>
        <v>ADQBS  Acción preventiva 2</v>
      </c>
      <c r="BO345" s="22"/>
      <c r="BP345" s="22"/>
      <c r="BQ345" s="22"/>
      <c r="BR345" s="20"/>
      <c r="BS345" s="20"/>
      <c r="BT345" s="20"/>
      <c r="BU345" s="20"/>
      <c r="BV345" s="20"/>
      <c r="BW345" s="20"/>
      <c r="BX345" s="20"/>
      <c r="BY345" s="20"/>
      <c r="BZ345" s="20"/>
      <c r="CA345" s="20"/>
      <c r="CB345" s="20"/>
      <c r="CC345" s="20"/>
      <c r="CD345" s="20"/>
      <c r="CE345" s="180"/>
      <c r="CF345" s="37"/>
      <c r="CG345" s="37"/>
      <c r="CH345" s="37"/>
      <c r="CI345" s="37"/>
      <c r="CJ345" s="37"/>
      <c r="CK345" s="37"/>
      <c r="CL345" s="37"/>
      <c r="CM345" s="37"/>
      <c r="CN345" s="37"/>
      <c r="CO345" s="37"/>
      <c r="CP345" s="37"/>
      <c r="CQ345" s="37"/>
      <c r="CR345" s="37">
        <f t="shared" si="256"/>
        <v>0</v>
      </c>
      <c r="CS345" s="38"/>
      <c r="CT345" s="23"/>
      <c r="CU345" s="24"/>
      <c r="CV345" s="241"/>
      <c r="CW345" s="25" t="e">
        <f>1-(CU345/CV344)</f>
        <v>#DIV/0!</v>
      </c>
      <c r="CX345" s="23" t="e" cm="1">
        <f t="array" ref="CX345">+_xlfn.IFS(CW345&lt;0.8,"Cambio",CW345&lt;0.9,"Revisión de control",CW345&gt;0.89,"Se mantiene")</f>
        <v>#DIV/0!</v>
      </c>
      <c r="CY345" s="143"/>
      <c r="CZ345" s="143"/>
      <c r="DA345" s="143"/>
      <c r="DB345" s="143"/>
      <c r="DC345" s="25"/>
    </row>
    <row r="346" spans="1:107" ht="60" hidden="1" customHeight="1" x14ac:dyDescent="0.35">
      <c r="A346" s="146"/>
      <c r="B346" s="219"/>
      <c r="C346" s="147" t="s">
        <v>157</v>
      </c>
      <c r="D346" s="206"/>
      <c r="E346" s="209"/>
      <c r="F346" s="206"/>
      <c r="G346" s="221"/>
      <c r="H346" s="184"/>
      <c r="I346" s="216"/>
      <c r="J346" s="190"/>
      <c r="K346" s="190"/>
      <c r="L346" s="211"/>
      <c r="M346" s="197"/>
      <c r="N346" s="200"/>
      <c r="O346" s="213"/>
      <c r="P346" s="216"/>
      <c r="Q346" s="213"/>
      <c r="R346" s="216"/>
      <c r="S346" s="216"/>
      <c r="T346" s="216"/>
      <c r="U346" s="184"/>
      <c r="V346" s="186"/>
      <c r="W346" s="186"/>
      <c r="X346" s="187"/>
      <c r="Y346" s="190"/>
      <c r="Z346" s="190"/>
      <c r="AA346" s="193"/>
      <c r="AB346" s="193"/>
      <c r="AC346" s="193"/>
      <c r="AD346" s="195"/>
      <c r="AE346" s="184"/>
      <c r="AF346" s="188"/>
      <c r="AG346" s="184"/>
      <c r="AH346" s="184"/>
      <c r="AI346" s="188"/>
      <c r="AJ346" s="184"/>
      <c r="AK346" s="185"/>
      <c r="AL346" s="20" t="str">
        <f>CONCATENATE(J344," Control"," 3")</f>
        <v>ADQBS  Control 3</v>
      </c>
      <c r="AM346" s="22"/>
      <c r="AN346" s="22"/>
      <c r="AO346" s="22"/>
      <c r="AP346" s="22" t="str">
        <f t="shared" si="274"/>
        <v xml:space="preserve">  a través de </v>
      </c>
      <c r="AQ346" s="20"/>
      <c r="AR346" s="20" t="str">
        <f t="shared" ref="AR346:AR351" si="277">IF(OR(AQ346="Preventivo",AQ346="Detectivo"),"Probabilidad",IF(AQ346="Correctivo","Impacto",""))</f>
        <v/>
      </c>
      <c r="AS346" s="20"/>
      <c r="AT346" s="20" t="str">
        <f t="shared" ref="AT346:AT351" si="278">IF(AND(AQ346="Preventivo",AS346="Automático"),"50%",IF(AND(AQ346="Preventivo",AS346="Manual"),"40%",IF(AND(AQ346="Detectivo",AS346="Automático"),"40%",IF(AND(AQ346="Detectivo",AS346="Manual"),"30%",IF(AND(AQ346="Correctivo",AS346="Automático"),"35%",IF(AND(AQ346="Correctivo",AS346="Manual"),"25%",""))))))</f>
        <v/>
      </c>
      <c r="AU346" s="20"/>
      <c r="AV346" s="20"/>
      <c r="AW346" s="20"/>
      <c r="AX346" s="21" t="str">
        <f>+IF(AR346="Probabilidad",AX345-(AX345*AT346),AX345)</f>
        <v/>
      </c>
      <c r="AY346" s="20" t="str">
        <f t="shared" si="275"/>
        <v/>
      </c>
      <c r="AZ346" s="21" t="e">
        <f>+IF(AR346="Impacto",AZ345-(AZ345*AT346),AZ345)</f>
        <v>#N/A</v>
      </c>
      <c r="BA346" s="20" t="str">
        <f t="shared" si="276"/>
        <v/>
      </c>
      <c r="BB346" s="190"/>
      <c r="BC346" s="190"/>
      <c r="BD346" s="182"/>
      <c r="BE346" s="162"/>
      <c r="BF346" s="162"/>
      <c r="BG346" s="162"/>
      <c r="BH346" s="162"/>
      <c r="BI346" s="162"/>
      <c r="BJ346" s="162"/>
      <c r="BK346" s="162"/>
      <c r="BL346" s="162"/>
      <c r="BM346" s="178"/>
      <c r="BN346" s="20" t="str">
        <f>CONCATENATE(J344," Acción preventiva"," 3")</f>
        <v>ADQBS  Acción preventiva 3</v>
      </c>
      <c r="BO346" s="22"/>
      <c r="BP346" s="22"/>
      <c r="BQ346" s="22"/>
      <c r="BR346" s="20"/>
      <c r="BS346" s="20"/>
      <c r="BT346" s="20"/>
      <c r="BU346" s="20"/>
      <c r="BV346" s="20"/>
      <c r="BW346" s="20"/>
      <c r="BX346" s="20"/>
      <c r="BY346" s="20"/>
      <c r="BZ346" s="20"/>
      <c r="CA346" s="20"/>
      <c r="CB346" s="20"/>
      <c r="CC346" s="20"/>
      <c r="CD346" s="20"/>
      <c r="CE346" s="180"/>
      <c r="CF346" s="37"/>
      <c r="CG346" s="37"/>
      <c r="CH346" s="37"/>
      <c r="CI346" s="37"/>
      <c r="CJ346" s="37"/>
      <c r="CK346" s="37"/>
      <c r="CL346" s="37"/>
      <c r="CM346" s="37"/>
      <c r="CN346" s="37"/>
      <c r="CO346" s="37"/>
      <c r="CP346" s="37"/>
      <c r="CQ346" s="37"/>
      <c r="CR346" s="37">
        <f t="shared" si="256"/>
        <v>0</v>
      </c>
      <c r="CS346" s="38"/>
      <c r="CT346" s="23"/>
      <c r="CU346" s="24"/>
      <c r="CV346" s="241"/>
      <c r="CW346" s="25" t="e">
        <f>1-(CU346/CV344)</f>
        <v>#DIV/0!</v>
      </c>
      <c r="CX346" s="23" t="e" cm="1">
        <f t="array" ref="CX346">+_xlfn.IFS(CW346&lt;0.8,"Cambio",CW346&lt;0.9,"Revisión de control",CW346&gt;0.89,"Se mantiene")</f>
        <v>#DIV/0!</v>
      </c>
      <c r="CY346" s="143"/>
      <c r="CZ346" s="143"/>
      <c r="DA346" s="143"/>
      <c r="DB346" s="143"/>
      <c r="DC346" s="25"/>
    </row>
    <row r="347" spans="1:107" ht="60" hidden="1" customHeight="1" x14ac:dyDescent="0.35">
      <c r="A347" s="146"/>
      <c r="B347" s="220"/>
      <c r="C347" s="147" t="s">
        <v>157</v>
      </c>
      <c r="D347" s="207"/>
      <c r="E347" s="210"/>
      <c r="F347" s="207"/>
      <c r="G347" s="221"/>
      <c r="H347" s="184"/>
      <c r="I347" s="217"/>
      <c r="J347" s="191"/>
      <c r="K347" s="191"/>
      <c r="L347" s="211"/>
      <c r="M347" s="198"/>
      <c r="N347" s="201"/>
      <c r="O347" s="214"/>
      <c r="P347" s="217"/>
      <c r="Q347" s="214"/>
      <c r="R347" s="217"/>
      <c r="S347" s="217"/>
      <c r="T347" s="217"/>
      <c r="U347" s="184"/>
      <c r="V347" s="186"/>
      <c r="W347" s="186"/>
      <c r="X347" s="187"/>
      <c r="Y347" s="191"/>
      <c r="Z347" s="191"/>
      <c r="AA347" s="194"/>
      <c r="AB347" s="194"/>
      <c r="AC347" s="194"/>
      <c r="AD347" s="195"/>
      <c r="AE347" s="184"/>
      <c r="AF347" s="188"/>
      <c r="AG347" s="184"/>
      <c r="AH347" s="184"/>
      <c r="AI347" s="188"/>
      <c r="AJ347" s="184"/>
      <c r="AK347" s="185"/>
      <c r="AL347" s="20" t="str">
        <f>CONCATENATE(J344," Control"," 4")</f>
        <v>ADQBS  Control 4</v>
      </c>
      <c r="AM347" s="22"/>
      <c r="AN347" s="22"/>
      <c r="AO347" s="22"/>
      <c r="AP347" s="22" t="str">
        <f t="shared" si="274"/>
        <v xml:space="preserve">  a través de </v>
      </c>
      <c r="AQ347" s="20"/>
      <c r="AR347" s="20" t="str">
        <f t="shared" si="277"/>
        <v/>
      </c>
      <c r="AS347" s="20"/>
      <c r="AT347" s="20" t="str">
        <f t="shared" si="278"/>
        <v/>
      </c>
      <c r="AU347" s="20"/>
      <c r="AV347" s="20"/>
      <c r="AW347" s="20"/>
      <c r="AX347" s="21" t="str">
        <f>+IF(AR347="Probabilidad",AX346-(AX346*AT347),AX346)</f>
        <v/>
      </c>
      <c r="AY347" s="20" t="str">
        <f t="shared" si="275"/>
        <v/>
      </c>
      <c r="AZ347" s="21" t="e">
        <f>+IF(AR347="Impacto",AZ346-(AZ346*AT347),AZ346)</f>
        <v>#N/A</v>
      </c>
      <c r="BA347" s="20" t="str">
        <f t="shared" si="276"/>
        <v/>
      </c>
      <c r="BB347" s="191"/>
      <c r="BC347" s="191"/>
      <c r="BD347" s="183"/>
      <c r="BE347" s="163"/>
      <c r="BF347" s="163"/>
      <c r="BG347" s="163"/>
      <c r="BH347" s="163"/>
      <c r="BI347" s="163"/>
      <c r="BJ347" s="163"/>
      <c r="BK347" s="163"/>
      <c r="BL347" s="163"/>
      <c r="BM347" s="178"/>
      <c r="BN347" s="20" t="str">
        <f>CONCATENATE(J344," Acción preventiva"," 4")</f>
        <v>ADQBS  Acción preventiva 4</v>
      </c>
      <c r="BO347" s="22"/>
      <c r="BP347" s="22"/>
      <c r="BQ347" s="22"/>
      <c r="BR347" s="20"/>
      <c r="BS347" s="20"/>
      <c r="BT347" s="20"/>
      <c r="BU347" s="20"/>
      <c r="BV347" s="20"/>
      <c r="BW347" s="20"/>
      <c r="BX347" s="20"/>
      <c r="BY347" s="20"/>
      <c r="BZ347" s="20"/>
      <c r="CA347" s="20"/>
      <c r="CB347" s="20"/>
      <c r="CC347" s="20"/>
      <c r="CD347" s="20"/>
      <c r="CE347" s="180"/>
      <c r="CF347" s="37"/>
      <c r="CG347" s="37"/>
      <c r="CH347" s="37"/>
      <c r="CI347" s="37"/>
      <c r="CJ347" s="37"/>
      <c r="CK347" s="37"/>
      <c r="CL347" s="37"/>
      <c r="CM347" s="37"/>
      <c r="CN347" s="37"/>
      <c r="CO347" s="37"/>
      <c r="CP347" s="37"/>
      <c r="CQ347" s="37"/>
      <c r="CR347" s="37">
        <f t="shared" si="256"/>
        <v>0</v>
      </c>
      <c r="CS347" s="38"/>
      <c r="CT347" s="23"/>
      <c r="CU347" s="24"/>
      <c r="CV347" s="242"/>
      <c r="CW347" s="25" t="e">
        <f>1-(CU347/CV344)</f>
        <v>#DIV/0!</v>
      </c>
      <c r="CX347" s="23" t="e" cm="1">
        <f t="array" ref="CX347">+_xlfn.IFS(CW347&lt;0.8,"Cambio",CW347&lt;0.9,"Revisión de control",CW347&gt;0.89,"Se mantiene")</f>
        <v>#DIV/0!</v>
      </c>
      <c r="CY347" s="143"/>
      <c r="CZ347" s="143"/>
      <c r="DA347" s="143"/>
      <c r="DB347" s="143"/>
      <c r="DC347" s="25"/>
    </row>
    <row r="348" spans="1:107" ht="60" hidden="1" customHeight="1" x14ac:dyDescent="0.35">
      <c r="A348" s="146"/>
      <c r="B348" s="218" t="s">
        <v>156</v>
      </c>
      <c r="C348" s="147" t="s">
        <v>157</v>
      </c>
      <c r="D348" s="205" t="str">
        <f>VLOOKUP(B348,Datos!$B$65:$F$80,3,FALSE)</f>
        <v>Adelantar la adquisición de bienes y/o servicios de la Agencia a través de los mecanismos definidos para la selección, elaboración, celebración, formalización, ejecución, terminación y/o liquidación de los contratos.</v>
      </c>
      <c r="E348" s="208" t="str">
        <f>VLOOKUP(B348,Datos!$B$65:$F$80,5,FALSE)</f>
        <v>La posibilidad de incumplir con los mecanismos definidos para la adquisición de bienes y/o servicios de la Agencia</v>
      </c>
      <c r="F348" s="205" t="str">
        <f>VLOOKUP(B348,Datos!$B$65:$F$80,4,FALSE)</f>
        <v>Desde la programación y análisis de las necesidades de la Agencia hasta la terminación y/o liquidación del contrato</v>
      </c>
      <c r="G348" s="221" t="s">
        <v>661</v>
      </c>
      <c r="H348" s="184"/>
      <c r="I348" s="215">
        <f>IF(K348="",0,1)</f>
        <v>0</v>
      </c>
      <c r="J348" s="189" t="str">
        <f>CONCATENATE(C348," ",K348)</f>
        <v xml:space="preserve">ADQBS </v>
      </c>
      <c r="K348" s="189"/>
      <c r="L348" s="211"/>
      <c r="M348" s="196">
        <f ca="1">+TODAY()-L348</f>
        <v>46189</v>
      </c>
      <c r="N348" s="199"/>
      <c r="O348" s="212"/>
      <c r="P348" s="215" t="e">
        <f>VLOOKUP(O348,Datos!$B$20:$D$25,3,FALSE)</f>
        <v>#N/A</v>
      </c>
      <c r="Q348" s="212"/>
      <c r="R348" s="215" t="e">
        <f>VLOOKUP(Q348,Datos!$C$20:$D$25,2,FALSE)</f>
        <v>#N/A</v>
      </c>
      <c r="S348" s="215" t="e">
        <f>+IF(P348="",R348,IF(R348="",P348,IF(P348&gt;R348,P348,R348)))</f>
        <v>#N/A</v>
      </c>
      <c r="T348" s="215" t="e" cm="1">
        <f t="array" ref="T348">_xlfn.IFS(S348=P348,O348,S348=R348,Q348)</f>
        <v>#N/A</v>
      </c>
      <c r="U348" s="184"/>
      <c r="V348" s="186"/>
      <c r="W348" s="186"/>
      <c r="X348" s="187" t="str">
        <f>CONCATENATE("Posibilidad de"," ",U348," ",V348," debido ",W348)</f>
        <v xml:space="preserve">Posibilidad de   debido </v>
      </c>
      <c r="Y348" s="189"/>
      <c r="Z348" s="189"/>
      <c r="AA348" s="192"/>
      <c r="AB348" s="192"/>
      <c r="AC348" s="192"/>
      <c r="AD348" s="195"/>
      <c r="AE348" s="184" t="str">
        <f>IF(AD348&lt;=0,"",IF(AD348&lt;=2,"Muy Baja",IF(AD348&lt;=24,"Baja",IF(AD348&lt;=500,"Media",IF(AD348&lt;=5000,"Alta","Muy Alta")))))</f>
        <v/>
      </c>
      <c r="AF348" s="188" t="str">
        <f>IF(AE348="","",IF(AE348="Muy Baja",0.2,IF(AE348="Baja",0.4,IF(AE348="Media",0.6,IF(AE348="Alta",0.8,IF(AE348="Muy Alta",1,))))))</f>
        <v/>
      </c>
      <c r="AG348" s="188" t="e">
        <f>+T348</f>
        <v>#N/A</v>
      </c>
      <c r="AH348" s="184" t="e" cm="1">
        <f t="array" ref="AH348">_xlfn.IFS(AG348=Datos!$C$6,"Leve",AG348=Datos!$D$6,"Leve",AG348=Datos!$C$7,"Menor",AG348=Datos!$D$7,"Menor",AG348=Datos!$C$8,"Moderado",AG348=Datos!$D$8,"Moderado",AG348=Datos!$C$9,"Mayor",AG348=Datos!$D$9,"Mayor",AG348=Datos!$C$10,"Catastrófico",AG348=Datos!$D$10,"Catastrófico")</f>
        <v>#N/A</v>
      </c>
      <c r="AI348" s="188" t="e">
        <f>IF(AH348="","",IF(AH348="Leve",0.2,IF(AH348="Menor",0.4,IF(AH348="Moderado",0.6,IF(AH348="Mayor",0.8,IF(AH348="Catastrófico",1,))))))</f>
        <v>#N/A</v>
      </c>
      <c r="AJ348" s="184" t="e">
        <f>IF(OR(AND(AE348="Muy Baja",AH348="Leve"),AND(AE348="Muy Baja",AH348="Menor"),AND(AE348="Baja",AH348="Leve")),"Bajo",IF(OR(AND(AE348="Muy baja",AH348="Moderado"),AND(AE348="Baja",AH348="Menor"),AND(AE348="Baja",AH348="Moderado"),AND(AE348="Media",AH348="Leve"),AND(AE348="Media",AH348="Menor"),AND(AE348="Media",AH348="Moderado"),AND(AE348="Alta",AH348="Leve"),AND(AE348="Alta",AH348="Menor")),"Moderado",IF(OR(AND(AE348="Muy Baja",AH348="Mayor"),AND(AE348="Baja",AH348="Mayor"),AND(AE348="Media",AH348="Mayor"),AND(AE348="Alta",AH348="Moderado"),AND(AE348="Alta",AH348="Mayor"),AND(AE348="Muy Alta",AH348="Leve"),AND(AE348="Muy Alta",AH348="Menor"),AND(AE348="Muy Alta",AH348="Moderado"),AND(AE348="Muy Alta",AH348="Mayor")),"Alto",IF(OR(AND(AE348="Muy Baja",AH348="Catastrófico"),AND(AE348="Baja",AH348="Catastrófico"),AND(AE348="Media",AH348="Catastrófico"),AND(AE348="Alta",AH348="Catastrófico"),AND(AE348="Muy Alta",AH348="Catastrófico")),"Extremo",""))))</f>
        <v>#N/A</v>
      </c>
      <c r="AK348" s="185" t="e" cm="1">
        <f t="array" ref="AK348">_xlfn.IFS(AJ348="Bajo","Aceptar",AJ348="Moderado","Reducir",AJ348="Alto","Reducir",AJ348="Extremo","Reducir")</f>
        <v>#N/A</v>
      </c>
      <c r="AL348" s="20" t="str">
        <f>CONCATENATE(J348," Control"," 1")</f>
        <v>ADQBS  Control 1</v>
      </c>
      <c r="AM348" s="22"/>
      <c r="AN348" s="22"/>
      <c r="AO348" s="22"/>
      <c r="AP348" s="22" t="str">
        <f t="shared" si="274"/>
        <v xml:space="preserve">  a través de </v>
      </c>
      <c r="AQ348" s="20"/>
      <c r="AR348" s="20" t="str">
        <f t="shared" si="277"/>
        <v/>
      </c>
      <c r="AS348" s="20"/>
      <c r="AT348" s="20" t="str">
        <f t="shared" si="278"/>
        <v/>
      </c>
      <c r="AU348" s="20"/>
      <c r="AV348" s="20"/>
      <c r="AW348" s="20"/>
      <c r="AX348" s="21" t="str">
        <f>+IF(AR348="Probabilidad",AF348-(AF348*AT348),AF348)</f>
        <v/>
      </c>
      <c r="AY348" s="20" t="str">
        <f t="shared" si="275"/>
        <v/>
      </c>
      <c r="AZ348" s="21" t="e">
        <f>+IF(AR348="Impacto",AI348-(AI348*AT348),AI348)</f>
        <v>#N/A</v>
      </c>
      <c r="BA348" s="20" t="str">
        <f t="shared" si="276"/>
        <v/>
      </c>
      <c r="BB348" s="189" t="str">
        <f>IF(OR(AND(AY351="Muy Baja",BA351="Leve"),AND(AY351="Muy Baja",BA351="Menor"),AND(AY351="Baja",BA351="Leve")),"Bajo",IF(OR(AND(AY351="Muy baja",BA351="Moderado"),AND(AY351="Baja",BA351="Menor"),AND(AY351="Baja",BA351="Moderado"),AND(AY351="Media",BA351="Leve"),AND(AY351="Media",BA351="Menor"),AND(AY351="Media",BA351="Moderado"),AND(AY351="Alta",BA351="Leve"),AND(AY351="Alta",BA351="Menor")),"Moderado",IF(OR(AND(AY351="Muy Baja",BA351="Mayor"),AND(AY351="Baja",BA351="Mayor"),AND(AY351="Media",BA351="Mayor"),AND(AY351="Alta",BA351="Moderado"),AND(AY351="Alta",BA351="Mayor"),AND(AY351="Muy Alta",BA351="Leve"),AND(AY351="Muy Alta",BA351="Menor"),AND(AY351="Muy Alta",BA351="Moderado"),AND(AY351="Muy Alta",BA351="Mayor")),"Alto",IF(OR(AND(AY351="Muy Baja",BA351="Catastrófico"),AND(AY351="Baja",BA351="Catastrófico"),AND(AY351="Media",BA351="Catastrófico"),AND(AY351="Alta",BA351="Catastrófico"),AND(AY351="Muy Alta",BA351="Catastrófico")),"Extremo",""))))</f>
        <v/>
      </c>
      <c r="BC348" s="189" t="e" cm="1">
        <f t="array" ref="BC348">_xlfn.IFS(BB348="Bajo","Aceptar",BB348="Moderado","Reducir",BB348="Alto","Reducir",BB348="Extremo","Reducir")</f>
        <v>#N/A</v>
      </c>
      <c r="BD348" s="181" t="e" cm="1">
        <f t="array" ref="BD348">_xlfn.IFS(BC348="Aceptar","No",BC348="Reducir","Si")</f>
        <v>#N/A</v>
      </c>
      <c r="BE348" s="161"/>
      <c r="BF348" s="161"/>
      <c r="BG348" s="161"/>
      <c r="BH348" s="161"/>
      <c r="BI348" s="161"/>
      <c r="BJ348" s="161"/>
      <c r="BK348" s="161"/>
      <c r="BL348" s="161"/>
      <c r="BM348" s="178"/>
      <c r="BN348" s="20" t="str">
        <f>CONCATENATE(J348," Acción preventiva"," 1")</f>
        <v>ADQBS  Acción preventiva 1</v>
      </c>
      <c r="BO348" s="22"/>
      <c r="BP348" s="22"/>
      <c r="BQ348" s="22"/>
      <c r="BR348" s="20"/>
      <c r="BS348" s="20"/>
      <c r="BT348" s="20"/>
      <c r="BU348" s="20"/>
      <c r="BV348" s="20"/>
      <c r="BW348" s="20"/>
      <c r="BX348" s="20"/>
      <c r="BY348" s="20"/>
      <c r="BZ348" s="20"/>
      <c r="CA348" s="20"/>
      <c r="CB348" s="20"/>
      <c r="CC348" s="20"/>
      <c r="CD348" s="20"/>
      <c r="CE348" s="180"/>
      <c r="CF348" s="37"/>
      <c r="CG348" s="37"/>
      <c r="CH348" s="37"/>
      <c r="CI348" s="37"/>
      <c r="CJ348" s="37"/>
      <c r="CK348" s="37"/>
      <c r="CL348" s="37"/>
      <c r="CM348" s="37"/>
      <c r="CN348" s="37"/>
      <c r="CO348" s="37"/>
      <c r="CP348" s="37"/>
      <c r="CQ348" s="37"/>
      <c r="CR348" s="37">
        <f t="shared" si="256"/>
        <v>0</v>
      </c>
      <c r="CS348" s="38"/>
      <c r="CT348" s="23"/>
      <c r="CU348" s="24"/>
      <c r="CV348" s="240">
        <f>+AD348</f>
        <v>0</v>
      </c>
      <c r="CW348" s="25" t="e">
        <f>1-(CU348/CV348)</f>
        <v>#DIV/0!</v>
      </c>
      <c r="CX348" s="23" t="e" cm="1">
        <f t="array" ref="CX348">+_xlfn.IFS(CW348&lt;0.8,"Cambio",CW348&lt;0.9,"Revisión de control",CW348&gt;0.89,"Se mantiene")</f>
        <v>#DIV/0!</v>
      </c>
      <c r="CY348" s="143"/>
      <c r="CZ348" s="143"/>
      <c r="DA348" s="143"/>
      <c r="DB348" s="143"/>
      <c r="DC348" s="25"/>
    </row>
    <row r="349" spans="1:107" ht="60" hidden="1" customHeight="1" x14ac:dyDescent="0.35">
      <c r="A349" s="146"/>
      <c r="B349" s="219"/>
      <c r="C349" s="147" t="s">
        <v>157</v>
      </c>
      <c r="D349" s="206"/>
      <c r="E349" s="209"/>
      <c r="F349" s="206"/>
      <c r="G349" s="221"/>
      <c r="H349" s="184"/>
      <c r="I349" s="216"/>
      <c r="J349" s="190"/>
      <c r="K349" s="190"/>
      <c r="L349" s="211"/>
      <c r="M349" s="197"/>
      <c r="N349" s="200"/>
      <c r="O349" s="213"/>
      <c r="P349" s="216"/>
      <c r="Q349" s="213"/>
      <c r="R349" s="216"/>
      <c r="S349" s="216"/>
      <c r="T349" s="216"/>
      <c r="U349" s="184"/>
      <c r="V349" s="186"/>
      <c r="W349" s="186"/>
      <c r="X349" s="187"/>
      <c r="Y349" s="190"/>
      <c r="Z349" s="190"/>
      <c r="AA349" s="193"/>
      <c r="AB349" s="193"/>
      <c r="AC349" s="193"/>
      <c r="AD349" s="195"/>
      <c r="AE349" s="184"/>
      <c r="AF349" s="188"/>
      <c r="AG349" s="184"/>
      <c r="AH349" s="184"/>
      <c r="AI349" s="188"/>
      <c r="AJ349" s="184"/>
      <c r="AK349" s="185"/>
      <c r="AL349" s="20" t="str">
        <f>CONCATENATE(J348," Control"," 2")</f>
        <v>ADQBS  Control 2</v>
      </c>
      <c r="AM349" s="22"/>
      <c r="AN349" s="22"/>
      <c r="AO349" s="22"/>
      <c r="AP349" s="22" t="str">
        <f t="shared" si="274"/>
        <v xml:space="preserve">  a través de </v>
      </c>
      <c r="AQ349" s="20"/>
      <c r="AR349" s="20" t="str">
        <f t="shared" si="277"/>
        <v/>
      </c>
      <c r="AS349" s="20"/>
      <c r="AT349" s="20" t="str">
        <f t="shared" si="278"/>
        <v/>
      </c>
      <c r="AU349" s="20"/>
      <c r="AV349" s="20"/>
      <c r="AW349" s="20"/>
      <c r="AX349" s="21" t="str">
        <f>+IF(AR349="Probabilidad",AX348-(AX348*AT349),AX348)</f>
        <v/>
      </c>
      <c r="AY349" s="20" t="str">
        <f t="shared" si="275"/>
        <v/>
      </c>
      <c r="AZ349" s="21" t="e">
        <f>+IF(AR349="Impacto",AZ348-(AZ348*AT349),AZ348)</f>
        <v>#N/A</v>
      </c>
      <c r="BA349" s="20" t="str">
        <f t="shared" si="276"/>
        <v/>
      </c>
      <c r="BB349" s="190"/>
      <c r="BC349" s="190"/>
      <c r="BD349" s="182"/>
      <c r="BE349" s="162"/>
      <c r="BF349" s="162"/>
      <c r="BG349" s="162"/>
      <c r="BH349" s="162"/>
      <c r="BI349" s="162"/>
      <c r="BJ349" s="162"/>
      <c r="BK349" s="162"/>
      <c r="BL349" s="162"/>
      <c r="BM349" s="178"/>
      <c r="BN349" s="20" t="str">
        <f>CONCATENATE(J348," Acción preventiva"," 2")</f>
        <v>ADQBS  Acción preventiva 2</v>
      </c>
      <c r="BO349" s="22"/>
      <c r="BP349" s="22"/>
      <c r="BQ349" s="22"/>
      <c r="BR349" s="20"/>
      <c r="BS349" s="20"/>
      <c r="BT349" s="20"/>
      <c r="BU349" s="20"/>
      <c r="BV349" s="20"/>
      <c r="BW349" s="20"/>
      <c r="BX349" s="20"/>
      <c r="BY349" s="20"/>
      <c r="BZ349" s="20"/>
      <c r="CA349" s="20"/>
      <c r="CB349" s="20"/>
      <c r="CC349" s="20"/>
      <c r="CD349" s="20"/>
      <c r="CE349" s="180"/>
      <c r="CF349" s="37"/>
      <c r="CG349" s="37"/>
      <c r="CH349" s="37"/>
      <c r="CI349" s="37"/>
      <c r="CJ349" s="37"/>
      <c r="CK349" s="37"/>
      <c r="CL349" s="37"/>
      <c r="CM349" s="37"/>
      <c r="CN349" s="37"/>
      <c r="CO349" s="37"/>
      <c r="CP349" s="37"/>
      <c r="CQ349" s="37"/>
      <c r="CR349" s="37">
        <f t="shared" si="256"/>
        <v>0</v>
      </c>
      <c r="CS349" s="38"/>
      <c r="CT349" s="23"/>
      <c r="CU349" s="24"/>
      <c r="CV349" s="241"/>
      <c r="CW349" s="25" t="e">
        <f>1-(CU349/CV348)</f>
        <v>#DIV/0!</v>
      </c>
      <c r="CX349" s="23" t="e" cm="1">
        <f t="array" ref="CX349">+_xlfn.IFS(CW349&lt;0.8,"Cambio",CW349&lt;0.9,"Revisión de control",CW349&gt;0.89,"Se mantiene")</f>
        <v>#DIV/0!</v>
      </c>
      <c r="CY349" s="143"/>
      <c r="CZ349" s="143"/>
      <c r="DA349" s="143"/>
      <c r="DB349" s="143"/>
      <c r="DC349" s="25"/>
    </row>
    <row r="350" spans="1:107" ht="60" hidden="1" customHeight="1" x14ac:dyDescent="0.35">
      <c r="A350" s="146"/>
      <c r="B350" s="219"/>
      <c r="C350" s="147" t="s">
        <v>157</v>
      </c>
      <c r="D350" s="206"/>
      <c r="E350" s="209"/>
      <c r="F350" s="206"/>
      <c r="G350" s="221"/>
      <c r="H350" s="184"/>
      <c r="I350" s="216"/>
      <c r="J350" s="190"/>
      <c r="K350" s="190"/>
      <c r="L350" s="211"/>
      <c r="M350" s="197"/>
      <c r="N350" s="200"/>
      <c r="O350" s="213"/>
      <c r="P350" s="216"/>
      <c r="Q350" s="213"/>
      <c r="R350" s="216"/>
      <c r="S350" s="216"/>
      <c r="T350" s="216"/>
      <c r="U350" s="184"/>
      <c r="V350" s="186"/>
      <c r="W350" s="186"/>
      <c r="X350" s="187"/>
      <c r="Y350" s="190"/>
      <c r="Z350" s="190"/>
      <c r="AA350" s="193"/>
      <c r="AB350" s="193"/>
      <c r="AC350" s="193"/>
      <c r="AD350" s="195"/>
      <c r="AE350" s="184"/>
      <c r="AF350" s="188"/>
      <c r="AG350" s="184"/>
      <c r="AH350" s="184"/>
      <c r="AI350" s="188"/>
      <c r="AJ350" s="184"/>
      <c r="AK350" s="185"/>
      <c r="AL350" s="20" t="str">
        <f>CONCATENATE(J348," Control"," 3")</f>
        <v>ADQBS  Control 3</v>
      </c>
      <c r="AM350" s="22"/>
      <c r="AN350" s="22"/>
      <c r="AO350" s="22"/>
      <c r="AP350" s="22" t="str">
        <f t="shared" si="274"/>
        <v xml:space="preserve">  a través de </v>
      </c>
      <c r="AQ350" s="20"/>
      <c r="AR350" s="20" t="str">
        <f t="shared" si="277"/>
        <v/>
      </c>
      <c r="AS350" s="20"/>
      <c r="AT350" s="20" t="str">
        <f t="shared" si="278"/>
        <v/>
      </c>
      <c r="AU350" s="20"/>
      <c r="AV350" s="20"/>
      <c r="AW350" s="20"/>
      <c r="AX350" s="21" t="str">
        <f>+IF(AR350="Probabilidad",AX349-(AX349*AT350),AX349)</f>
        <v/>
      </c>
      <c r="AY350" s="20" t="str">
        <f t="shared" si="275"/>
        <v/>
      </c>
      <c r="AZ350" s="21" t="e">
        <f>+IF(AR350="Impacto",AZ349-(AZ349*AT350),AZ349)</f>
        <v>#N/A</v>
      </c>
      <c r="BA350" s="20" t="str">
        <f t="shared" si="276"/>
        <v/>
      </c>
      <c r="BB350" s="190"/>
      <c r="BC350" s="190"/>
      <c r="BD350" s="182"/>
      <c r="BE350" s="162"/>
      <c r="BF350" s="162"/>
      <c r="BG350" s="162"/>
      <c r="BH350" s="162"/>
      <c r="BI350" s="162"/>
      <c r="BJ350" s="162"/>
      <c r="BK350" s="162"/>
      <c r="BL350" s="162"/>
      <c r="BM350" s="178"/>
      <c r="BN350" s="20" t="str">
        <f>CONCATENATE(J348," Acción preventiva"," 3")</f>
        <v>ADQBS  Acción preventiva 3</v>
      </c>
      <c r="BO350" s="22"/>
      <c r="BP350" s="22"/>
      <c r="BQ350" s="22"/>
      <c r="BR350" s="20"/>
      <c r="BS350" s="20"/>
      <c r="BT350" s="20"/>
      <c r="BU350" s="20"/>
      <c r="BV350" s="20"/>
      <c r="BW350" s="20"/>
      <c r="BX350" s="20"/>
      <c r="BY350" s="20"/>
      <c r="BZ350" s="20"/>
      <c r="CA350" s="20"/>
      <c r="CB350" s="20"/>
      <c r="CC350" s="20"/>
      <c r="CD350" s="20"/>
      <c r="CE350" s="180"/>
      <c r="CF350" s="37"/>
      <c r="CG350" s="37"/>
      <c r="CH350" s="37"/>
      <c r="CI350" s="37"/>
      <c r="CJ350" s="37"/>
      <c r="CK350" s="37"/>
      <c r="CL350" s="37"/>
      <c r="CM350" s="37"/>
      <c r="CN350" s="37"/>
      <c r="CO350" s="37"/>
      <c r="CP350" s="37"/>
      <c r="CQ350" s="37"/>
      <c r="CR350" s="37">
        <f t="shared" si="256"/>
        <v>0</v>
      </c>
      <c r="CS350" s="38"/>
      <c r="CT350" s="23"/>
      <c r="CU350" s="24"/>
      <c r="CV350" s="241"/>
      <c r="CW350" s="25" t="e">
        <f>1-(CU350/CV348)</f>
        <v>#DIV/0!</v>
      </c>
      <c r="CX350" s="23" t="e" cm="1">
        <f t="array" ref="CX350">+_xlfn.IFS(CW350&lt;0.8,"Cambio",CW350&lt;0.9,"Revisión de control",CW350&gt;0.89,"Se mantiene")</f>
        <v>#DIV/0!</v>
      </c>
      <c r="CY350" s="143"/>
      <c r="CZ350" s="143"/>
      <c r="DA350" s="143"/>
      <c r="DB350" s="143"/>
      <c r="DC350" s="25"/>
    </row>
    <row r="351" spans="1:107" ht="60" hidden="1" customHeight="1" x14ac:dyDescent="0.35">
      <c r="A351" s="146"/>
      <c r="B351" s="220"/>
      <c r="C351" s="147" t="s">
        <v>157</v>
      </c>
      <c r="D351" s="207"/>
      <c r="E351" s="210"/>
      <c r="F351" s="207"/>
      <c r="G351" s="221"/>
      <c r="H351" s="184"/>
      <c r="I351" s="217"/>
      <c r="J351" s="191"/>
      <c r="K351" s="191"/>
      <c r="L351" s="211"/>
      <c r="M351" s="198"/>
      <c r="N351" s="201"/>
      <c r="O351" s="214"/>
      <c r="P351" s="217"/>
      <c r="Q351" s="214"/>
      <c r="R351" s="217"/>
      <c r="S351" s="217"/>
      <c r="T351" s="217"/>
      <c r="U351" s="184"/>
      <c r="V351" s="186"/>
      <c r="W351" s="186"/>
      <c r="X351" s="187"/>
      <c r="Y351" s="191"/>
      <c r="Z351" s="191"/>
      <c r="AA351" s="194"/>
      <c r="AB351" s="194"/>
      <c r="AC351" s="194"/>
      <c r="AD351" s="195"/>
      <c r="AE351" s="184"/>
      <c r="AF351" s="188"/>
      <c r="AG351" s="184"/>
      <c r="AH351" s="184"/>
      <c r="AI351" s="188"/>
      <c r="AJ351" s="184"/>
      <c r="AK351" s="185"/>
      <c r="AL351" s="20" t="str">
        <f>CONCATENATE(J348," Control"," 4")</f>
        <v>ADQBS  Control 4</v>
      </c>
      <c r="AM351" s="22"/>
      <c r="AN351" s="22"/>
      <c r="AO351" s="22"/>
      <c r="AP351" s="22" t="str">
        <f t="shared" ref="AP351:AP387" si="279">CONCATENATE(AM351," ",AN351," a través de ",AO351)</f>
        <v xml:space="preserve">  a través de </v>
      </c>
      <c r="AQ351" s="20"/>
      <c r="AR351" s="20" t="str">
        <f t="shared" si="277"/>
        <v/>
      </c>
      <c r="AS351" s="20"/>
      <c r="AT351" s="20" t="str">
        <f t="shared" si="278"/>
        <v/>
      </c>
      <c r="AU351" s="20"/>
      <c r="AV351" s="20"/>
      <c r="AW351" s="20"/>
      <c r="AX351" s="21" t="str">
        <f>+IF(AR351="Probabilidad",AX350-(AX350*AT351),AX350)</f>
        <v/>
      </c>
      <c r="AY351" s="20" t="str">
        <f t="shared" si="275"/>
        <v/>
      </c>
      <c r="AZ351" s="21" t="e">
        <f>+IF(AR351="Impacto",AZ350-(AZ350*AT351),AZ350)</f>
        <v>#N/A</v>
      </c>
      <c r="BA351" s="20" t="str">
        <f t="shared" si="276"/>
        <v/>
      </c>
      <c r="BB351" s="191"/>
      <c r="BC351" s="191"/>
      <c r="BD351" s="183"/>
      <c r="BE351" s="163"/>
      <c r="BF351" s="163"/>
      <c r="BG351" s="163"/>
      <c r="BH351" s="163"/>
      <c r="BI351" s="163"/>
      <c r="BJ351" s="163"/>
      <c r="BK351" s="163"/>
      <c r="BL351" s="163"/>
      <c r="BM351" s="178"/>
      <c r="BN351" s="20" t="str">
        <f>CONCATENATE(J348," Acción preventiva"," 4")</f>
        <v>ADQBS  Acción preventiva 4</v>
      </c>
      <c r="BO351" s="22"/>
      <c r="BP351" s="22"/>
      <c r="BQ351" s="22"/>
      <c r="BR351" s="20"/>
      <c r="BS351" s="20"/>
      <c r="BT351" s="20"/>
      <c r="BU351" s="20"/>
      <c r="BV351" s="20"/>
      <c r="BW351" s="20"/>
      <c r="BX351" s="20"/>
      <c r="BY351" s="20"/>
      <c r="BZ351" s="20"/>
      <c r="CA351" s="20"/>
      <c r="CB351" s="20"/>
      <c r="CC351" s="20"/>
      <c r="CD351" s="20"/>
      <c r="CE351" s="180"/>
      <c r="CF351" s="37"/>
      <c r="CG351" s="37"/>
      <c r="CH351" s="37"/>
      <c r="CI351" s="37"/>
      <c r="CJ351" s="37"/>
      <c r="CK351" s="37"/>
      <c r="CL351" s="37"/>
      <c r="CM351" s="37"/>
      <c r="CN351" s="37"/>
      <c r="CO351" s="37"/>
      <c r="CP351" s="37"/>
      <c r="CQ351" s="37"/>
      <c r="CR351" s="37">
        <f t="shared" si="256"/>
        <v>0</v>
      </c>
      <c r="CS351" s="38"/>
      <c r="CT351" s="23"/>
      <c r="CU351" s="24"/>
      <c r="CV351" s="242"/>
      <c r="CW351" s="25" t="e">
        <f>1-(CU351/CV348)</f>
        <v>#DIV/0!</v>
      </c>
      <c r="CX351" s="23" t="e" cm="1">
        <f t="array" ref="CX351">+_xlfn.IFS(CW351&lt;0.8,"Cambio",CW351&lt;0.9,"Revisión de control",CW351&gt;0.89,"Se mantiene")</f>
        <v>#DIV/0!</v>
      </c>
      <c r="CY351" s="143"/>
      <c r="CZ351" s="143"/>
      <c r="DA351" s="143"/>
      <c r="DB351" s="143"/>
      <c r="DC351" s="25"/>
    </row>
    <row r="352" spans="1:107" ht="60" customHeight="1" x14ac:dyDescent="0.35">
      <c r="A352" s="146" t="s">
        <v>1109</v>
      </c>
      <c r="B352" s="202" t="s">
        <v>156</v>
      </c>
      <c r="C352" s="147" t="s">
        <v>157</v>
      </c>
      <c r="D352" s="205" t="str">
        <f>VLOOKUP(B352,Datos!$B$65:$F$80,3,FALSE)</f>
        <v>Adelantar la adquisición de bienes y/o servicios de la Agencia a través de los mecanismos definidos para la selección, elaboración, celebración, formalización, ejecución, terminación y/o liquidación de los contratos.</v>
      </c>
      <c r="E352" s="208" t="str">
        <f>VLOOKUP(B352,Datos!$B$65:$F$80,5,FALSE)</f>
        <v>La posibilidad de incumplir con los mecanismos definidos para la adquisición de bienes y/o servicios de la Agencia</v>
      </c>
      <c r="F352" s="205" t="str">
        <f>VLOOKUP(B352,Datos!$B$65:$F$80,4,FALSE)</f>
        <v>Desde la programación y análisis de las necesidades de la Agencia hasta la terminación y/o liquidación del contrato</v>
      </c>
      <c r="G352" s="221" t="s">
        <v>662</v>
      </c>
      <c r="H352" s="184" t="s">
        <v>1111</v>
      </c>
      <c r="I352" s="215">
        <f>IF(K352="",0,1)</f>
        <v>1</v>
      </c>
      <c r="J352" s="189" t="str">
        <f>CONCATENATE(C352," ",K352)</f>
        <v>ADQBS 59</v>
      </c>
      <c r="K352" s="189">
        <v>59</v>
      </c>
      <c r="L352" s="211">
        <v>46150</v>
      </c>
      <c r="M352" s="196">
        <f ca="1">+TODAY()-L352</f>
        <v>39</v>
      </c>
      <c r="N352" s="199" t="s">
        <v>1147</v>
      </c>
      <c r="O352" s="212" t="s">
        <v>31</v>
      </c>
      <c r="P352" s="215">
        <f>VLOOKUP(O352,Datos!$B$20:$D$25,3,FALSE)</f>
        <v>0.8</v>
      </c>
      <c r="Q352" s="212" t="s">
        <v>35</v>
      </c>
      <c r="R352" s="215">
        <f>VLOOKUP(Q352,Datos!$C$20:$D$25,2,FALSE)</f>
        <v>1</v>
      </c>
      <c r="S352" s="215">
        <f>+IF(P352="",R352,IF(R352="",P352,IF(P352&gt;R352,P352,R352)))</f>
        <v>1</v>
      </c>
      <c r="T352" s="215" t="str" cm="1">
        <f t="array" ref="T352">_xlfn.IFS(S352=P352,O352,S352=R352,Q352)</f>
        <v>El riesgo afecta la imagen de la entidad a nivel nacional, con efecto publicitarios sostenible a nivel país</v>
      </c>
      <c r="U352" s="184" t="s">
        <v>4</v>
      </c>
      <c r="V352" s="186" t="s">
        <v>1148</v>
      </c>
      <c r="W352" s="186" t="s">
        <v>1149</v>
      </c>
      <c r="X352" s="187" t="str">
        <f>CONCATENATE("Posibilidad de"," ",U352," ",V352," debido ",W352)</f>
        <v xml:space="preserve">Posibilidad de pérdida reputacional al quedar sin competencia para llevar a cabo la liquidación del contrato debido a la inoportunidad en la radicación de la solicitud de liquidación por parte del supervisor del contrato y/o convenio e incumplimientos de la legislación vigente </v>
      </c>
      <c r="Y352" s="189" t="s">
        <v>211</v>
      </c>
      <c r="Z352" s="189" t="s">
        <v>214</v>
      </c>
      <c r="AA352" s="192" t="s">
        <v>257</v>
      </c>
      <c r="AB352" s="192" t="s">
        <v>1009</v>
      </c>
      <c r="AC352" s="192" t="s">
        <v>1078</v>
      </c>
      <c r="AD352" s="195">
        <v>400</v>
      </c>
      <c r="AE352" s="184" t="str">
        <f>IF(AD352&lt;=0,"",IF(AD352&lt;=2,"Muy Baja",IF(AD352&lt;=24,"Baja",IF(AD352&lt;=500,"Media",IF(AD352&lt;=5000,"Alta","Muy Alta")))))</f>
        <v>Media</v>
      </c>
      <c r="AF352" s="188">
        <f>IF(AE352="","",IF(AE352="Muy Baja",0.2,IF(AE352="Baja",0.4,IF(AE352="Media",0.6,IF(AE352="Alta",0.8,IF(AE352="Muy Alta",1,))))))</f>
        <v>0.6</v>
      </c>
      <c r="AG352" s="188" t="str">
        <f>+T352</f>
        <v>El riesgo afecta la imagen de la entidad a nivel nacional, con efecto publicitarios sostenible a nivel país</v>
      </c>
      <c r="AH352" s="184" t="str" cm="1">
        <f t="array" ref="AH352">_xlfn.IFS(AG352=Datos!$C$6,"Leve",AG352=Datos!$D$6,"Leve",AG352=Datos!$C$7,"Menor",AG352=Datos!$D$7,"Menor",AG352=Datos!$C$8,"Moderado",AG352=Datos!$D$8,"Moderado",AG352=Datos!$C$9,"Mayor",AG352=Datos!$D$9,"Mayor",AG352=Datos!$C$10,"Catastrófico",AG352=Datos!$D$10,"Catastrófico")</f>
        <v>Catastrófico</v>
      </c>
      <c r="AI352" s="188">
        <f>IF(AH352="","",IF(AH352="Leve",0.2,IF(AH352="Menor",0.4,IF(AH352="Moderado",0.6,IF(AH352="Mayor",0.8,IF(AH352="Catastrófico",1,))))))</f>
        <v>1</v>
      </c>
      <c r="AJ352" s="184" t="str">
        <f>IF(OR(AND(AE352="Muy Baja",AH352="Leve"),AND(AE352="Muy Baja",AH352="Menor"),AND(AE352="Baja",AH352="Leve")),"Bajo",IF(OR(AND(AE352="Muy baja",AH352="Moderado"),AND(AE352="Baja",AH352="Menor"),AND(AE352="Baja",AH352="Moderado"),AND(AE352="Media",AH352="Leve"),AND(AE352="Media",AH352="Menor"),AND(AE352="Media",AH352="Moderado"),AND(AE352="Alta",AH352="Leve"),AND(AE352="Alta",AH352="Menor")),"Moderado",IF(OR(AND(AE352="Muy Baja",AH352="Mayor"),AND(AE352="Baja",AH352="Mayor"),AND(AE352="Media",AH352="Mayor"),AND(AE352="Alta",AH352="Moderado"),AND(AE352="Alta",AH352="Mayor"),AND(AE352="Muy Alta",AH352="Leve"),AND(AE352="Muy Alta",AH352="Menor"),AND(AE352="Muy Alta",AH352="Moderado"),AND(AE352="Muy Alta",AH352="Mayor")),"Alto",IF(OR(AND(AE352="Muy Baja",AH352="Catastrófico"),AND(AE352="Baja",AH352="Catastrófico"),AND(AE352="Media",AH352="Catastrófico"),AND(AE352="Alta",AH352="Catastrófico"),AND(AE352="Muy Alta",AH352="Catastrófico")),"Extremo",""))))</f>
        <v>Extremo</v>
      </c>
      <c r="AK352" s="185" t="str" cm="1">
        <f t="array" ref="AK352">_xlfn.IFS(AJ352="Bajo","Aceptar",AJ352="Moderado","Reducir",AJ352="Alto","Reducir",AJ352="Extremo","Reducir")</f>
        <v>Reducir</v>
      </c>
      <c r="AL352" s="20" t="str">
        <f>CONCATENATE(J352," Control"," 1")</f>
        <v>ADQBS 59 Control 1</v>
      </c>
      <c r="AM352" s="22" t="s">
        <v>367</v>
      </c>
      <c r="AN352" s="22" t="s">
        <v>1150</v>
      </c>
      <c r="AO352" s="22" t="s">
        <v>1151</v>
      </c>
      <c r="AP352" s="22" t="str">
        <f t="shared" si="279"/>
        <v>El GRUPO INTERNO DE TRABAJO PARA LA GESTIÓN CONTRACTUAL - SG verifica el contenido del Orfeo radicado por el supervisor que solicita la liquidación del contrato o convenio a través de análisis del control de legalidad de los anexos y de su pertinencia, verificando en cada radicación de liquidación si la entidad mantiene la competencia para efectuarla.</v>
      </c>
      <c r="AQ352" s="20" t="s">
        <v>53</v>
      </c>
      <c r="AR352" s="20" t="str">
        <f>IF(OR(AQ352="Preventivo",AQ352="Detectivo"),"Probabilidad",IF(AQ352="Correctivo","Impacto",""))</f>
        <v>Probabilidad</v>
      </c>
      <c r="AS352" s="20" t="s">
        <v>56</v>
      </c>
      <c r="AT352" s="20" t="str">
        <f>IF(AND(AQ352="Preventivo",AS352="Automático"),"50%",IF(AND(AQ352="Preventivo",AS352="Manual"),"40%",IF(AND(AQ352="Detectivo",AS352="Automático"),"40%",IF(AND(AQ352="Detectivo",AS352="Manual"),"30%",IF(AND(AQ352="Correctivo",AS352="Automático"),"35%",IF(AND(AQ352="Correctivo",AS352="Manual"),"25%",""))))))</f>
        <v>40%</v>
      </c>
      <c r="AU352" s="20" t="s">
        <v>1</v>
      </c>
      <c r="AV352" s="20" t="s">
        <v>2</v>
      </c>
      <c r="AW352" s="20" t="s">
        <v>3</v>
      </c>
      <c r="AX352" s="21">
        <f>+IF(AR352="Probabilidad",AF352-(AF352*AT352),AF352)</f>
        <v>0.36</v>
      </c>
      <c r="AY352" s="20" t="str">
        <f t="shared" si="275"/>
        <v>Baja</v>
      </c>
      <c r="AZ352" s="21">
        <f>+IF(AR352="Impacto",AI352-(AI352*AT352),AI352)</f>
        <v>1</v>
      </c>
      <c r="BA352" s="20" t="str">
        <f t="shared" si="276"/>
        <v>Catastrófico</v>
      </c>
      <c r="BB352" s="189" t="str">
        <f>IF(OR(AND(AY355="Muy Baja",BA355="Leve"),AND(AY355="Muy Baja",BA355="Menor"),AND(AY355="Baja",BA355="Leve")),"Bajo",IF(OR(AND(AY355="Muy baja",BA355="Moderado"),AND(AY355="Baja",BA355="Menor"),AND(AY355="Baja",BA355="Moderado"),AND(AY355="Media",BA355="Leve"),AND(AY355="Media",BA355="Menor"),AND(AY355="Media",BA355="Moderado"),AND(AY355="Alta",BA355="Leve"),AND(AY355="Alta",BA355="Menor")),"Moderado",IF(OR(AND(AY355="Muy Baja",BA355="Mayor"),AND(AY355="Baja",BA355="Mayor"),AND(AY355="Media",BA355="Mayor"),AND(AY355="Alta",BA355="Moderado"),AND(AY355="Alta",BA355="Mayor"),AND(AY355="Muy Alta",BA355="Leve"),AND(AY355="Muy Alta",BA355="Menor"),AND(AY355="Muy Alta",BA355="Moderado"),AND(AY355="Muy Alta",BA355="Mayor")),"Alto",IF(OR(AND(AY355="Muy Baja",BA355="Catastrófico"),AND(AY355="Baja",BA355="Catastrófico"),AND(AY355="Media",BA355="Catastrófico"),AND(AY355="Alta",BA355="Catastrófico"),AND(AY355="Muy Alta",BA355="Catastrófico")),"Extremo",""))))</f>
        <v>Alto</v>
      </c>
      <c r="BC352" s="189" t="str" cm="1">
        <f t="array" ref="BC352">_xlfn.IFS(BB352="Bajo","Aceptar",BB352="Moderado","Reducir",BB352="Alto","Reducir",BB352="Extremo","Reducir")</f>
        <v>Reducir</v>
      </c>
      <c r="BD352" s="181" t="str" cm="1">
        <f t="array" ref="BD352">_xlfn.IFS(BC352="Aceptar","No",BC352="Reducir","Si")</f>
        <v>Si</v>
      </c>
      <c r="BE352" s="136" t="s">
        <v>1817</v>
      </c>
      <c r="BF352" s="136" t="s">
        <v>1817</v>
      </c>
      <c r="BG352" s="136" t="s">
        <v>1817</v>
      </c>
      <c r="BH352" s="166">
        <v>1</v>
      </c>
      <c r="BI352" s="166"/>
      <c r="BJ352" s="167"/>
      <c r="BK352" s="164">
        <f t="shared" ref="BK352:BK353" si="280">+SUM(BH352:BJ352)</f>
        <v>1</v>
      </c>
      <c r="BL352" s="165">
        <f t="shared" ref="BL352:BL353" si="281">+BK352/3</f>
        <v>0.33333333333333331</v>
      </c>
      <c r="BM352" s="178">
        <f t="shared" ref="BM352" si="282">+AVERAGE(BL352:BL355)</f>
        <v>0.33333333333333331</v>
      </c>
      <c r="BN352" s="20" t="str">
        <f>CONCATENATE(J352," Acción preventiva"," 1")</f>
        <v>ADQBS 59 Acción preventiva 1</v>
      </c>
      <c r="BO352" s="22" t="s">
        <v>674</v>
      </c>
      <c r="BP352" s="22" t="s">
        <v>677</v>
      </c>
      <c r="BQ352" s="22" t="s">
        <v>675</v>
      </c>
      <c r="BR352" s="20">
        <f t="shared" ref="BR352:BR353" si="283">+SUM(BS352:CD352)</f>
        <v>7</v>
      </c>
      <c r="BS352" s="20"/>
      <c r="BT352" s="20"/>
      <c r="BU352" s="20"/>
      <c r="BV352" s="20"/>
      <c r="BW352" s="20">
        <v>1</v>
      </c>
      <c r="BX352" s="20">
        <v>1</v>
      </c>
      <c r="BY352" s="20">
        <v>1</v>
      </c>
      <c r="BZ352" s="20">
        <v>1</v>
      </c>
      <c r="CA352" s="20">
        <v>1</v>
      </c>
      <c r="CB352" s="20">
        <v>1</v>
      </c>
      <c r="CC352" s="20">
        <v>1</v>
      </c>
      <c r="CD352" s="20"/>
      <c r="CE352" s="180">
        <f>+AVERAGE(CR352:CR355)/AVERAGE(BR352:BR355)</f>
        <v>0.22222222222222221</v>
      </c>
      <c r="CF352" s="37">
        <f>VLOOKUP($BN352,'[1]Anexo 4 Seg Acciones Prev'!$C$7:$CY$306,90,FALSE)</f>
        <v>0</v>
      </c>
      <c r="CG352" s="37">
        <f>VLOOKUP($BN352,'[1]Anexo 4 Seg Acciones Prev'!$C$7:$CY$306,91,FALSE)</f>
        <v>0</v>
      </c>
      <c r="CH352" s="37">
        <f>VLOOKUP($BN352,'[1]Anexo 4 Seg Acciones Prev'!$C$7:$CY$306,92,FALSE)</f>
        <v>0</v>
      </c>
      <c r="CI352" s="37">
        <f>VLOOKUP($BN352,'[1]Anexo 4 Seg Acciones Prev'!$C$7:$CY$306,93,FALSE)</f>
        <v>0</v>
      </c>
      <c r="CJ352" s="37">
        <f>VLOOKUP($BN352,'[1]Anexo 4 Seg Acciones Prev'!$C$7:$CY$306,94,FALSE)</f>
        <v>0</v>
      </c>
      <c r="CK352" s="37">
        <f>VLOOKUP($BN352,'[1]Anexo 4 Seg Acciones Prev'!$C$7:$CY$306,95,FALSE)</f>
        <v>0</v>
      </c>
      <c r="CL352" s="37">
        <f>VLOOKUP($BN352,'[1]Anexo 4 Seg Acciones Prev'!$C$7:$CY$306,96,FALSE)</f>
        <v>0</v>
      </c>
      <c r="CM352" s="37">
        <f>VLOOKUP($BN352,'[1]Anexo 4 Seg Acciones Prev'!$C$7:$CY$306,97,FALSE)</f>
        <v>0</v>
      </c>
      <c r="CN352" s="37">
        <f>VLOOKUP($BN352,'[1]Anexo 4 Seg Acciones Prev'!$C$7:$CY$306,98,FALSE)</f>
        <v>0</v>
      </c>
      <c r="CO352" s="37">
        <f>VLOOKUP($BN352,'[1]Anexo 4 Seg Acciones Prev'!$C$7:$CY$306,99,FALSE)</f>
        <v>0</v>
      </c>
      <c r="CP352" s="37">
        <f>VLOOKUP($BN352,'[1]Anexo 4 Seg Acciones Prev'!$C$7:$CY$306,100,FALSE)</f>
        <v>0</v>
      </c>
      <c r="CQ352" s="37">
        <f>VLOOKUP($BN352,'[1]Anexo 4 Seg Acciones Prev'!$C$7:$CY$306,101,FALSE)</f>
        <v>0</v>
      </c>
      <c r="CR352" s="37">
        <f t="shared" si="256"/>
        <v>0</v>
      </c>
      <c r="CS352" s="38" t="s">
        <v>58</v>
      </c>
      <c r="CT352" s="23"/>
      <c r="CU352" s="24"/>
      <c r="CV352" s="240">
        <f>+AD352</f>
        <v>400</v>
      </c>
      <c r="CW352" s="25">
        <f>1-(CU352/CV352)</f>
        <v>1</v>
      </c>
      <c r="CX352" s="23" t="str" cm="1">
        <f t="array" ref="CX352">+_xlfn.IFS(CW352&lt;0.8,"Cambio",CW352&lt;0.9,"Revisión de control",CW352&gt;0.89,"Se mantiene")</f>
        <v>Se mantiene</v>
      </c>
      <c r="CY352" s="143"/>
      <c r="CZ352" s="143"/>
      <c r="DA352" s="143"/>
      <c r="DB352" s="143"/>
      <c r="DC352" s="25">
        <f t="shared" si="273"/>
        <v>1</v>
      </c>
    </row>
    <row r="353" spans="1:107" ht="60" customHeight="1" x14ac:dyDescent="0.35">
      <c r="A353" s="146" t="s">
        <v>1109</v>
      </c>
      <c r="B353" s="203"/>
      <c r="C353" s="147" t="s">
        <v>157</v>
      </c>
      <c r="D353" s="206"/>
      <c r="E353" s="209"/>
      <c r="F353" s="206"/>
      <c r="G353" s="221"/>
      <c r="H353" s="184"/>
      <c r="I353" s="216"/>
      <c r="J353" s="190"/>
      <c r="K353" s="190"/>
      <c r="L353" s="211"/>
      <c r="M353" s="197"/>
      <c r="N353" s="200"/>
      <c r="O353" s="213"/>
      <c r="P353" s="216"/>
      <c r="Q353" s="213"/>
      <c r="R353" s="216"/>
      <c r="S353" s="216"/>
      <c r="T353" s="216"/>
      <c r="U353" s="184"/>
      <c r="V353" s="186"/>
      <c r="W353" s="186"/>
      <c r="X353" s="187"/>
      <c r="Y353" s="190"/>
      <c r="Z353" s="190"/>
      <c r="AA353" s="193"/>
      <c r="AB353" s="193"/>
      <c r="AC353" s="193"/>
      <c r="AD353" s="195"/>
      <c r="AE353" s="184"/>
      <c r="AF353" s="188"/>
      <c r="AG353" s="184"/>
      <c r="AH353" s="184"/>
      <c r="AI353" s="188"/>
      <c r="AJ353" s="184"/>
      <c r="AK353" s="185"/>
      <c r="AL353" s="20" t="str">
        <f>CONCATENATE(J352," Control"," 2")</f>
        <v>ADQBS 59 Control 2</v>
      </c>
      <c r="AM353" s="22" t="s">
        <v>367</v>
      </c>
      <c r="AN353" s="22" t="s">
        <v>1152</v>
      </c>
      <c r="AO353" s="22" t="s">
        <v>1153</v>
      </c>
      <c r="AP353" s="22" t="str">
        <f t="shared" si="279"/>
        <v>El GRUPO INTERNO DE TRABAJO PARA LA GESTIÓN CONTRACTUAL - SG valida los tiempos de los contratos susceptibles de liquidación a través de una base de datos interna de control que se mantiene actualizada mensualmente</v>
      </c>
      <c r="AQ353" s="20" t="s">
        <v>54</v>
      </c>
      <c r="AR353" s="20" t="str">
        <f>IF(OR(AQ353="Preventivo",AQ353="Detectivo"),"Probabilidad",IF(AQ353="Correctivo","Impacto",""))</f>
        <v>Probabilidad</v>
      </c>
      <c r="AS353" s="20" t="s">
        <v>56</v>
      </c>
      <c r="AT353" s="20" t="str">
        <f>IF(AND(AQ353="Preventivo",AS353="Automático"),"50%",IF(AND(AQ353="Preventivo",AS353="Manual"),"40%",IF(AND(AQ353="Detectivo",AS353="Automático"),"40%",IF(AND(AQ353="Detectivo",AS353="Manual"),"30%",IF(AND(AQ353="Correctivo",AS353="Automático"),"35%",IF(AND(AQ353="Correctivo",AS353="Manual"),"25%",""))))))</f>
        <v>30%</v>
      </c>
      <c r="AU353" s="20" t="s">
        <v>5</v>
      </c>
      <c r="AV353" s="20" t="s">
        <v>2</v>
      </c>
      <c r="AW353" s="20" t="s">
        <v>3</v>
      </c>
      <c r="AX353" s="21">
        <f>+IF(AR353="Probabilidad",AX352-(AX352*AT353),AX352)</f>
        <v>0.252</v>
      </c>
      <c r="AY353" s="20" t="str">
        <f t="shared" si="275"/>
        <v>Baja</v>
      </c>
      <c r="AZ353" s="21">
        <f>+IF(AR353="Impacto",AZ352-(AZ352*AT353),AZ352)</f>
        <v>1</v>
      </c>
      <c r="BA353" s="20" t="str">
        <f t="shared" si="276"/>
        <v>Catastrófico</v>
      </c>
      <c r="BB353" s="190"/>
      <c r="BC353" s="190"/>
      <c r="BD353" s="182"/>
      <c r="BE353" s="136" t="s">
        <v>1817</v>
      </c>
      <c r="BF353" s="136" t="s">
        <v>1817</v>
      </c>
      <c r="BG353" s="136" t="s">
        <v>1817</v>
      </c>
      <c r="BH353" s="166">
        <v>1</v>
      </c>
      <c r="BI353" s="166"/>
      <c r="BJ353" s="167"/>
      <c r="BK353" s="164">
        <f t="shared" si="280"/>
        <v>1</v>
      </c>
      <c r="BL353" s="165">
        <f t="shared" si="281"/>
        <v>0.33333333333333331</v>
      </c>
      <c r="BM353" s="178"/>
      <c r="BN353" s="20" t="str">
        <f>CONCATENATE(J352," Acción preventiva"," 2")</f>
        <v>ADQBS 59 Acción preventiva 2</v>
      </c>
      <c r="BO353" s="22" t="s">
        <v>674</v>
      </c>
      <c r="BP353" s="22" t="s">
        <v>678</v>
      </c>
      <c r="BQ353" s="22" t="s">
        <v>676</v>
      </c>
      <c r="BR353" s="20">
        <f t="shared" si="283"/>
        <v>11</v>
      </c>
      <c r="BS353" s="20">
        <v>1</v>
      </c>
      <c r="BT353" s="20">
        <v>1</v>
      </c>
      <c r="BU353" s="20">
        <v>1</v>
      </c>
      <c r="BV353" s="20">
        <v>1</v>
      </c>
      <c r="BW353" s="20">
        <v>1</v>
      </c>
      <c r="BX353" s="20">
        <v>1</v>
      </c>
      <c r="BY353" s="20">
        <v>1</v>
      </c>
      <c r="BZ353" s="20">
        <v>1</v>
      </c>
      <c r="CA353" s="20">
        <v>1</v>
      </c>
      <c r="CB353" s="20">
        <v>1</v>
      </c>
      <c r="CC353" s="20">
        <v>1</v>
      </c>
      <c r="CD353" s="20"/>
      <c r="CE353" s="180"/>
      <c r="CF353" s="37">
        <f>VLOOKUP($BN353,'[1]Anexo 4 Seg Acciones Prev'!$C$7:$CY$306,90,FALSE)</f>
        <v>1</v>
      </c>
      <c r="CG353" s="37">
        <f>VLOOKUP($BN353,'[1]Anexo 4 Seg Acciones Prev'!$C$7:$CY$306,91,FALSE)</f>
        <v>1</v>
      </c>
      <c r="CH353" s="37">
        <f>VLOOKUP($BN353,'[1]Anexo 4 Seg Acciones Prev'!$C$7:$CY$306,92,FALSE)</f>
        <v>1</v>
      </c>
      <c r="CI353" s="37">
        <f>VLOOKUP($BN353,'[1]Anexo 4 Seg Acciones Prev'!$C$7:$CY$306,93,FALSE)</f>
        <v>1</v>
      </c>
      <c r="CJ353" s="37">
        <f>VLOOKUP($BN353,'[1]Anexo 4 Seg Acciones Prev'!$C$7:$CY$306,94,FALSE)</f>
        <v>0</v>
      </c>
      <c r="CK353" s="37">
        <f>VLOOKUP($BN353,'[1]Anexo 4 Seg Acciones Prev'!$C$7:$CY$306,95,FALSE)</f>
        <v>0</v>
      </c>
      <c r="CL353" s="37">
        <f>VLOOKUP($BN353,'[1]Anexo 4 Seg Acciones Prev'!$C$7:$CY$306,96,FALSE)</f>
        <v>0</v>
      </c>
      <c r="CM353" s="37">
        <f>VLOOKUP($BN353,'[1]Anexo 4 Seg Acciones Prev'!$C$7:$CY$306,97,FALSE)</f>
        <v>0</v>
      </c>
      <c r="CN353" s="37">
        <f>VLOOKUP($BN353,'[1]Anexo 4 Seg Acciones Prev'!$C$7:$CY$306,98,FALSE)</f>
        <v>0</v>
      </c>
      <c r="CO353" s="37">
        <f>VLOOKUP($BN353,'[1]Anexo 4 Seg Acciones Prev'!$C$7:$CY$306,99,FALSE)</f>
        <v>0</v>
      </c>
      <c r="CP353" s="37">
        <f>VLOOKUP($BN353,'[1]Anexo 4 Seg Acciones Prev'!$C$7:$CY$306,100,FALSE)</f>
        <v>0</v>
      </c>
      <c r="CQ353" s="37">
        <f>VLOOKUP($BN353,'[1]Anexo 4 Seg Acciones Prev'!$C$7:$CY$306,101,FALSE)</f>
        <v>0</v>
      </c>
      <c r="CR353" s="37">
        <f t="shared" si="256"/>
        <v>4</v>
      </c>
      <c r="CS353" s="38" t="s">
        <v>58</v>
      </c>
      <c r="CT353" s="23"/>
      <c r="CU353" s="24"/>
      <c r="CV353" s="241"/>
      <c r="CW353" s="25">
        <f>1-(CU353/CV352)</f>
        <v>1</v>
      </c>
      <c r="CX353" s="23" t="str" cm="1">
        <f t="array" ref="CX353">+_xlfn.IFS(CW353&lt;0.8,"Cambio",CW353&lt;0.9,"Revisión de control",CW353&gt;0.89,"Se mantiene")</f>
        <v>Se mantiene</v>
      </c>
      <c r="CY353" s="143"/>
      <c r="CZ353" s="143"/>
      <c r="DA353" s="143"/>
      <c r="DB353" s="143"/>
      <c r="DC353" s="25">
        <f t="shared" si="273"/>
        <v>1</v>
      </c>
    </row>
    <row r="354" spans="1:107" ht="60" customHeight="1" x14ac:dyDescent="0.35">
      <c r="A354" s="146" t="s">
        <v>1109</v>
      </c>
      <c r="B354" s="203"/>
      <c r="C354" s="147" t="s">
        <v>157</v>
      </c>
      <c r="D354" s="206"/>
      <c r="E354" s="209"/>
      <c r="F354" s="206"/>
      <c r="G354" s="221"/>
      <c r="H354" s="184"/>
      <c r="I354" s="216"/>
      <c r="J354" s="190"/>
      <c r="K354" s="190"/>
      <c r="L354" s="211"/>
      <c r="M354" s="197"/>
      <c r="N354" s="200"/>
      <c r="O354" s="213"/>
      <c r="P354" s="216"/>
      <c r="Q354" s="213"/>
      <c r="R354" s="216"/>
      <c r="S354" s="216"/>
      <c r="T354" s="216"/>
      <c r="U354" s="184"/>
      <c r="V354" s="186"/>
      <c r="W354" s="186"/>
      <c r="X354" s="187"/>
      <c r="Y354" s="190"/>
      <c r="Z354" s="190"/>
      <c r="AA354" s="193"/>
      <c r="AB354" s="193"/>
      <c r="AC354" s="193"/>
      <c r="AD354" s="195"/>
      <c r="AE354" s="184"/>
      <c r="AF354" s="188"/>
      <c r="AG354" s="184"/>
      <c r="AH354" s="184"/>
      <c r="AI354" s="188"/>
      <c r="AJ354" s="184"/>
      <c r="AK354" s="185"/>
      <c r="AL354" s="20" t="str">
        <f>CONCATENATE(J352," Control"," 3")</f>
        <v>ADQBS 59 Control 3</v>
      </c>
      <c r="AM354" s="22" t="s">
        <v>367</v>
      </c>
      <c r="AN354" s="22" t="s">
        <v>1154</v>
      </c>
      <c r="AO354" s="22" t="s">
        <v>1155</v>
      </c>
      <c r="AP354" s="22" t="str">
        <f t="shared" si="279"/>
        <v xml:space="preserve">El GRUPO INTERNO DE TRABAJO PARA LA GESTIÓN CONTRACTUAL - SG determina la perdida de competencia a través de 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v>
      </c>
      <c r="AQ354" s="20" t="s">
        <v>55</v>
      </c>
      <c r="AR354" s="20" t="str">
        <f>IF(OR(AQ354="Preventivo",AQ354="Detectivo"),"Probabilidad",IF(AQ354="Correctivo","Impacto",""))</f>
        <v>Impacto</v>
      </c>
      <c r="AS354" s="20" t="s">
        <v>56</v>
      </c>
      <c r="AT354" s="20" t="str">
        <f>IF(AND(AQ354="Preventivo",AS354="Automático"),"50%",IF(AND(AQ354="Preventivo",AS354="Manual"),"40%",IF(AND(AQ354="Detectivo",AS354="Automático"),"40%",IF(AND(AQ354="Detectivo",AS354="Manual"),"30%",IF(AND(AQ354="Correctivo",AS354="Automático"),"35%",IF(AND(AQ354="Correctivo",AS354="Manual"),"25%",""))))))</f>
        <v>25%</v>
      </c>
      <c r="AU354" s="20" t="s">
        <v>5</v>
      </c>
      <c r="AV354" s="20" t="s">
        <v>2</v>
      </c>
      <c r="AW354" s="20" t="s">
        <v>3</v>
      </c>
      <c r="AX354" s="21">
        <f>+IF(AR354="Probabilidad",AX353-(AX353*AT354),AX353)</f>
        <v>0.252</v>
      </c>
      <c r="AY354" s="20" t="str">
        <f t="shared" si="275"/>
        <v>Baja</v>
      </c>
      <c r="AZ354" s="21">
        <f>+IF(AR354="Impacto",AZ353-(AZ353*AT354),AZ353)</f>
        <v>0.75</v>
      </c>
      <c r="BA354" s="20" t="str">
        <f t="shared" si="276"/>
        <v>Mayor</v>
      </c>
      <c r="BB354" s="190"/>
      <c r="BC354" s="190"/>
      <c r="BD354" s="182"/>
      <c r="BE354" s="136" t="s">
        <v>1817</v>
      </c>
      <c r="BF354" s="136" t="s">
        <v>1817</v>
      </c>
      <c r="BG354" s="136" t="s">
        <v>1817</v>
      </c>
      <c r="BH354" s="166"/>
      <c r="BI354" s="166"/>
      <c r="BJ354" s="167"/>
      <c r="BK354" s="164"/>
      <c r="BL354" s="165"/>
      <c r="BM354" s="178"/>
      <c r="BN354" s="20" t="str">
        <f>CONCATENATE(J352," Acción preventiva"," 3")</f>
        <v>ADQBS 59 Acción preventiva 3</v>
      </c>
      <c r="BO354" s="22"/>
      <c r="BP354" s="22"/>
      <c r="BQ354" s="22"/>
      <c r="BR354" s="20"/>
      <c r="BS354" s="20"/>
      <c r="BT354" s="20"/>
      <c r="BU354" s="20"/>
      <c r="BV354" s="20"/>
      <c r="BW354" s="20"/>
      <c r="BX354" s="20"/>
      <c r="BY354" s="20"/>
      <c r="BZ354" s="20"/>
      <c r="CA354" s="20"/>
      <c r="CB354" s="20"/>
      <c r="CC354" s="20"/>
      <c r="CD354" s="20"/>
      <c r="CE354" s="180"/>
      <c r="CF354" s="37"/>
      <c r="CG354" s="37"/>
      <c r="CH354" s="37"/>
      <c r="CI354" s="37"/>
      <c r="CJ354" s="37"/>
      <c r="CK354" s="37"/>
      <c r="CL354" s="37"/>
      <c r="CM354" s="37"/>
      <c r="CN354" s="37"/>
      <c r="CO354" s="37"/>
      <c r="CP354" s="37"/>
      <c r="CQ354" s="37"/>
      <c r="CR354" s="37"/>
      <c r="CS354" s="38"/>
      <c r="CT354" s="23"/>
      <c r="CU354" s="24"/>
      <c r="CV354" s="241"/>
      <c r="CW354" s="25">
        <f>1-(CU354/CV352)</f>
        <v>1</v>
      </c>
      <c r="CX354" s="23" t="str" cm="1">
        <f t="array" ref="CX354">+_xlfn.IFS(CW354&lt;0.8,"Cambio",CW354&lt;0.9,"Revisión de control",CW354&gt;0.89,"Se mantiene")</f>
        <v>Se mantiene</v>
      </c>
      <c r="CY354" s="143"/>
      <c r="CZ354" s="143"/>
      <c r="DA354" s="143"/>
      <c r="DB354" s="143"/>
      <c r="DC354" s="25">
        <f t="shared" si="273"/>
        <v>1</v>
      </c>
    </row>
    <row r="355" spans="1:107" ht="60" customHeight="1" x14ac:dyDescent="0.35">
      <c r="A355" s="146" t="s">
        <v>1109</v>
      </c>
      <c r="B355" s="204"/>
      <c r="C355" s="147" t="s">
        <v>157</v>
      </c>
      <c r="D355" s="207"/>
      <c r="E355" s="210"/>
      <c r="F355" s="207"/>
      <c r="G355" s="221"/>
      <c r="H355" s="184"/>
      <c r="I355" s="217"/>
      <c r="J355" s="191"/>
      <c r="K355" s="191"/>
      <c r="L355" s="211"/>
      <c r="M355" s="198"/>
      <c r="N355" s="201"/>
      <c r="O355" s="214"/>
      <c r="P355" s="217"/>
      <c r="Q355" s="214"/>
      <c r="R355" s="217"/>
      <c r="S355" s="217"/>
      <c r="T355" s="217"/>
      <c r="U355" s="184"/>
      <c r="V355" s="186"/>
      <c r="W355" s="186"/>
      <c r="X355" s="187"/>
      <c r="Y355" s="191"/>
      <c r="Z355" s="191"/>
      <c r="AA355" s="194"/>
      <c r="AB355" s="194"/>
      <c r="AC355" s="194"/>
      <c r="AD355" s="195"/>
      <c r="AE355" s="184"/>
      <c r="AF355" s="188"/>
      <c r="AG355" s="184"/>
      <c r="AH355" s="184"/>
      <c r="AI355" s="188"/>
      <c r="AJ355" s="184"/>
      <c r="AK355" s="185"/>
      <c r="AL355" s="20" t="str">
        <f>CONCATENATE(J352," Control"," 4")</f>
        <v>ADQBS 59 Control 4</v>
      </c>
      <c r="AM355" s="22"/>
      <c r="AN355" s="22"/>
      <c r="AO355" s="22"/>
      <c r="AP355" s="22" t="str">
        <f t="shared" si="279"/>
        <v xml:space="preserve">  a través de </v>
      </c>
      <c r="AQ355" s="20"/>
      <c r="AR355" s="20" t="str">
        <f>IF(OR(AQ355="Preventivo",AQ355="Detectivo"),"Probabilidad",IF(AQ355="Correctivo","Impacto",""))</f>
        <v/>
      </c>
      <c r="AS355" s="20"/>
      <c r="AT355" s="20" t="str">
        <f>IF(AND(AQ355="Preventivo",AS355="Automático"),"50%",IF(AND(AQ355="Preventivo",AS355="Manual"),"40%",IF(AND(AQ355="Detectivo",AS355="Automático"),"40%",IF(AND(AQ355="Detectivo",AS355="Manual"),"30%",IF(AND(AQ355="Correctivo",AS355="Automático"),"35%",IF(AND(AQ355="Correctivo",AS355="Manual"),"25%",""))))))</f>
        <v/>
      </c>
      <c r="AU355" s="20"/>
      <c r="AV355" s="20"/>
      <c r="AW355" s="20"/>
      <c r="AX355" s="21">
        <f>+IF(AR355="Probabilidad",AX354-(AX354*AT355),AX354)</f>
        <v>0.252</v>
      </c>
      <c r="AY355" s="20" t="str">
        <f t="shared" si="275"/>
        <v>Baja</v>
      </c>
      <c r="AZ355" s="21">
        <f>+IF(AR355="Impacto",AZ354-(AZ354*AT355),AZ354)</f>
        <v>0.75</v>
      </c>
      <c r="BA355" s="20" t="str">
        <f t="shared" si="276"/>
        <v>Mayor</v>
      </c>
      <c r="BB355" s="191"/>
      <c r="BC355" s="191"/>
      <c r="BD355" s="183"/>
      <c r="BE355" s="20"/>
      <c r="BF355" s="20"/>
      <c r="BG355" s="20"/>
      <c r="BH355" s="166"/>
      <c r="BI355" s="166"/>
      <c r="BJ355" s="167"/>
      <c r="BK355" s="167"/>
      <c r="BL355" s="165"/>
      <c r="BM355" s="178"/>
      <c r="BN355" s="20" t="str">
        <f>CONCATENATE(J352," Acción preventiva"," 4")</f>
        <v>ADQBS 59 Acción preventiva 4</v>
      </c>
      <c r="BO355" s="22"/>
      <c r="BP355" s="22"/>
      <c r="BQ355" s="22"/>
      <c r="BR355" s="20"/>
      <c r="BS355" s="20"/>
      <c r="BT355" s="20"/>
      <c r="BU355" s="20"/>
      <c r="BV355" s="20"/>
      <c r="BW355" s="20"/>
      <c r="BX355" s="20"/>
      <c r="BY355" s="20"/>
      <c r="BZ355" s="20"/>
      <c r="CA355" s="20"/>
      <c r="CB355" s="20"/>
      <c r="CC355" s="20"/>
      <c r="CD355" s="20"/>
      <c r="CE355" s="180"/>
      <c r="CF355" s="37"/>
      <c r="CG355" s="37"/>
      <c r="CH355" s="37"/>
      <c r="CI355" s="37"/>
      <c r="CJ355" s="37"/>
      <c r="CK355" s="37"/>
      <c r="CL355" s="37"/>
      <c r="CM355" s="37"/>
      <c r="CN355" s="37"/>
      <c r="CO355" s="37"/>
      <c r="CP355" s="37"/>
      <c r="CQ355" s="37"/>
      <c r="CR355" s="37"/>
      <c r="CS355" s="38"/>
      <c r="CT355" s="23"/>
      <c r="CU355" s="24"/>
      <c r="CV355" s="242"/>
      <c r="CW355" s="25">
        <f>1-(CU355/CV352)</f>
        <v>1</v>
      </c>
      <c r="CX355" s="23" t="str" cm="1">
        <f t="array" ref="CX355">+_xlfn.IFS(CW355&lt;0.8,"Cambio",CW355&lt;0.9,"Revisión de control",CW355&gt;0.89,"Se mantiene")</f>
        <v>Se mantiene</v>
      </c>
      <c r="CY355" s="143"/>
      <c r="CZ355" s="143"/>
      <c r="DA355" s="143"/>
      <c r="DB355" s="143"/>
      <c r="DC355" s="25">
        <f t="shared" si="273"/>
        <v>1</v>
      </c>
    </row>
    <row r="356" spans="1:107" ht="60" hidden="1" customHeight="1" x14ac:dyDescent="0.35">
      <c r="A356" s="146"/>
      <c r="B356" s="218" t="s">
        <v>158</v>
      </c>
      <c r="C356" s="147" t="s">
        <v>159</v>
      </c>
      <c r="D356" s="205" t="str">
        <f>VLOOKUP(B356,Datos!$B$65:$F$80,3,FALSE)</f>
        <v>Gestionar la administración y mantenimiento de bienes y servicios necesarios para la ejecución de los procesos de la entidad</v>
      </c>
      <c r="E356" s="208" t="str">
        <f>VLOOKUP(B356,Datos!$B$65:$F$80,5,FALSE)</f>
        <v>La posibilidad de incumplir con la administración y mantenimiento de bienes y servicios necesarios para la ejecución de los procesos de la entidad</v>
      </c>
      <c r="F356" s="205" t="str">
        <f>VLOOKUP(B356,Datos!$B$65:$F$80,4,FALSE)</f>
        <v>Desde la recepción de los bienes y servicios, hasta la disposición final de los bienes y el recibido a satisfacción de los servicios</v>
      </c>
      <c r="G356" s="221" t="s">
        <v>664</v>
      </c>
      <c r="H356" s="184"/>
      <c r="I356" s="215">
        <f>IF(K356="",0,1)</f>
        <v>0</v>
      </c>
      <c r="J356" s="189" t="str">
        <f>CONCATENATE(C356," ",K356)</f>
        <v xml:space="preserve">ADMBS </v>
      </c>
      <c r="K356" s="189"/>
      <c r="L356" s="211"/>
      <c r="M356" s="196">
        <f ca="1">+TODAY()-L356</f>
        <v>46189</v>
      </c>
      <c r="N356" s="199"/>
      <c r="O356" s="212"/>
      <c r="P356" s="215" t="e">
        <f>VLOOKUP(O356,Datos!$B$20:$D$25,3,FALSE)</f>
        <v>#N/A</v>
      </c>
      <c r="Q356" s="212"/>
      <c r="R356" s="215" t="e">
        <f>VLOOKUP(Q356,Datos!$C$20:$D$25,2,FALSE)</f>
        <v>#N/A</v>
      </c>
      <c r="S356" s="215" t="e">
        <f>+IF(P356="",R356,IF(R356="",P356,IF(P356&gt;R356,P356,R356)))</f>
        <v>#N/A</v>
      </c>
      <c r="T356" s="215" t="e" cm="1">
        <f t="array" ref="T356">_xlfn.IFS(S356=P356,O356,S356=R356,Q356)</f>
        <v>#N/A</v>
      </c>
      <c r="U356" s="184"/>
      <c r="V356" s="186"/>
      <c r="W356" s="186"/>
      <c r="X356" s="187" t="str">
        <f>CONCATENATE("Posibilidad de"," ",U356," ",V356," debido ",W356)</f>
        <v xml:space="preserve">Posibilidad de   debido </v>
      </c>
      <c r="Y356" s="189"/>
      <c r="Z356" s="189"/>
      <c r="AA356" s="192"/>
      <c r="AB356" s="192"/>
      <c r="AC356" s="192"/>
      <c r="AD356" s="195"/>
      <c r="AE356" s="184" t="str">
        <f>IF(AD356&lt;=0,"",IF(AD356&lt;=2,"Muy Baja",IF(AD356&lt;=24,"Baja",IF(AD356&lt;=500,"Media",IF(AD356&lt;=5000,"Alta","Muy Alta")))))</f>
        <v/>
      </c>
      <c r="AF356" s="188" t="str">
        <f>IF(AE356="","",IF(AE356="Muy Baja",0.2,IF(AE356="Baja",0.4,IF(AE356="Media",0.6,IF(AE356="Alta",0.8,IF(AE356="Muy Alta",1,))))))</f>
        <v/>
      </c>
      <c r="AG356" s="188" t="e">
        <f>+T356</f>
        <v>#N/A</v>
      </c>
      <c r="AH356" s="184" t="e" cm="1">
        <f t="array" ref="AH356">_xlfn.IFS(AG356=Datos!$C$6,"Leve",AG356=Datos!$D$6,"Leve",AG356=Datos!$C$7,"Menor",AG356=Datos!$D$7,"Menor",AG356=Datos!$C$8,"Moderado",AG356=Datos!$D$8,"Moderado",AG356=Datos!$C$9,"Mayor",AG356=Datos!$D$9,"Mayor",AG356=Datos!$C$10,"Catastrófico",AG356=Datos!$D$10,"Catastrófico")</f>
        <v>#N/A</v>
      </c>
      <c r="AI356" s="188" t="e">
        <f>IF(AH356="","",IF(AH356="Leve",0.2,IF(AH356="Menor",0.4,IF(AH356="Moderado",0.6,IF(AH356="Mayor",0.8,IF(AH356="Catastrófico",1,))))))</f>
        <v>#N/A</v>
      </c>
      <c r="AJ356" s="184" t="e">
        <f>IF(OR(AND(AE356="Muy Baja",AH356="Leve"),AND(AE356="Muy Baja",AH356="Menor"),AND(AE356="Baja",AH356="Leve")),"Bajo",IF(OR(AND(AE356="Muy baja",AH356="Moderado"),AND(AE356="Baja",AH356="Menor"),AND(AE356="Baja",AH356="Moderado"),AND(AE356="Media",AH356="Leve"),AND(AE356="Media",AH356="Menor"),AND(AE356="Media",AH356="Moderado"),AND(AE356="Alta",AH356="Leve"),AND(AE356="Alta",AH356="Menor")),"Moderado",IF(OR(AND(AE356="Muy Baja",AH356="Mayor"),AND(AE356="Baja",AH356="Mayor"),AND(AE356="Media",AH356="Mayor"),AND(AE356="Alta",AH356="Moderado"),AND(AE356="Alta",AH356="Mayor"),AND(AE356="Muy Alta",AH356="Leve"),AND(AE356="Muy Alta",AH356="Menor"),AND(AE356="Muy Alta",AH356="Moderado"),AND(AE356="Muy Alta",AH356="Mayor")),"Alto",IF(OR(AND(AE356="Muy Baja",AH356="Catastrófico"),AND(AE356="Baja",AH356="Catastrófico"),AND(AE356="Media",AH356="Catastrófico"),AND(AE356="Alta",AH356="Catastrófico"),AND(AE356="Muy Alta",AH356="Catastrófico")),"Extremo",""))))</f>
        <v>#N/A</v>
      </c>
      <c r="AK356" s="185" t="e" cm="1">
        <f t="array" ref="AK356">_xlfn.IFS(AJ356="Bajo","Aceptar",AJ356="Moderado","Reducir",AJ356="Alto","Reducir",AJ356="Extremo","Reducir")</f>
        <v>#N/A</v>
      </c>
      <c r="AL356" s="20" t="str">
        <f>CONCATENATE(J356," Control"," 1")</f>
        <v>ADMBS  Control 1</v>
      </c>
      <c r="AM356" s="22"/>
      <c r="AN356" s="22"/>
      <c r="AO356" s="22"/>
      <c r="AP356" s="22" t="str">
        <f t="shared" si="279"/>
        <v xml:space="preserve">  a través de </v>
      </c>
      <c r="AQ356" s="20"/>
      <c r="AR356" s="20" t="str">
        <f t="shared" ref="AR356:AR383" si="284">IF(OR(AQ356="Preventivo",AQ356="Detectivo"),"Probabilidad",IF(AQ356="Correctivo","Impacto",""))</f>
        <v/>
      </c>
      <c r="AS356" s="20"/>
      <c r="AT356" s="20" t="str">
        <f t="shared" ref="AT356:AT383" si="285">IF(AND(AQ356="Preventivo",AS356="Automático"),"50%",IF(AND(AQ356="Preventivo",AS356="Manual"),"40%",IF(AND(AQ356="Detectivo",AS356="Automático"),"40%",IF(AND(AQ356="Detectivo",AS356="Manual"),"30%",IF(AND(AQ356="Correctivo",AS356="Automático"),"35%",IF(AND(AQ356="Correctivo",AS356="Manual"),"25%",""))))))</f>
        <v/>
      </c>
      <c r="AU356" s="20"/>
      <c r="AV356" s="20"/>
      <c r="AW356" s="20"/>
      <c r="AX356" s="21" t="str">
        <f>+IF(AR356="Probabilidad",AF356-(AF356*AT356),AF356)</f>
        <v/>
      </c>
      <c r="AY356" s="20" t="str">
        <f t="shared" si="275"/>
        <v/>
      </c>
      <c r="AZ356" s="21" t="e">
        <f>+IF(AR356="Impacto",AI356-(AI356*AT356),AI356)</f>
        <v>#N/A</v>
      </c>
      <c r="BA356" s="20" t="str">
        <f t="shared" si="276"/>
        <v/>
      </c>
      <c r="BB356" s="189" t="str">
        <f>IF(OR(AND(AY359="Muy Baja",BA359="Leve"),AND(AY359="Muy Baja",BA359="Menor"),AND(AY359="Baja",BA359="Leve")),"Bajo",IF(OR(AND(AY359="Muy baja",BA359="Moderado"),AND(AY359="Baja",BA359="Menor"),AND(AY359="Baja",BA359="Moderado"),AND(AY359="Media",BA359="Leve"),AND(AY359="Media",BA359="Menor"),AND(AY359="Media",BA359="Moderado"),AND(AY359="Alta",BA359="Leve"),AND(AY359="Alta",BA359="Menor")),"Moderado",IF(OR(AND(AY359="Muy Baja",BA359="Mayor"),AND(AY359="Baja",BA359="Mayor"),AND(AY359="Media",BA359="Mayor"),AND(AY359="Alta",BA359="Moderado"),AND(AY359="Alta",BA359="Mayor"),AND(AY359="Muy Alta",BA359="Leve"),AND(AY359="Muy Alta",BA359="Menor"),AND(AY359="Muy Alta",BA359="Moderado"),AND(AY359="Muy Alta",BA359="Mayor")),"Alto",IF(OR(AND(AY359="Muy Baja",BA359="Catastrófico"),AND(AY359="Baja",BA359="Catastrófico"),AND(AY359="Media",BA359="Catastrófico"),AND(AY359="Alta",BA359="Catastrófico"),AND(AY359="Muy Alta",BA359="Catastrófico")),"Extremo",""))))</f>
        <v/>
      </c>
      <c r="BC356" s="189" t="e" cm="1">
        <f t="array" ref="BC356">_xlfn.IFS(BB356="Bajo","Aceptar",BB356="Moderado","Reducir",BB356="Alto","Reducir",BB356="Extremo","Reducir")</f>
        <v>#N/A</v>
      </c>
      <c r="BD356" s="181" t="e" cm="1">
        <f t="array" ref="BD356">_xlfn.IFS(BC356="Aceptar","No",BC356="Reducir","Si")</f>
        <v>#N/A</v>
      </c>
      <c r="BE356" s="161"/>
      <c r="BF356" s="161"/>
      <c r="BG356" s="161"/>
      <c r="BH356" s="161"/>
      <c r="BI356" s="161"/>
      <c r="BJ356" s="161"/>
      <c r="BK356" s="161"/>
      <c r="BL356" s="161"/>
      <c r="BM356" s="178"/>
      <c r="BN356" s="20" t="str">
        <f>CONCATENATE(J356," Acción preventiva"," 1")</f>
        <v>ADMBS  Acción preventiva 1</v>
      </c>
      <c r="BO356" s="22"/>
      <c r="BP356" s="22"/>
      <c r="BQ356" s="22"/>
      <c r="BR356" s="20"/>
      <c r="BS356" s="20"/>
      <c r="BT356" s="20"/>
      <c r="BU356" s="20"/>
      <c r="BV356" s="20"/>
      <c r="BW356" s="20"/>
      <c r="BX356" s="20"/>
      <c r="BY356" s="20"/>
      <c r="BZ356" s="20"/>
      <c r="CA356" s="20"/>
      <c r="CB356" s="20"/>
      <c r="CC356" s="20"/>
      <c r="CD356" s="20"/>
      <c r="CE356" s="180"/>
      <c r="CF356" s="37"/>
      <c r="CG356" s="37"/>
      <c r="CH356" s="37"/>
      <c r="CI356" s="37"/>
      <c r="CJ356" s="37"/>
      <c r="CK356" s="37"/>
      <c r="CL356" s="37"/>
      <c r="CM356" s="37"/>
      <c r="CN356" s="37"/>
      <c r="CO356" s="37"/>
      <c r="CP356" s="37"/>
      <c r="CQ356" s="37"/>
      <c r="CR356" s="37">
        <f t="shared" si="256"/>
        <v>0</v>
      </c>
      <c r="CS356" s="38"/>
      <c r="CT356" s="23"/>
      <c r="CU356" s="24"/>
      <c r="CV356" s="240">
        <f>+AD356</f>
        <v>0</v>
      </c>
      <c r="CW356" s="25" t="e">
        <f>1-(CU356/CV356)</f>
        <v>#DIV/0!</v>
      </c>
      <c r="CX356" s="23" t="e" cm="1">
        <f t="array" ref="CX356">+_xlfn.IFS(CW356&lt;0.8,"Cambio",CW356&lt;0.9,"Revisión de control",CW356&gt;0.89,"Se mantiene")</f>
        <v>#DIV/0!</v>
      </c>
      <c r="CY356" s="143"/>
      <c r="CZ356" s="143"/>
      <c r="DA356" s="143"/>
      <c r="DB356" s="143"/>
      <c r="DC356" s="25"/>
    </row>
    <row r="357" spans="1:107" ht="60" hidden="1" customHeight="1" x14ac:dyDescent="0.35">
      <c r="A357" s="146"/>
      <c r="B357" s="219"/>
      <c r="C357" s="147" t="s">
        <v>159</v>
      </c>
      <c r="D357" s="206"/>
      <c r="E357" s="209"/>
      <c r="F357" s="206"/>
      <c r="G357" s="221"/>
      <c r="H357" s="184"/>
      <c r="I357" s="216"/>
      <c r="J357" s="190"/>
      <c r="K357" s="190"/>
      <c r="L357" s="211"/>
      <c r="M357" s="197"/>
      <c r="N357" s="200"/>
      <c r="O357" s="213"/>
      <c r="P357" s="216"/>
      <c r="Q357" s="213"/>
      <c r="R357" s="216"/>
      <c r="S357" s="216"/>
      <c r="T357" s="216"/>
      <c r="U357" s="184"/>
      <c r="V357" s="186"/>
      <c r="W357" s="186"/>
      <c r="X357" s="187"/>
      <c r="Y357" s="190"/>
      <c r="Z357" s="190"/>
      <c r="AA357" s="193"/>
      <c r="AB357" s="193"/>
      <c r="AC357" s="193"/>
      <c r="AD357" s="195"/>
      <c r="AE357" s="184"/>
      <c r="AF357" s="188"/>
      <c r="AG357" s="184"/>
      <c r="AH357" s="184"/>
      <c r="AI357" s="188"/>
      <c r="AJ357" s="184"/>
      <c r="AK357" s="185"/>
      <c r="AL357" s="20" t="str">
        <f>CONCATENATE(J356," Control"," 2")</f>
        <v>ADMBS  Control 2</v>
      </c>
      <c r="AM357" s="22"/>
      <c r="AN357" s="22"/>
      <c r="AO357" s="22"/>
      <c r="AP357" s="22" t="str">
        <f t="shared" si="279"/>
        <v xml:space="preserve">  a través de </v>
      </c>
      <c r="AQ357" s="20"/>
      <c r="AR357" s="20" t="str">
        <f t="shared" si="284"/>
        <v/>
      </c>
      <c r="AS357" s="20"/>
      <c r="AT357" s="20" t="str">
        <f t="shared" si="285"/>
        <v/>
      </c>
      <c r="AU357" s="20"/>
      <c r="AV357" s="20"/>
      <c r="AW357" s="20"/>
      <c r="AX357" s="21" t="str">
        <f>+IF(AR357="Probabilidad",AX356-(AX356*AT357),AX356)</f>
        <v/>
      </c>
      <c r="AY357" s="20" t="str">
        <f t="shared" si="275"/>
        <v/>
      </c>
      <c r="AZ357" s="21" t="e">
        <f>+IF(AR357="Impacto",AZ356-(AZ356*AT357),AZ356)</f>
        <v>#N/A</v>
      </c>
      <c r="BA357" s="20" t="str">
        <f t="shared" si="276"/>
        <v/>
      </c>
      <c r="BB357" s="190"/>
      <c r="BC357" s="190"/>
      <c r="BD357" s="182"/>
      <c r="BE357" s="162"/>
      <c r="BF357" s="162"/>
      <c r="BG357" s="162"/>
      <c r="BH357" s="162"/>
      <c r="BI357" s="162"/>
      <c r="BJ357" s="162"/>
      <c r="BK357" s="162"/>
      <c r="BL357" s="162"/>
      <c r="BM357" s="178"/>
      <c r="BN357" s="20" t="str">
        <f>CONCATENATE(J356," Acción preventiva"," 2")</f>
        <v>ADMBS  Acción preventiva 2</v>
      </c>
      <c r="BO357" s="22"/>
      <c r="BP357" s="22"/>
      <c r="BQ357" s="22"/>
      <c r="BR357" s="20"/>
      <c r="BS357" s="20"/>
      <c r="BT357" s="20"/>
      <c r="BU357" s="20"/>
      <c r="BV357" s="20"/>
      <c r="BW357" s="20"/>
      <c r="BX357" s="20"/>
      <c r="BY357" s="20"/>
      <c r="BZ357" s="20"/>
      <c r="CA357" s="20"/>
      <c r="CB357" s="20"/>
      <c r="CC357" s="20"/>
      <c r="CD357" s="20"/>
      <c r="CE357" s="180"/>
      <c r="CF357" s="37"/>
      <c r="CG357" s="37"/>
      <c r="CH357" s="37"/>
      <c r="CI357" s="37"/>
      <c r="CJ357" s="37"/>
      <c r="CK357" s="37"/>
      <c r="CL357" s="37"/>
      <c r="CM357" s="37"/>
      <c r="CN357" s="37"/>
      <c r="CO357" s="37"/>
      <c r="CP357" s="37"/>
      <c r="CQ357" s="37"/>
      <c r="CR357" s="37">
        <f t="shared" si="256"/>
        <v>0</v>
      </c>
      <c r="CS357" s="38"/>
      <c r="CT357" s="23"/>
      <c r="CU357" s="24"/>
      <c r="CV357" s="241"/>
      <c r="CW357" s="25" t="e">
        <f>1-(CU357/CV356)</f>
        <v>#DIV/0!</v>
      </c>
      <c r="CX357" s="23" t="e" cm="1">
        <f t="array" ref="CX357">+_xlfn.IFS(CW357&lt;0.8,"Cambio",CW357&lt;0.9,"Revisión de control",CW357&gt;0.89,"Se mantiene")</f>
        <v>#DIV/0!</v>
      </c>
      <c r="CY357" s="143"/>
      <c r="CZ357" s="143"/>
      <c r="DA357" s="143"/>
      <c r="DB357" s="143"/>
      <c r="DC357" s="25"/>
    </row>
    <row r="358" spans="1:107" ht="60" hidden="1" customHeight="1" x14ac:dyDescent="0.35">
      <c r="A358" s="146"/>
      <c r="B358" s="219"/>
      <c r="C358" s="147" t="s">
        <v>159</v>
      </c>
      <c r="D358" s="206"/>
      <c r="E358" s="209"/>
      <c r="F358" s="206"/>
      <c r="G358" s="221"/>
      <c r="H358" s="184"/>
      <c r="I358" s="216"/>
      <c r="J358" s="190"/>
      <c r="K358" s="190"/>
      <c r="L358" s="211"/>
      <c r="M358" s="197"/>
      <c r="N358" s="200"/>
      <c r="O358" s="213"/>
      <c r="P358" s="216"/>
      <c r="Q358" s="213"/>
      <c r="R358" s="216"/>
      <c r="S358" s="216"/>
      <c r="T358" s="216"/>
      <c r="U358" s="184"/>
      <c r="V358" s="186"/>
      <c r="W358" s="186"/>
      <c r="X358" s="187"/>
      <c r="Y358" s="190"/>
      <c r="Z358" s="190"/>
      <c r="AA358" s="193"/>
      <c r="AB358" s="193"/>
      <c r="AC358" s="193"/>
      <c r="AD358" s="195"/>
      <c r="AE358" s="184"/>
      <c r="AF358" s="188"/>
      <c r="AG358" s="184"/>
      <c r="AH358" s="184"/>
      <c r="AI358" s="188"/>
      <c r="AJ358" s="184"/>
      <c r="AK358" s="185"/>
      <c r="AL358" s="20" t="str">
        <f>CONCATENATE(J356," Control"," 3")</f>
        <v>ADMBS  Control 3</v>
      </c>
      <c r="AM358" s="22"/>
      <c r="AN358" s="22"/>
      <c r="AO358" s="22"/>
      <c r="AP358" s="22" t="str">
        <f t="shared" si="279"/>
        <v xml:space="preserve">  a través de </v>
      </c>
      <c r="AQ358" s="20"/>
      <c r="AR358" s="20" t="str">
        <f t="shared" si="284"/>
        <v/>
      </c>
      <c r="AS358" s="20"/>
      <c r="AT358" s="20" t="str">
        <f t="shared" si="285"/>
        <v/>
      </c>
      <c r="AU358" s="20"/>
      <c r="AV358" s="20"/>
      <c r="AW358" s="20"/>
      <c r="AX358" s="21" t="str">
        <f>+IF(AR358="Probabilidad",AX357-(AX357*AT358),AX357)</f>
        <v/>
      </c>
      <c r="AY358" s="20" t="str">
        <f t="shared" si="275"/>
        <v/>
      </c>
      <c r="AZ358" s="21" t="e">
        <f>+IF(AR358="Impacto",AZ357-(AZ357*AT358),AZ357)</f>
        <v>#N/A</v>
      </c>
      <c r="BA358" s="20" t="str">
        <f t="shared" si="276"/>
        <v/>
      </c>
      <c r="BB358" s="190"/>
      <c r="BC358" s="190"/>
      <c r="BD358" s="182"/>
      <c r="BE358" s="162"/>
      <c r="BF358" s="162"/>
      <c r="BG358" s="162"/>
      <c r="BH358" s="162"/>
      <c r="BI358" s="162"/>
      <c r="BJ358" s="162"/>
      <c r="BK358" s="162"/>
      <c r="BL358" s="162"/>
      <c r="BM358" s="178"/>
      <c r="BN358" s="20" t="str">
        <f>CONCATENATE(J356," Acción preventiva"," 3")</f>
        <v>ADMBS  Acción preventiva 3</v>
      </c>
      <c r="BO358" s="22"/>
      <c r="BP358" s="22"/>
      <c r="BQ358" s="22"/>
      <c r="BR358" s="20"/>
      <c r="BS358" s="20"/>
      <c r="BT358" s="20"/>
      <c r="BU358" s="20"/>
      <c r="BV358" s="20"/>
      <c r="BW358" s="20"/>
      <c r="BX358" s="20"/>
      <c r="BY358" s="20"/>
      <c r="BZ358" s="20"/>
      <c r="CA358" s="20"/>
      <c r="CB358" s="20"/>
      <c r="CC358" s="20"/>
      <c r="CD358" s="20"/>
      <c r="CE358" s="180"/>
      <c r="CF358" s="37"/>
      <c r="CG358" s="37"/>
      <c r="CH358" s="37"/>
      <c r="CI358" s="37"/>
      <c r="CJ358" s="37"/>
      <c r="CK358" s="37"/>
      <c r="CL358" s="37"/>
      <c r="CM358" s="37"/>
      <c r="CN358" s="37"/>
      <c r="CO358" s="37"/>
      <c r="CP358" s="37"/>
      <c r="CQ358" s="37"/>
      <c r="CR358" s="37">
        <f t="shared" si="256"/>
        <v>0</v>
      </c>
      <c r="CS358" s="38"/>
      <c r="CT358" s="23"/>
      <c r="CU358" s="24"/>
      <c r="CV358" s="241"/>
      <c r="CW358" s="25" t="e">
        <f>1-(CU358/CV356)</f>
        <v>#DIV/0!</v>
      </c>
      <c r="CX358" s="23" t="e" cm="1">
        <f t="array" ref="CX358">+_xlfn.IFS(CW358&lt;0.8,"Cambio",CW358&lt;0.9,"Revisión de control",CW358&gt;0.89,"Se mantiene")</f>
        <v>#DIV/0!</v>
      </c>
      <c r="CY358" s="143"/>
      <c r="CZ358" s="143"/>
      <c r="DA358" s="143"/>
      <c r="DB358" s="143"/>
      <c r="DC358" s="25"/>
    </row>
    <row r="359" spans="1:107" ht="60" hidden="1" customHeight="1" x14ac:dyDescent="0.35">
      <c r="A359" s="146"/>
      <c r="B359" s="220"/>
      <c r="C359" s="147" t="s">
        <v>159</v>
      </c>
      <c r="D359" s="207"/>
      <c r="E359" s="210"/>
      <c r="F359" s="207"/>
      <c r="G359" s="221"/>
      <c r="H359" s="184"/>
      <c r="I359" s="217"/>
      <c r="J359" s="191"/>
      <c r="K359" s="191"/>
      <c r="L359" s="211"/>
      <c r="M359" s="198"/>
      <c r="N359" s="201"/>
      <c r="O359" s="214"/>
      <c r="P359" s="217"/>
      <c r="Q359" s="214"/>
      <c r="R359" s="217"/>
      <c r="S359" s="217"/>
      <c r="T359" s="217"/>
      <c r="U359" s="184"/>
      <c r="V359" s="186"/>
      <c r="W359" s="186"/>
      <c r="X359" s="187"/>
      <c r="Y359" s="191"/>
      <c r="Z359" s="191"/>
      <c r="AA359" s="194"/>
      <c r="AB359" s="194"/>
      <c r="AC359" s="194"/>
      <c r="AD359" s="195"/>
      <c r="AE359" s="184"/>
      <c r="AF359" s="188"/>
      <c r="AG359" s="184"/>
      <c r="AH359" s="184"/>
      <c r="AI359" s="188"/>
      <c r="AJ359" s="184"/>
      <c r="AK359" s="185"/>
      <c r="AL359" s="20" t="str">
        <f>CONCATENATE(J356," Control"," 4")</f>
        <v>ADMBS  Control 4</v>
      </c>
      <c r="AM359" s="22"/>
      <c r="AN359" s="22"/>
      <c r="AO359" s="22"/>
      <c r="AP359" s="22" t="str">
        <f t="shared" si="279"/>
        <v xml:space="preserve">  a través de </v>
      </c>
      <c r="AQ359" s="20"/>
      <c r="AR359" s="20" t="str">
        <f t="shared" si="284"/>
        <v/>
      </c>
      <c r="AS359" s="20"/>
      <c r="AT359" s="20" t="str">
        <f t="shared" si="285"/>
        <v/>
      </c>
      <c r="AU359" s="20"/>
      <c r="AV359" s="20"/>
      <c r="AW359" s="20"/>
      <c r="AX359" s="21" t="str">
        <f>+IF(AR359="Probabilidad",AX358-(AX358*AT359),AX358)</f>
        <v/>
      </c>
      <c r="AY359" s="20" t="str">
        <f t="shared" si="275"/>
        <v/>
      </c>
      <c r="AZ359" s="21" t="e">
        <f>+IF(AR359="Impacto",AZ358-(AZ358*AT359),AZ358)</f>
        <v>#N/A</v>
      </c>
      <c r="BA359" s="20" t="str">
        <f t="shared" si="276"/>
        <v/>
      </c>
      <c r="BB359" s="191"/>
      <c r="BC359" s="191"/>
      <c r="BD359" s="183"/>
      <c r="BE359" s="163"/>
      <c r="BF359" s="163"/>
      <c r="BG359" s="163"/>
      <c r="BH359" s="163"/>
      <c r="BI359" s="163"/>
      <c r="BJ359" s="163"/>
      <c r="BK359" s="163"/>
      <c r="BL359" s="163"/>
      <c r="BM359" s="178"/>
      <c r="BN359" s="20" t="str">
        <f>CONCATENATE(J356," Acción preventiva"," 4")</f>
        <v>ADMBS  Acción preventiva 4</v>
      </c>
      <c r="BO359" s="22"/>
      <c r="BP359" s="22"/>
      <c r="BQ359" s="22"/>
      <c r="BR359" s="20"/>
      <c r="BS359" s="20"/>
      <c r="BT359" s="20"/>
      <c r="BU359" s="20"/>
      <c r="BV359" s="20"/>
      <c r="BW359" s="20"/>
      <c r="BX359" s="20"/>
      <c r="BY359" s="20"/>
      <c r="BZ359" s="20"/>
      <c r="CA359" s="20"/>
      <c r="CB359" s="20"/>
      <c r="CC359" s="20"/>
      <c r="CD359" s="20"/>
      <c r="CE359" s="180"/>
      <c r="CF359" s="37"/>
      <c r="CG359" s="37"/>
      <c r="CH359" s="37"/>
      <c r="CI359" s="37"/>
      <c r="CJ359" s="37"/>
      <c r="CK359" s="37"/>
      <c r="CL359" s="37"/>
      <c r="CM359" s="37"/>
      <c r="CN359" s="37"/>
      <c r="CO359" s="37"/>
      <c r="CP359" s="37"/>
      <c r="CQ359" s="37"/>
      <c r="CR359" s="37">
        <f t="shared" si="256"/>
        <v>0</v>
      </c>
      <c r="CS359" s="38"/>
      <c r="CT359" s="23"/>
      <c r="CU359" s="24"/>
      <c r="CV359" s="242"/>
      <c r="CW359" s="25" t="e">
        <f>1-(CU359/CV356)</f>
        <v>#DIV/0!</v>
      </c>
      <c r="CX359" s="23" t="e" cm="1">
        <f t="array" ref="CX359">+_xlfn.IFS(CW359&lt;0.8,"Cambio",CW359&lt;0.9,"Revisión de control",CW359&gt;0.89,"Se mantiene")</f>
        <v>#DIV/0!</v>
      </c>
      <c r="CY359" s="143"/>
      <c r="CZ359" s="143"/>
      <c r="DA359" s="143"/>
      <c r="DB359" s="143"/>
      <c r="DC359" s="25"/>
    </row>
    <row r="360" spans="1:107" ht="60" hidden="1" customHeight="1" x14ac:dyDescent="0.35">
      <c r="A360" s="146"/>
      <c r="B360" s="218" t="s">
        <v>158</v>
      </c>
      <c r="C360" s="147" t="s">
        <v>159</v>
      </c>
      <c r="D360" s="205" t="str">
        <f>VLOOKUP(B360,Datos!$B$65:$F$80,3,FALSE)</f>
        <v>Gestionar la administración y mantenimiento de bienes y servicios necesarios para la ejecución de los procesos de la entidad</v>
      </c>
      <c r="E360" s="208" t="str">
        <f>VLOOKUP(B360,Datos!$B$65:$F$80,5,FALSE)</f>
        <v>La posibilidad de incumplir con la administración y mantenimiento de bienes y servicios necesarios para la ejecución de los procesos de la entidad</v>
      </c>
      <c r="F360" s="205" t="str">
        <f>VLOOKUP(B360,Datos!$B$65:$F$80,4,FALSE)</f>
        <v>Desde la recepción de los bienes y servicios, hasta la disposición final de los bienes y el recibido a satisfacción de los servicios</v>
      </c>
      <c r="G360" s="221" t="s">
        <v>663</v>
      </c>
      <c r="H360" s="184"/>
      <c r="I360" s="215">
        <f>IF(K360="",0,1)</f>
        <v>0</v>
      </c>
      <c r="J360" s="189" t="str">
        <f>CONCATENATE(C360," ",K360)</f>
        <v xml:space="preserve">ADMBS </v>
      </c>
      <c r="K360" s="189"/>
      <c r="L360" s="211"/>
      <c r="M360" s="196">
        <f ca="1">+TODAY()-L360</f>
        <v>46189</v>
      </c>
      <c r="N360" s="199"/>
      <c r="O360" s="212"/>
      <c r="P360" s="215" t="e">
        <f>VLOOKUP(O360,Datos!$B$20:$D$25,3,FALSE)</f>
        <v>#N/A</v>
      </c>
      <c r="Q360" s="212"/>
      <c r="R360" s="215" t="e">
        <f>VLOOKUP(Q360,Datos!$C$20:$D$25,2,FALSE)</f>
        <v>#N/A</v>
      </c>
      <c r="S360" s="215" t="e">
        <f>+IF(P360="",R360,IF(R360="",P360,IF(P360&gt;R360,P360,R360)))</f>
        <v>#N/A</v>
      </c>
      <c r="T360" s="215" t="e" cm="1">
        <f t="array" ref="T360">_xlfn.IFS(S360=P360,O360,S360=R360,Q360)</f>
        <v>#N/A</v>
      </c>
      <c r="U360" s="184"/>
      <c r="V360" s="186"/>
      <c r="W360" s="186"/>
      <c r="X360" s="187" t="str">
        <f>CONCATENATE("Posibilidad de"," ",U360," ",V360," debido ",W360)</f>
        <v xml:space="preserve">Posibilidad de   debido </v>
      </c>
      <c r="Y360" s="189"/>
      <c r="Z360" s="189"/>
      <c r="AA360" s="192"/>
      <c r="AB360" s="192"/>
      <c r="AC360" s="192"/>
      <c r="AD360" s="195"/>
      <c r="AE360" s="184" t="str">
        <f>IF(AD360&lt;=0,"",IF(AD360&lt;=2,"Muy Baja",IF(AD360&lt;=24,"Baja",IF(AD360&lt;=500,"Media",IF(AD360&lt;=5000,"Alta","Muy Alta")))))</f>
        <v/>
      </c>
      <c r="AF360" s="188" t="str">
        <f>IF(AE360="","",IF(AE360="Muy Baja",0.2,IF(AE360="Baja",0.4,IF(AE360="Media",0.6,IF(AE360="Alta",0.8,IF(AE360="Muy Alta",1,))))))</f>
        <v/>
      </c>
      <c r="AG360" s="188" t="e">
        <f>+T360</f>
        <v>#N/A</v>
      </c>
      <c r="AH360" s="184" t="e" cm="1">
        <f t="array" ref="AH360">_xlfn.IFS(AG360=Datos!$C$6,"Leve",AG360=Datos!$D$6,"Leve",AG360=Datos!$C$7,"Menor",AG360=Datos!$D$7,"Menor",AG360=Datos!$C$8,"Moderado",AG360=Datos!$D$8,"Moderado",AG360=Datos!$C$9,"Mayor",AG360=Datos!$D$9,"Mayor",AG360=Datos!$C$10,"Catastrófico",AG360=Datos!$D$10,"Catastrófico")</f>
        <v>#N/A</v>
      </c>
      <c r="AI360" s="188" t="e">
        <f>IF(AH360="","",IF(AH360="Leve",0.2,IF(AH360="Menor",0.4,IF(AH360="Moderado",0.6,IF(AH360="Mayor",0.8,IF(AH360="Catastrófico",1,))))))</f>
        <v>#N/A</v>
      </c>
      <c r="AJ360" s="184" t="e">
        <f>IF(OR(AND(AE360="Muy Baja",AH360="Leve"),AND(AE360="Muy Baja",AH360="Menor"),AND(AE360="Baja",AH360="Leve")),"Bajo",IF(OR(AND(AE360="Muy baja",AH360="Moderado"),AND(AE360="Baja",AH360="Menor"),AND(AE360="Baja",AH360="Moderado"),AND(AE360="Media",AH360="Leve"),AND(AE360="Media",AH360="Menor"),AND(AE360="Media",AH360="Moderado"),AND(AE360="Alta",AH360="Leve"),AND(AE360="Alta",AH360="Menor")),"Moderado",IF(OR(AND(AE360="Muy Baja",AH360="Mayor"),AND(AE360="Baja",AH360="Mayor"),AND(AE360="Media",AH360="Mayor"),AND(AE360="Alta",AH360="Moderado"),AND(AE360="Alta",AH360="Mayor"),AND(AE360="Muy Alta",AH360="Leve"),AND(AE360="Muy Alta",AH360="Menor"),AND(AE360="Muy Alta",AH360="Moderado"),AND(AE360="Muy Alta",AH360="Mayor")),"Alto",IF(OR(AND(AE360="Muy Baja",AH360="Catastrófico"),AND(AE360="Baja",AH360="Catastrófico"),AND(AE360="Media",AH360="Catastrófico"),AND(AE360="Alta",AH360="Catastrófico"),AND(AE360="Muy Alta",AH360="Catastrófico")),"Extremo",""))))</f>
        <v>#N/A</v>
      </c>
      <c r="AK360" s="185" t="e" cm="1">
        <f t="array" ref="AK360">_xlfn.IFS(AJ360="Bajo","Aceptar",AJ360="Moderado","Reducir",AJ360="Alto","Reducir",AJ360="Extremo","Reducir")</f>
        <v>#N/A</v>
      </c>
      <c r="AL360" s="20" t="str">
        <f>CONCATENATE(J360," Control"," 1")</f>
        <v>ADMBS  Control 1</v>
      </c>
      <c r="AM360" s="22"/>
      <c r="AN360" s="22"/>
      <c r="AO360" s="22"/>
      <c r="AP360" s="22" t="str">
        <f t="shared" si="279"/>
        <v xml:space="preserve">  a través de </v>
      </c>
      <c r="AQ360" s="20"/>
      <c r="AR360" s="20" t="str">
        <f t="shared" si="284"/>
        <v/>
      </c>
      <c r="AS360" s="20"/>
      <c r="AT360" s="20" t="str">
        <f t="shared" si="285"/>
        <v/>
      </c>
      <c r="AU360" s="20"/>
      <c r="AV360" s="20"/>
      <c r="AW360" s="20"/>
      <c r="AX360" s="21" t="str">
        <f>+IF(AR360="Probabilidad",AF360-(AF360*AT360),AF360)</f>
        <v/>
      </c>
      <c r="AY360" s="20" t="str">
        <f t="shared" si="275"/>
        <v/>
      </c>
      <c r="AZ360" s="21" t="e">
        <f>+IF(AR360="Impacto",AI360-(AI360*AT360),AI360)</f>
        <v>#N/A</v>
      </c>
      <c r="BA360" s="20" t="str">
        <f t="shared" si="276"/>
        <v/>
      </c>
      <c r="BB360" s="189" t="str">
        <f>IF(OR(AND(AY363="Muy Baja",BA363="Leve"),AND(AY363="Muy Baja",BA363="Menor"),AND(AY363="Baja",BA363="Leve")),"Bajo",IF(OR(AND(AY363="Muy baja",BA363="Moderado"),AND(AY363="Baja",BA363="Menor"),AND(AY363="Baja",BA363="Moderado"),AND(AY363="Media",BA363="Leve"),AND(AY363="Media",BA363="Menor"),AND(AY363="Media",BA363="Moderado"),AND(AY363="Alta",BA363="Leve"),AND(AY363="Alta",BA363="Menor")),"Moderado",IF(OR(AND(AY363="Muy Baja",BA363="Mayor"),AND(AY363="Baja",BA363="Mayor"),AND(AY363="Media",BA363="Mayor"),AND(AY363="Alta",BA363="Moderado"),AND(AY363="Alta",BA363="Mayor"),AND(AY363="Muy Alta",BA363="Leve"),AND(AY363="Muy Alta",BA363="Menor"),AND(AY363="Muy Alta",BA363="Moderado"),AND(AY363="Muy Alta",BA363="Mayor")),"Alto",IF(OR(AND(AY363="Muy Baja",BA363="Catastrófico"),AND(AY363="Baja",BA363="Catastrófico"),AND(AY363="Media",BA363="Catastrófico"),AND(AY363="Alta",BA363="Catastrófico"),AND(AY363="Muy Alta",BA363="Catastrófico")),"Extremo",""))))</f>
        <v/>
      </c>
      <c r="BC360" s="189" t="e" cm="1">
        <f t="array" ref="BC360">_xlfn.IFS(BB360="Bajo","Aceptar",BB360="Moderado","Reducir",BB360="Alto","Reducir",BB360="Extremo","Reducir")</f>
        <v>#N/A</v>
      </c>
      <c r="BD360" s="181" t="e" cm="1">
        <f t="array" ref="BD360">_xlfn.IFS(BC360="Aceptar","No",BC360="Reducir","Si")</f>
        <v>#N/A</v>
      </c>
      <c r="BE360" s="161"/>
      <c r="BF360" s="161"/>
      <c r="BG360" s="161"/>
      <c r="BH360" s="161"/>
      <c r="BI360" s="161"/>
      <c r="BJ360" s="161"/>
      <c r="BK360" s="161"/>
      <c r="BL360" s="161"/>
      <c r="BM360" s="178"/>
      <c r="BN360" s="20" t="str">
        <f>CONCATENATE(J360," Acción preventiva"," 1")</f>
        <v>ADMBS  Acción preventiva 1</v>
      </c>
      <c r="BO360" s="22"/>
      <c r="BP360" s="22"/>
      <c r="BQ360" s="22"/>
      <c r="BR360" s="20"/>
      <c r="BS360" s="20"/>
      <c r="BT360" s="20"/>
      <c r="BU360" s="20"/>
      <c r="BV360" s="20"/>
      <c r="BW360" s="20"/>
      <c r="BX360" s="20"/>
      <c r="BY360" s="20"/>
      <c r="BZ360" s="20"/>
      <c r="CA360" s="20"/>
      <c r="CB360" s="20"/>
      <c r="CC360" s="20"/>
      <c r="CD360" s="20"/>
      <c r="CE360" s="180"/>
      <c r="CF360" s="37"/>
      <c r="CG360" s="37"/>
      <c r="CH360" s="37"/>
      <c r="CI360" s="37"/>
      <c r="CJ360" s="37"/>
      <c r="CK360" s="37"/>
      <c r="CL360" s="37"/>
      <c r="CM360" s="37"/>
      <c r="CN360" s="37"/>
      <c r="CO360" s="37"/>
      <c r="CP360" s="37"/>
      <c r="CQ360" s="37"/>
      <c r="CR360" s="37">
        <f t="shared" si="256"/>
        <v>0</v>
      </c>
      <c r="CS360" s="38"/>
      <c r="CT360" s="23"/>
      <c r="CU360" s="24"/>
      <c r="CV360" s="240">
        <f>+AD360</f>
        <v>0</v>
      </c>
      <c r="CW360" s="25" t="e">
        <f>1-(CU360/CV360)</f>
        <v>#DIV/0!</v>
      </c>
      <c r="CX360" s="23" t="e" cm="1">
        <f t="array" ref="CX360">+_xlfn.IFS(CW360&lt;0.8,"Cambio",CW360&lt;0.9,"Revisión de control",CW360&gt;0.89,"Se mantiene")</f>
        <v>#DIV/0!</v>
      </c>
      <c r="CY360" s="143"/>
      <c r="CZ360" s="143"/>
      <c r="DA360" s="143"/>
      <c r="DB360" s="143"/>
      <c r="DC360" s="25"/>
    </row>
    <row r="361" spans="1:107" ht="60" hidden="1" customHeight="1" x14ac:dyDescent="0.35">
      <c r="A361" s="146"/>
      <c r="B361" s="219"/>
      <c r="C361" s="147" t="s">
        <v>159</v>
      </c>
      <c r="D361" s="206"/>
      <c r="E361" s="209"/>
      <c r="F361" s="206"/>
      <c r="G361" s="221"/>
      <c r="H361" s="184"/>
      <c r="I361" s="216"/>
      <c r="J361" s="190"/>
      <c r="K361" s="190"/>
      <c r="L361" s="211"/>
      <c r="M361" s="197"/>
      <c r="N361" s="200"/>
      <c r="O361" s="213"/>
      <c r="P361" s="216"/>
      <c r="Q361" s="213"/>
      <c r="R361" s="216"/>
      <c r="S361" s="216"/>
      <c r="T361" s="216"/>
      <c r="U361" s="184"/>
      <c r="V361" s="186"/>
      <c r="W361" s="186"/>
      <c r="X361" s="187"/>
      <c r="Y361" s="190"/>
      <c r="Z361" s="190"/>
      <c r="AA361" s="193"/>
      <c r="AB361" s="193"/>
      <c r="AC361" s="193"/>
      <c r="AD361" s="195"/>
      <c r="AE361" s="184"/>
      <c r="AF361" s="188"/>
      <c r="AG361" s="184"/>
      <c r="AH361" s="184"/>
      <c r="AI361" s="188"/>
      <c r="AJ361" s="184"/>
      <c r="AK361" s="185"/>
      <c r="AL361" s="20" t="str">
        <f>CONCATENATE(J360," Control"," 2")</f>
        <v>ADMBS  Control 2</v>
      </c>
      <c r="AM361" s="22"/>
      <c r="AN361" s="22"/>
      <c r="AO361" s="22"/>
      <c r="AP361" s="22" t="str">
        <f t="shared" si="279"/>
        <v xml:space="preserve">  a través de </v>
      </c>
      <c r="AQ361" s="20"/>
      <c r="AR361" s="20" t="str">
        <f t="shared" si="284"/>
        <v/>
      </c>
      <c r="AS361" s="20"/>
      <c r="AT361" s="20" t="str">
        <f t="shared" si="285"/>
        <v/>
      </c>
      <c r="AU361" s="20"/>
      <c r="AV361" s="20"/>
      <c r="AW361" s="20"/>
      <c r="AX361" s="21" t="str">
        <f>+IF(AR361="Probabilidad",AX360-(AX360*AT361),AX360)</f>
        <v/>
      </c>
      <c r="AY361" s="20" t="str">
        <f t="shared" si="275"/>
        <v/>
      </c>
      <c r="AZ361" s="21" t="e">
        <f>+IF(AR361="Impacto",AZ360-(AZ360*AT361),AZ360)</f>
        <v>#N/A</v>
      </c>
      <c r="BA361" s="20" t="str">
        <f t="shared" si="276"/>
        <v/>
      </c>
      <c r="BB361" s="190"/>
      <c r="BC361" s="190"/>
      <c r="BD361" s="182"/>
      <c r="BE361" s="162"/>
      <c r="BF361" s="162"/>
      <c r="BG361" s="162"/>
      <c r="BH361" s="162"/>
      <c r="BI361" s="162"/>
      <c r="BJ361" s="162"/>
      <c r="BK361" s="162"/>
      <c r="BL361" s="162"/>
      <c r="BM361" s="178"/>
      <c r="BN361" s="20" t="str">
        <f>CONCATENATE(J360," Acción preventiva"," 2")</f>
        <v>ADMBS  Acción preventiva 2</v>
      </c>
      <c r="BO361" s="22"/>
      <c r="BP361" s="22"/>
      <c r="BQ361" s="22"/>
      <c r="BR361" s="20"/>
      <c r="BS361" s="20"/>
      <c r="BT361" s="20"/>
      <c r="BU361" s="20"/>
      <c r="BV361" s="20"/>
      <c r="BW361" s="20"/>
      <c r="BX361" s="20"/>
      <c r="BY361" s="20"/>
      <c r="BZ361" s="20"/>
      <c r="CA361" s="20"/>
      <c r="CB361" s="20"/>
      <c r="CC361" s="20"/>
      <c r="CD361" s="20"/>
      <c r="CE361" s="180"/>
      <c r="CF361" s="37"/>
      <c r="CG361" s="37"/>
      <c r="CH361" s="37"/>
      <c r="CI361" s="37"/>
      <c r="CJ361" s="37"/>
      <c r="CK361" s="37"/>
      <c r="CL361" s="37"/>
      <c r="CM361" s="37"/>
      <c r="CN361" s="37"/>
      <c r="CO361" s="37"/>
      <c r="CP361" s="37"/>
      <c r="CQ361" s="37"/>
      <c r="CR361" s="37">
        <f t="shared" si="256"/>
        <v>0</v>
      </c>
      <c r="CS361" s="38"/>
      <c r="CT361" s="23"/>
      <c r="CU361" s="24"/>
      <c r="CV361" s="241"/>
      <c r="CW361" s="25" t="e">
        <f>1-(CU361/CV360)</f>
        <v>#DIV/0!</v>
      </c>
      <c r="CX361" s="23" t="e" cm="1">
        <f t="array" ref="CX361">+_xlfn.IFS(CW361&lt;0.8,"Cambio",CW361&lt;0.9,"Revisión de control",CW361&gt;0.89,"Se mantiene")</f>
        <v>#DIV/0!</v>
      </c>
      <c r="CY361" s="143"/>
      <c r="CZ361" s="143"/>
      <c r="DA361" s="143"/>
      <c r="DB361" s="143"/>
      <c r="DC361" s="25"/>
    </row>
    <row r="362" spans="1:107" ht="60" hidden="1" customHeight="1" x14ac:dyDescent="0.35">
      <c r="A362" s="146"/>
      <c r="B362" s="219"/>
      <c r="C362" s="147" t="s">
        <v>159</v>
      </c>
      <c r="D362" s="206"/>
      <c r="E362" s="209"/>
      <c r="F362" s="206"/>
      <c r="G362" s="221"/>
      <c r="H362" s="184"/>
      <c r="I362" s="216"/>
      <c r="J362" s="190"/>
      <c r="K362" s="190"/>
      <c r="L362" s="211"/>
      <c r="M362" s="197"/>
      <c r="N362" s="200"/>
      <c r="O362" s="213"/>
      <c r="P362" s="216"/>
      <c r="Q362" s="213"/>
      <c r="R362" s="216"/>
      <c r="S362" s="216"/>
      <c r="T362" s="216"/>
      <c r="U362" s="184"/>
      <c r="V362" s="186"/>
      <c r="W362" s="186"/>
      <c r="X362" s="187"/>
      <c r="Y362" s="190"/>
      <c r="Z362" s="190"/>
      <c r="AA362" s="193"/>
      <c r="AB362" s="193"/>
      <c r="AC362" s="193"/>
      <c r="AD362" s="195"/>
      <c r="AE362" s="184"/>
      <c r="AF362" s="188"/>
      <c r="AG362" s="184"/>
      <c r="AH362" s="184"/>
      <c r="AI362" s="188"/>
      <c r="AJ362" s="184"/>
      <c r="AK362" s="185"/>
      <c r="AL362" s="20" t="str">
        <f>CONCATENATE(J360," Control"," 3")</f>
        <v>ADMBS  Control 3</v>
      </c>
      <c r="AM362" s="22"/>
      <c r="AN362" s="22"/>
      <c r="AO362" s="22"/>
      <c r="AP362" s="22" t="str">
        <f t="shared" si="279"/>
        <v xml:space="preserve">  a través de </v>
      </c>
      <c r="AQ362" s="20"/>
      <c r="AR362" s="20" t="str">
        <f t="shared" si="284"/>
        <v/>
      </c>
      <c r="AS362" s="20"/>
      <c r="AT362" s="20" t="str">
        <f t="shared" si="285"/>
        <v/>
      </c>
      <c r="AU362" s="20"/>
      <c r="AV362" s="20"/>
      <c r="AW362" s="20"/>
      <c r="AX362" s="21" t="str">
        <f>+IF(AR362="Probabilidad",AX361-(AX361*AT362),AX361)</f>
        <v/>
      </c>
      <c r="AY362" s="20" t="str">
        <f t="shared" si="275"/>
        <v/>
      </c>
      <c r="AZ362" s="21" t="e">
        <f>+IF(AR362="Impacto",AZ361-(AZ361*AT362),AZ361)</f>
        <v>#N/A</v>
      </c>
      <c r="BA362" s="20" t="str">
        <f t="shared" si="276"/>
        <v/>
      </c>
      <c r="BB362" s="190"/>
      <c r="BC362" s="190"/>
      <c r="BD362" s="182"/>
      <c r="BE362" s="162"/>
      <c r="BF362" s="162"/>
      <c r="BG362" s="162"/>
      <c r="BH362" s="162"/>
      <c r="BI362" s="162"/>
      <c r="BJ362" s="162"/>
      <c r="BK362" s="162"/>
      <c r="BL362" s="162"/>
      <c r="BM362" s="178"/>
      <c r="BN362" s="20" t="str">
        <f>CONCATENATE(J360," Acción preventiva"," 3")</f>
        <v>ADMBS  Acción preventiva 3</v>
      </c>
      <c r="BO362" s="22"/>
      <c r="BP362" s="22"/>
      <c r="BQ362" s="22"/>
      <c r="BR362" s="20"/>
      <c r="BS362" s="20"/>
      <c r="BT362" s="20"/>
      <c r="BU362" s="20"/>
      <c r="BV362" s="20"/>
      <c r="BW362" s="20"/>
      <c r="BX362" s="20"/>
      <c r="BY362" s="20"/>
      <c r="BZ362" s="20"/>
      <c r="CA362" s="20"/>
      <c r="CB362" s="20"/>
      <c r="CC362" s="20"/>
      <c r="CD362" s="20"/>
      <c r="CE362" s="180"/>
      <c r="CF362" s="37"/>
      <c r="CG362" s="37"/>
      <c r="CH362" s="37"/>
      <c r="CI362" s="37"/>
      <c r="CJ362" s="37"/>
      <c r="CK362" s="37"/>
      <c r="CL362" s="37"/>
      <c r="CM362" s="37"/>
      <c r="CN362" s="37"/>
      <c r="CO362" s="37"/>
      <c r="CP362" s="37"/>
      <c r="CQ362" s="37"/>
      <c r="CR362" s="37">
        <f t="shared" si="256"/>
        <v>0</v>
      </c>
      <c r="CS362" s="38"/>
      <c r="CT362" s="23"/>
      <c r="CU362" s="24"/>
      <c r="CV362" s="241"/>
      <c r="CW362" s="25" t="e">
        <f>1-(CU362/CV360)</f>
        <v>#DIV/0!</v>
      </c>
      <c r="CX362" s="23" t="e" cm="1">
        <f t="array" ref="CX362">+_xlfn.IFS(CW362&lt;0.8,"Cambio",CW362&lt;0.9,"Revisión de control",CW362&gt;0.89,"Se mantiene")</f>
        <v>#DIV/0!</v>
      </c>
      <c r="CY362" s="143"/>
      <c r="CZ362" s="143"/>
      <c r="DA362" s="143"/>
      <c r="DB362" s="143"/>
      <c r="DC362" s="25"/>
    </row>
    <row r="363" spans="1:107" ht="60" hidden="1" customHeight="1" x14ac:dyDescent="0.35">
      <c r="A363" s="146"/>
      <c r="B363" s="220"/>
      <c r="C363" s="147" t="s">
        <v>159</v>
      </c>
      <c r="D363" s="207"/>
      <c r="E363" s="210"/>
      <c r="F363" s="207"/>
      <c r="G363" s="221"/>
      <c r="H363" s="184"/>
      <c r="I363" s="217"/>
      <c r="J363" s="191"/>
      <c r="K363" s="191"/>
      <c r="L363" s="211"/>
      <c r="M363" s="198"/>
      <c r="N363" s="201"/>
      <c r="O363" s="214"/>
      <c r="P363" s="217"/>
      <c r="Q363" s="214"/>
      <c r="R363" s="217"/>
      <c r="S363" s="217"/>
      <c r="T363" s="217"/>
      <c r="U363" s="184"/>
      <c r="V363" s="186"/>
      <c r="W363" s="186"/>
      <c r="X363" s="187"/>
      <c r="Y363" s="191"/>
      <c r="Z363" s="191"/>
      <c r="AA363" s="194"/>
      <c r="AB363" s="194"/>
      <c r="AC363" s="194"/>
      <c r="AD363" s="195"/>
      <c r="AE363" s="184"/>
      <c r="AF363" s="188"/>
      <c r="AG363" s="184"/>
      <c r="AH363" s="184"/>
      <c r="AI363" s="188"/>
      <c r="AJ363" s="184"/>
      <c r="AK363" s="185"/>
      <c r="AL363" s="20" t="str">
        <f>CONCATENATE(J360," Control"," 4")</f>
        <v>ADMBS  Control 4</v>
      </c>
      <c r="AM363" s="22"/>
      <c r="AN363" s="22"/>
      <c r="AO363" s="22"/>
      <c r="AP363" s="22" t="str">
        <f t="shared" si="279"/>
        <v xml:space="preserve">  a través de </v>
      </c>
      <c r="AQ363" s="20"/>
      <c r="AR363" s="20" t="str">
        <f t="shared" si="284"/>
        <v/>
      </c>
      <c r="AS363" s="20"/>
      <c r="AT363" s="20" t="str">
        <f t="shared" si="285"/>
        <v/>
      </c>
      <c r="AU363" s="20"/>
      <c r="AV363" s="20"/>
      <c r="AW363" s="20"/>
      <c r="AX363" s="21" t="str">
        <f>+IF(AR363="Probabilidad",AX362-(AX362*AT363),AX362)</f>
        <v/>
      </c>
      <c r="AY363" s="20" t="str">
        <f t="shared" si="275"/>
        <v/>
      </c>
      <c r="AZ363" s="21" t="e">
        <f>+IF(AR363="Impacto",AZ362-(AZ362*AT363),AZ362)</f>
        <v>#N/A</v>
      </c>
      <c r="BA363" s="20" t="str">
        <f t="shared" si="276"/>
        <v/>
      </c>
      <c r="BB363" s="191"/>
      <c r="BC363" s="191"/>
      <c r="BD363" s="183"/>
      <c r="BE363" s="163"/>
      <c r="BF363" s="163"/>
      <c r="BG363" s="163"/>
      <c r="BH363" s="163"/>
      <c r="BI363" s="163"/>
      <c r="BJ363" s="163"/>
      <c r="BK363" s="163"/>
      <c r="BL363" s="163"/>
      <c r="BM363" s="178"/>
      <c r="BN363" s="20" t="str">
        <f>CONCATENATE(J360," Acción preventiva"," 4")</f>
        <v>ADMBS  Acción preventiva 4</v>
      </c>
      <c r="BO363" s="22"/>
      <c r="BP363" s="22"/>
      <c r="BQ363" s="22"/>
      <c r="BR363" s="20"/>
      <c r="BS363" s="20"/>
      <c r="BT363" s="20"/>
      <c r="BU363" s="20"/>
      <c r="BV363" s="20"/>
      <c r="BW363" s="20"/>
      <c r="BX363" s="20"/>
      <c r="BY363" s="20"/>
      <c r="BZ363" s="20"/>
      <c r="CA363" s="20"/>
      <c r="CB363" s="20"/>
      <c r="CC363" s="20"/>
      <c r="CD363" s="20"/>
      <c r="CE363" s="180"/>
      <c r="CF363" s="37"/>
      <c r="CG363" s="37"/>
      <c r="CH363" s="37"/>
      <c r="CI363" s="37"/>
      <c r="CJ363" s="37"/>
      <c r="CK363" s="37"/>
      <c r="CL363" s="37"/>
      <c r="CM363" s="37"/>
      <c r="CN363" s="37"/>
      <c r="CO363" s="37"/>
      <c r="CP363" s="37"/>
      <c r="CQ363" s="37"/>
      <c r="CR363" s="37">
        <f t="shared" si="256"/>
        <v>0</v>
      </c>
      <c r="CS363" s="38"/>
      <c r="CT363" s="23"/>
      <c r="CU363" s="24"/>
      <c r="CV363" s="242"/>
      <c r="CW363" s="25" t="e">
        <f>1-(CU363/CV360)</f>
        <v>#DIV/0!</v>
      </c>
      <c r="CX363" s="23" t="e" cm="1">
        <f t="array" ref="CX363">+_xlfn.IFS(CW363&lt;0.8,"Cambio",CW363&lt;0.9,"Revisión de control",CW363&gt;0.89,"Se mantiene")</f>
        <v>#DIV/0!</v>
      </c>
      <c r="CY363" s="143"/>
      <c r="CZ363" s="143"/>
      <c r="DA363" s="143"/>
      <c r="DB363" s="143"/>
      <c r="DC363" s="25"/>
    </row>
    <row r="364" spans="1:107" ht="60" hidden="1" customHeight="1" x14ac:dyDescent="0.35">
      <c r="A364" s="146"/>
      <c r="B364" s="218" t="s">
        <v>158</v>
      </c>
      <c r="C364" s="147" t="s">
        <v>159</v>
      </c>
      <c r="D364" s="205" t="str">
        <f>VLOOKUP(B364,Datos!$B$65:$F$80,3,FALSE)</f>
        <v>Gestionar la administración y mantenimiento de bienes y servicios necesarios para la ejecución de los procesos de la entidad</v>
      </c>
      <c r="E364" s="208" t="str">
        <f>VLOOKUP(B364,Datos!$B$65:$F$80,5,FALSE)</f>
        <v>La posibilidad de incumplir con la administración y mantenimiento de bienes y servicios necesarios para la ejecución de los procesos de la entidad</v>
      </c>
      <c r="F364" s="205" t="str">
        <f>VLOOKUP(B364,Datos!$B$65:$F$80,4,FALSE)</f>
        <v>Desde la recepción de los bienes y servicios, hasta la disposición final de los bienes y el recibido a satisfacción de los servicios</v>
      </c>
      <c r="G364" s="221" t="s">
        <v>319</v>
      </c>
      <c r="H364" s="184"/>
      <c r="I364" s="215">
        <f>IF(K364="",0,1)</f>
        <v>0</v>
      </c>
      <c r="J364" s="189" t="str">
        <f>CONCATENATE(C364," ",K364)</f>
        <v xml:space="preserve">ADMBS </v>
      </c>
      <c r="K364" s="189"/>
      <c r="L364" s="211"/>
      <c r="M364" s="196">
        <f ca="1">+TODAY()-L364</f>
        <v>46189</v>
      </c>
      <c r="N364" s="186"/>
      <c r="O364" s="212"/>
      <c r="P364" s="215" t="e">
        <f>VLOOKUP(O364,Datos!$B$20:$D$25,3,FALSE)</f>
        <v>#N/A</v>
      </c>
      <c r="Q364" s="212"/>
      <c r="R364" s="215" t="e">
        <f>VLOOKUP(Q364,Datos!$C$20:$D$25,2,FALSE)</f>
        <v>#N/A</v>
      </c>
      <c r="S364" s="215" t="e">
        <f>+IF(P364="",R364,IF(R364="",P364,IF(P364&gt;R364,P364,R364)))</f>
        <v>#N/A</v>
      </c>
      <c r="T364" s="215" t="e" cm="1">
        <f t="array" ref="T364">_xlfn.IFS(S364=P364,O364,S364=R364,Q364)</f>
        <v>#N/A</v>
      </c>
      <c r="U364" s="184"/>
      <c r="V364" s="186"/>
      <c r="W364" s="186"/>
      <c r="X364" s="187" t="str">
        <f>CONCATENATE("Posibilidad de"," ",U364," ",V364," debido ",W364)</f>
        <v xml:space="preserve">Posibilidad de   debido </v>
      </c>
      <c r="Y364" s="189"/>
      <c r="Z364" s="189"/>
      <c r="AA364" s="189"/>
      <c r="AB364" s="189"/>
      <c r="AC364" s="189"/>
      <c r="AD364" s="195"/>
      <c r="AE364" s="184" t="str">
        <f>IF(AD364&lt;=0,"",IF(AD364&lt;=2,"Muy Baja",IF(AD364&lt;=24,"Baja",IF(AD364&lt;=500,"Media",IF(AD364&lt;=5000,"Alta","Muy Alta")))))</f>
        <v/>
      </c>
      <c r="AF364" s="188" t="str">
        <f>IF(AE364="","",IF(AE364="Muy Baja",0.2,IF(AE364="Baja",0.4,IF(AE364="Media",0.6,IF(AE364="Alta",0.8,IF(AE364="Muy Alta",1,))))))</f>
        <v/>
      </c>
      <c r="AG364" s="188" t="e">
        <f>+T364</f>
        <v>#N/A</v>
      </c>
      <c r="AH364" s="184" t="e" cm="1">
        <f t="array" ref="AH364">_xlfn.IFS(AG364=Datos!$C$6,"Leve",AG364=Datos!$D$6,"Leve",AG364=Datos!$C$7,"Menor",AG364=Datos!$D$7,"Menor",AG364=Datos!$C$8,"Moderado",AG364=Datos!$D$8,"Moderado",AG364=Datos!$C$9,"Mayor",AG364=Datos!$D$9,"Mayor",AG364=Datos!$C$10,"Catastrófico",AG364=Datos!$D$10,"Catastrófico")</f>
        <v>#N/A</v>
      </c>
      <c r="AI364" s="188" t="e">
        <f>IF(AH364="","",IF(AH364="Leve",0.2,IF(AH364="Menor",0.4,IF(AH364="Moderado",0.6,IF(AH364="Mayor",0.8,IF(AH364="Catastrófico",1,))))))</f>
        <v>#N/A</v>
      </c>
      <c r="AJ364" s="184" t="e">
        <f>IF(OR(AND(AE364="Muy Baja",AH364="Leve"),AND(AE364="Muy Baja",AH364="Menor"),AND(AE364="Baja",AH364="Leve")),"Bajo",IF(OR(AND(AE364="Muy baja",AH364="Moderado"),AND(AE364="Baja",AH364="Menor"),AND(AE364="Baja",AH364="Moderado"),AND(AE364="Media",AH364="Leve"),AND(AE364="Media",AH364="Menor"),AND(AE364="Media",AH364="Moderado"),AND(AE364="Alta",AH364="Leve"),AND(AE364="Alta",AH364="Menor")),"Moderado",IF(OR(AND(AE364="Muy Baja",AH364="Mayor"),AND(AE364="Baja",AH364="Mayor"),AND(AE364="Media",AH364="Mayor"),AND(AE364="Alta",AH364="Moderado"),AND(AE364="Alta",AH364="Mayor"),AND(AE364="Muy Alta",AH364="Leve"),AND(AE364="Muy Alta",AH364="Menor"),AND(AE364="Muy Alta",AH364="Moderado"),AND(AE364="Muy Alta",AH364="Mayor")),"Alto",IF(OR(AND(AE364="Muy Baja",AH364="Catastrófico"),AND(AE364="Baja",AH364="Catastrófico"),AND(AE364="Media",AH364="Catastrófico"),AND(AE364="Alta",AH364="Catastrófico"),AND(AE364="Muy Alta",AH364="Catastrófico")),"Extremo",""))))</f>
        <v>#N/A</v>
      </c>
      <c r="AK364" s="185" t="e" cm="1">
        <f t="array" ref="AK364">_xlfn.IFS(AJ364="Bajo","Aceptar",AJ364="Moderado","Reducir",AJ364="Alto","Reducir",AJ364="Extremo","Reducir")</f>
        <v>#N/A</v>
      </c>
      <c r="AL364" s="20" t="str">
        <f>CONCATENATE(J364," Control"," 1")</f>
        <v>ADMBS  Control 1</v>
      </c>
      <c r="AM364" s="123"/>
      <c r="AN364" s="123"/>
      <c r="AO364" s="123"/>
      <c r="AP364" s="22" t="str">
        <f t="shared" si="279"/>
        <v xml:space="preserve">  a través de </v>
      </c>
      <c r="AQ364" s="20"/>
      <c r="AR364" s="20" t="str">
        <f t="shared" si="284"/>
        <v/>
      </c>
      <c r="AS364" s="20"/>
      <c r="AT364" s="20" t="str">
        <f t="shared" si="285"/>
        <v/>
      </c>
      <c r="AU364" s="20"/>
      <c r="AV364" s="20"/>
      <c r="AW364" s="20"/>
      <c r="AX364" s="21" t="str">
        <f>+IF(AR364="Probabilidad",AF364-(AF364*AT364),AF364)</f>
        <v/>
      </c>
      <c r="AY364" s="20" t="str">
        <f t="shared" si="275"/>
        <v/>
      </c>
      <c r="AZ364" s="21" t="e">
        <f>+IF(AR364="Impacto",AI364-(AI364*AT364),AI364)</f>
        <v>#N/A</v>
      </c>
      <c r="BA364" s="20" t="str">
        <f t="shared" si="276"/>
        <v/>
      </c>
      <c r="BB364" s="189" t="str">
        <f>IF(OR(AND(AY367="Muy Baja",BA367="Leve"),AND(AY367="Muy Baja",BA367="Menor"),AND(AY367="Baja",BA367="Leve")),"Bajo",IF(OR(AND(AY367="Muy baja",BA367="Moderado"),AND(AY367="Baja",BA367="Menor"),AND(AY367="Baja",BA367="Moderado"),AND(AY367="Media",BA367="Leve"),AND(AY367="Media",BA367="Menor"),AND(AY367="Media",BA367="Moderado"),AND(AY367="Alta",BA367="Leve"),AND(AY367="Alta",BA367="Menor")),"Moderado",IF(OR(AND(AY367="Muy Baja",BA367="Mayor"),AND(AY367="Baja",BA367="Mayor"),AND(AY367="Media",BA367="Mayor"),AND(AY367="Alta",BA367="Moderado"),AND(AY367="Alta",BA367="Mayor"),AND(AY367="Muy Alta",BA367="Leve"),AND(AY367="Muy Alta",BA367="Menor"),AND(AY367="Muy Alta",BA367="Moderado"),AND(AY367="Muy Alta",BA367="Mayor")),"Alto",IF(OR(AND(AY367="Muy Baja",BA367="Catastrófico"),AND(AY367="Baja",BA367="Catastrófico"),AND(AY367="Media",BA367="Catastrófico"),AND(AY367="Alta",BA367="Catastrófico"),AND(AY367="Muy Alta",BA367="Catastrófico")),"Extremo",""))))</f>
        <v/>
      </c>
      <c r="BC364" s="189" t="e" cm="1">
        <f t="array" ref="BC364">_xlfn.IFS(BB364="Bajo","Aceptar",BB364="Moderado","Reducir",BB364="Alto","Reducir",BB364="Extremo","Reducir")</f>
        <v>#N/A</v>
      </c>
      <c r="BD364" s="181" t="e" cm="1">
        <f t="array" ref="BD364">_xlfn.IFS(BC364="Aceptar","No",BC364="Reducir","Si")</f>
        <v>#N/A</v>
      </c>
      <c r="BE364" s="161"/>
      <c r="BF364" s="161"/>
      <c r="BG364" s="161"/>
      <c r="BH364" s="161"/>
      <c r="BI364" s="161"/>
      <c r="BJ364" s="161"/>
      <c r="BK364" s="161"/>
      <c r="BL364" s="161"/>
      <c r="BM364" s="178"/>
      <c r="BN364" s="20" t="str">
        <f>CONCATENATE(J364," Acción preventiva"," 1")</f>
        <v>ADMBS  Acción preventiva 1</v>
      </c>
      <c r="BO364" s="123"/>
      <c r="BP364" s="123"/>
      <c r="BQ364" s="123"/>
      <c r="BR364" s="124"/>
      <c r="BS364" s="124"/>
      <c r="BT364" s="124"/>
      <c r="BU364" s="124"/>
      <c r="BV364" s="124"/>
      <c r="BW364" s="124"/>
      <c r="BX364" s="124"/>
      <c r="BY364" s="124"/>
      <c r="BZ364" s="124"/>
      <c r="CA364" s="124"/>
      <c r="CB364" s="124"/>
      <c r="CC364" s="124"/>
      <c r="CD364" s="124"/>
      <c r="CE364" s="180"/>
      <c r="CF364" s="37"/>
      <c r="CG364" s="37"/>
      <c r="CH364" s="37"/>
      <c r="CI364" s="37"/>
      <c r="CJ364" s="37"/>
      <c r="CK364" s="37"/>
      <c r="CL364" s="37"/>
      <c r="CM364" s="37"/>
      <c r="CN364" s="37"/>
      <c r="CO364" s="37"/>
      <c r="CP364" s="37"/>
      <c r="CQ364" s="37"/>
      <c r="CR364" s="37">
        <f t="shared" si="256"/>
        <v>0</v>
      </c>
      <c r="CS364" s="38"/>
      <c r="CT364" s="23"/>
      <c r="CU364" s="24"/>
      <c r="CV364" s="240">
        <f>+AD364</f>
        <v>0</v>
      </c>
      <c r="CW364" s="25" t="e">
        <f>1-(CU364/CV364)</f>
        <v>#DIV/0!</v>
      </c>
      <c r="CX364" s="23" t="e" cm="1">
        <f t="array" ref="CX364">+_xlfn.IFS(CW364&lt;0.8,"Cambio",CW364&lt;0.9,"Revisión de control",CW364&gt;0.89,"Se mantiene")</f>
        <v>#DIV/0!</v>
      </c>
      <c r="CY364" s="143"/>
      <c r="CZ364" s="143"/>
      <c r="DA364" s="143"/>
      <c r="DB364" s="143"/>
      <c r="DC364" s="25"/>
    </row>
    <row r="365" spans="1:107" ht="60" hidden="1" customHeight="1" x14ac:dyDescent="0.35">
      <c r="A365" s="146"/>
      <c r="B365" s="219"/>
      <c r="C365" s="147" t="s">
        <v>159</v>
      </c>
      <c r="D365" s="206"/>
      <c r="E365" s="209"/>
      <c r="F365" s="206"/>
      <c r="G365" s="221"/>
      <c r="H365" s="184"/>
      <c r="I365" s="216"/>
      <c r="J365" s="190"/>
      <c r="K365" s="190"/>
      <c r="L365" s="211"/>
      <c r="M365" s="197"/>
      <c r="N365" s="186"/>
      <c r="O365" s="213"/>
      <c r="P365" s="216"/>
      <c r="Q365" s="213"/>
      <c r="R365" s="216"/>
      <c r="S365" s="216"/>
      <c r="T365" s="216"/>
      <c r="U365" s="184"/>
      <c r="V365" s="186"/>
      <c r="W365" s="186"/>
      <c r="X365" s="187"/>
      <c r="Y365" s="190"/>
      <c r="Z365" s="190"/>
      <c r="AA365" s="190"/>
      <c r="AB365" s="190"/>
      <c r="AC365" s="190"/>
      <c r="AD365" s="195"/>
      <c r="AE365" s="184"/>
      <c r="AF365" s="188"/>
      <c r="AG365" s="184"/>
      <c r="AH365" s="184"/>
      <c r="AI365" s="188"/>
      <c r="AJ365" s="184"/>
      <c r="AK365" s="185"/>
      <c r="AL365" s="20" t="str">
        <f>CONCATENATE(J364," Control"," 2")</f>
        <v>ADMBS  Control 2</v>
      </c>
      <c r="AM365" s="123"/>
      <c r="AN365" s="123"/>
      <c r="AO365" s="123"/>
      <c r="AP365" s="22" t="str">
        <f t="shared" si="279"/>
        <v xml:space="preserve">  a través de </v>
      </c>
      <c r="AQ365" s="20"/>
      <c r="AR365" s="20" t="str">
        <f t="shared" si="284"/>
        <v/>
      </c>
      <c r="AS365" s="20"/>
      <c r="AT365" s="20" t="str">
        <f t="shared" si="285"/>
        <v/>
      </c>
      <c r="AU365" s="20"/>
      <c r="AV365" s="20"/>
      <c r="AW365" s="20"/>
      <c r="AX365" s="21" t="str">
        <f>+IF(AR365="Probabilidad",AX364-(AX364*AT365),AX364)</f>
        <v/>
      </c>
      <c r="AY365" s="20" t="str">
        <f t="shared" si="275"/>
        <v/>
      </c>
      <c r="AZ365" s="21" t="e">
        <f>+IF(AR365="Impacto",AZ364-(AZ364*AT365),AZ364)</f>
        <v>#N/A</v>
      </c>
      <c r="BA365" s="20" t="str">
        <f t="shared" si="276"/>
        <v/>
      </c>
      <c r="BB365" s="190"/>
      <c r="BC365" s="190"/>
      <c r="BD365" s="182"/>
      <c r="BE365" s="162"/>
      <c r="BF365" s="162"/>
      <c r="BG365" s="162"/>
      <c r="BH365" s="162"/>
      <c r="BI365" s="162"/>
      <c r="BJ365" s="162"/>
      <c r="BK365" s="162"/>
      <c r="BL365" s="162"/>
      <c r="BM365" s="178"/>
      <c r="BN365" s="20" t="str">
        <f>CONCATENATE(J364," Acción preventiva"," 2")</f>
        <v>ADMBS  Acción preventiva 2</v>
      </c>
      <c r="BO365" s="123"/>
      <c r="BP365" s="123"/>
      <c r="BQ365" s="123"/>
      <c r="BR365" s="124"/>
      <c r="BS365" s="124"/>
      <c r="BT365" s="124"/>
      <c r="BU365" s="124"/>
      <c r="BV365" s="124"/>
      <c r="BW365" s="124"/>
      <c r="BX365" s="124"/>
      <c r="BY365" s="124"/>
      <c r="BZ365" s="124"/>
      <c r="CA365" s="124"/>
      <c r="CB365" s="124"/>
      <c r="CC365" s="124"/>
      <c r="CD365" s="124"/>
      <c r="CE365" s="180"/>
      <c r="CF365" s="37"/>
      <c r="CG365" s="37"/>
      <c r="CH365" s="37"/>
      <c r="CI365" s="37"/>
      <c r="CJ365" s="37"/>
      <c r="CK365" s="37"/>
      <c r="CL365" s="37"/>
      <c r="CM365" s="37"/>
      <c r="CN365" s="37"/>
      <c r="CO365" s="37"/>
      <c r="CP365" s="37"/>
      <c r="CQ365" s="37"/>
      <c r="CR365" s="37">
        <f t="shared" si="256"/>
        <v>0</v>
      </c>
      <c r="CS365" s="38"/>
      <c r="CT365" s="23"/>
      <c r="CU365" s="24"/>
      <c r="CV365" s="241"/>
      <c r="CW365" s="25" t="e">
        <f>1-(CU365/CV364)</f>
        <v>#DIV/0!</v>
      </c>
      <c r="CX365" s="23" t="e" cm="1">
        <f t="array" ref="CX365">+_xlfn.IFS(CW365&lt;0.8,"Cambio",CW365&lt;0.9,"Revisión de control",CW365&gt;0.89,"Se mantiene")</f>
        <v>#DIV/0!</v>
      </c>
      <c r="CY365" s="143"/>
      <c r="CZ365" s="143"/>
      <c r="DA365" s="143"/>
      <c r="DB365" s="143"/>
      <c r="DC365" s="25"/>
    </row>
    <row r="366" spans="1:107" ht="60" hidden="1" customHeight="1" x14ac:dyDescent="0.35">
      <c r="A366" s="146"/>
      <c r="B366" s="219"/>
      <c r="C366" s="147" t="s">
        <v>159</v>
      </c>
      <c r="D366" s="206"/>
      <c r="E366" s="209"/>
      <c r="F366" s="206"/>
      <c r="G366" s="221"/>
      <c r="H366" s="184"/>
      <c r="I366" s="216"/>
      <c r="J366" s="190"/>
      <c r="K366" s="190"/>
      <c r="L366" s="211"/>
      <c r="M366" s="197"/>
      <c r="N366" s="186"/>
      <c r="O366" s="213"/>
      <c r="P366" s="216"/>
      <c r="Q366" s="213"/>
      <c r="R366" s="216"/>
      <c r="S366" s="216"/>
      <c r="T366" s="216"/>
      <c r="U366" s="184"/>
      <c r="V366" s="186"/>
      <c r="W366" s="186"/>
      <c r="X366" s="187"/>
      <c r="Y366" s="190"/>
      <c r="Z366" s="190"/>
      <c r="AA366" s="190"/>
      <c r="AB366" s="190"/>
      <c r="AC366" s="190"/>
      <c r="AD366" s="195"/>
      <c r="AE366" s="184"/>
      <c r="AF366" s="188"/>
      <c r="AG366" s="184"/>
      <c r="AH366" s="184"/>
      <c r="AI366" s="188"/>
      <c r="AJ366" s="184"/>
      <c r="AK366" s="185"/>
      <c r="AL366" s="20" t="str">
        <f>CONCATENATE(J364," Control"," 3")</f>
        <v>ADMBS  Control 3</v>
      </c>
      <c r="AM366" s="22"/>
      <c r="AN366" s="22"/>
      <c r="AO366" s="22"/>
      <c r="AP366" s="22" t="str">
        <f t="shared" si="279"/>
        <v xml:space="preserve">  a través de </v>
      </c>
      <c r="AQ366" s="20"/>
      <c r="AR366" s="20" t="str">
        <f t="shared" si="284"/>
        <v/>
      </c>
      <c r="AS366" s="20"/>
      <c r="AT366" s="20" t="str">
        <f t="shared" si="285"/>
        <v/>
      </c>
      <c r="AU366" s="20"/>
      <c r="AV366" s="20"/>
      <c r="AW366" s="20"/>
      <c r="AX366" s="21" t="str">
        <f>+IF(AR366="Probabilidad",AX365-(AX365*AT366),AX365)</f>
        <v/>
      </c>
      <c r="AY366" s="20" t="str">
        <f t="shared" si="275"/>
        <v/>
      </c>
      <c r="AZ366" s="21" t="e">
        <f>+IF(AR366="Impacto",AZ365-(AZ365*AT366),AZ365)</f>
        <v>#N/A</v>
      </c>
      <c r="BA366" s="20" t="str">
        <f t="shared" si="276"/>
        <v/>
      </c>
      <c r="BB366" s="190"/>
      <c r="BC366" s="190"/>
      <c r="BD366" s="182"/>
      <c r="BE366" s="162"/>
      <c r="BF366" s="162"/>
      <c r="BG366" s="162"/>
      <c r="BH366" s="162"/>
      <c r="BI366" s="162"/>
      <c r="BJ366" s="162"/>
      <c r="BK366" s="162"/>
      <c r="BL366" s="162"/>
      <c r="BM366" s="178"/>
      <c r="BN366" s="20" t="str">
        <f>CONCATENATE(J364," Acción preventiva"," 3")</f>
        <v>ADMBS  Acción preventiva 3</v>
      </c>
      <c r="BO366" s="22"/>
      <c r="BP366" s="22"/>
      <c r="BQ366" s="20"/>
      <c r="BR366" s="20"/>
      <c r="BS366" s="20"/>
      <c r="BT366" s="20"/>
      <c r="BU366" s="20"/>
      <c r="BV366" s="20"/>
      <c r="BW366" s="20"/>
      <c r="BX366" s="20"/>
      <c r="BY366" s="20"/>
      <c r="BZ366" s="20"/>
      <c r="CA366" s="20"/>
      <c r="CB366" s="20"/>
      <c r="CC366" s="20"/>
      <c r="CD366" s="20"/>
      <c r="CE366" s="180"/>
      <c r="CF366" s="37"/>
      <c r="CG366" s="37"/>
      <c r="CH366" s="37"/>
      <c r="CI366" s="37"/>
      <c r="CJ366" s="37"/>
      <c r="CK366" s="37"/>
      <c r="CL366" s="37"/>
      <c r="CM366" s="37"/>
      <c r="CN366" s="37"/>
      <c r="CO366" s="37"/>
      <c r="CP366" s="37"/>
      <c r="CQ366" s="37"/>
      <c r="CR366" s="37">
        <f t="shared" si="256"/>
        <v>0</v>
      </c>
      <c r="CS366" s="38"/>
      <c r="CT366" s="23"/>
      <c r="CU366" s="24"/>
      <c r="CV366" s="241"/>
      <c r="CW366" s="25" t="e">
        <f>1-(CU366/CV364)</f>
        <v>#DIV/0!</v>
      </c>
      <c r="CX366" s="23" t="e" cm="1">
        <f t="array" ref="CX366">+_xlfn.IFS(CW366&lt;0.8,"Cambio",CW366&lt;0.9,"Revisión de control",CW366&gt;0.89,"Se mantiene")</f>
        <v>#DIV/0!</v>
      </c>
      <c r="CY366" s="143"/>
      <c r="CZ366" s="143"/>
      <c r="DA366" s="143"/>
      <c r="DB366" s="143"/>
      <c r="DC366" s="25"/>
    </row>
    <row r="367" spans="1:107" ht="60" hidden="1" customHeight="1" x14ac:dyDescent="0.35">
      <c r="A367" s="146"/>
      <c r="B367" s="220"/>
      <c r="C367" s="147" t="s">
        <v>159</v>
      </c>
      <c r="D367" s="207"/>
      <c r="E367" s="210"/>
      <c r="F367" s="207"/>
      <c r="G367" s="221"/>
      <c r="H367" s="184"/>
      <c r="I367" s="217"/>
      <c r="J367" s="191"/>
      <c r="K367" s="191"/>
      <c r="L367" s="211"/>
      <c r="M367" s="198"/>
      <c r="N367" s="186"/>
      <c r="O367" s="214"/>
      <c r="P367" s="217"/>
      <c r="Q367" s="214"/>
      <c r="R367" s="217"/>
      <c r="S367" s="217"/>
      <c r="T367" s="217"/>
      <c r="U367" s="184"/>
      <c r="V367" s="186"/>
      <c r="W367" s="186"/>
      <c r="X367" s="187"/>
      <c r="Y367" s="191"/>
      <c r="Z367" s="191"/>
      <c r="AA367" s="191"/>
      <c r="AB367" s="191"/>
      <c r="AC367" s="191"/>
      <c r="AD367" s="195"/>
      <c r="AE367" s="184"/>
      <c r="AF367" s="188"/>
      <c r="AG367" s="184"/>
      <c r="AH367" s="184"/>
      <c r="AI367" s="188"/>
      <c r="AJ367" s="184"/>
      <c r="AK367" s="185"/>
      <c r="AL367" s="20" t="str">
        <f>CONCATENATE(J364," Control"," 4")</f>
        <v>ADMBS  Control 4</v>
      </c>
      <c r="AM367" s="22"/>
      <c r="AN367" s="22"/>
      <c r="AO367" s="22"/>
      <c r="AP367" s="22" t="str">
        <f t="shared" si="279"/>
        <v xml:space="preserve">  a través de </v>
      </c>
      <c r="AQ367" s="20"/>
      <c r="AR367" s="20" t="str">
        <f t="shared" si="284"/>
        <v/>
      </c>
      <c r="AS367" s="20"/>
      <c r="AT367" s="20" t="str">
        <f t="shared" si="285"/>
        <v/>
      </c>
      <c r="AU367" s="20"/>
      <c r="AV367" s="20"/>
      <c r="AW367" s="20"/>
      <c r="AX367" s="21" t="str">
        <f>+IF(AR367="Probabilidad",AX366-(AX366*AT367),AX366)</f>
        <v/>
      </c>
      <c r="AY367" s="20" t="str">
        <f t="shared" si="275"/>
        <v/>
      </c>
      <c r="AZ367" s="21" t="e">
        <f>+IF(AR367="Impacto",AZ366-(AZ366*AT367),AZ366)</f>
        <v>#N/A</v>
      </c>
      <c r="BA367" s="20" t="str">
        <f t="shared" si="276"/>
        <v/>
      </c>
      <c r="BB367" s="191"/>
      <c r="BC367" s="191"/>
      <c r="BD367" s="183"/>
      <c r="BE367" s="163"/>
      <c r="BF367" s="163"/>
      <c r="BG367" s="163"/>
      <c r="BH367" s="163"/>
      <c r="BI367" s="163"/>
      <c r="BJ367" s="163"/>
      <c r="BK367" s="163"/>
      <c r="BL367" s="163"/>
      <c r="BM367" s="178"/>
      <c r="BN367" s="20" t="str">
        <f>CONCATENATE(J364," Acción preventiva"," 4")</f>
        <v>ADMBS  Acción preventiva 4</v>
      </c>
      <c r="BO367" s="22"/>
      <c r="BP367" s="22"/>
      <c r="BQ367" s="20"/>
      <c r="BR367" s="20"/>
      <c r="BS367" s="20"/>
      <c r="BT367" s="20"/>
      <c r="BU367" s="20"/>
      <c r="BV367" s="20"/>
      <c r="BW367" s="20"/>
      <c r="BX367" s="20"/>
      <c r="BY367" s="20"/>
      <c r="BZ367" s="20"/>
      <c r="CA367" s="20"/>
      <c r="CB367" s="20"/>
      <c r="CC367" s="20"/>
      <c r="CD367" s="20"/>
      <c r="CE367" s="180"/>
      <c r="CF367" s="37"/>
      <c r="CG367" s="37"/>
      <c r="CH367" s="37"/>
      <c r="CI367" s="37"/>
      <c r="CJ367" s="37"/>
      <c r="CK367" s="37"/>
      <c r="CL367" s="37"/>
      <c r="CM367" s="37"/>
      <c r="CN367" s="37"/>
      <c r="CO367" s="37"/>
      <c r="CP367" s="37"/>
      <c r="CQ367" s="37"/>
      <c r="CR367" s="37">
        <f t="shared" si="256"/>
        <v>0</v>
      </c>
      <c r="CS367" s="38"/>
      <c r="CT367" s="23"/>
      <c r="CU367" s="24"/>
      <c r="CV367" s="242"/>
      <c r="CW367" s="25" t="e">
        <f>1-(CU367/CV364)</f>
        <v>#DIV/0!</v>
      </c>
      <c r="CX367" s="23" t="e" cm="1">
        <f t="array" ref="CX367">+_xlfn.IFS(CW367&lt;0.8,"Cambio",CW367&lt;0.9,"Revisión de control",CW367&gt;0.89,"Se mantiene")</f>
        <v>#DIV/0!</v>
      </c>
      <c r="CY367" s="143"/>
      <c r="CZ367" s="143"/>
      <c r="DA367" s="143"/>
      <c r="DB367" s="143"/>
      <c r="DC367" s="25"/>
    </row>
    <row r="368" spans="1:107" ht="60" hidden="1" customHeight="1" x14ac:dyDescent="0.35">
      <c r="A368" s="146"/>
      <c r="B368" s="218" t="s">
        <v>158</v>
      </c>
      <c r="C368" s="147" t="s">
        <v>159</v>
      </c>
      <c r="D368" s="205" t="str">
        <f>VLOOKUP(B368,Datos!$B$65:$F$80,3,FALSE)</f>
        <v>Gestionar la administración y mantenimiento de bienes y servicios necesarios para la ejecución de los procesos de la entidad</v>
      </c>
      <c r="E368" s="208" t="str">
        <f>VLOOKUP(B368,Datos!$B$65:$F$80,5,FALSE)</f>
        <v>La posibilidad de incumplir con la administración y mantenimiento de bienes y servicios necesarios para la ejecución de los procesos de la entidad</v>
      </c>
      <c r="F368" s="205" t="str">
        <f>VLOOKUP(B368,Datos!$B$65:$F$80,4,FALSE)</f>
        <v>Desde la recepción de los bienes y servicios, hasta la disposición final de los bienes y el recibido a satisfacción de los servicios</v>
      </c>
      <c r="G368" s="221" t="s">
        <v>665</v>
      </c>
      <c r="H368" s="184"/>
      <c r="I368" s="215">
        <f>IF(K368="",0,1)</f>
        <v>0</v>
      </c>
      <c r="J368" s="189" t="str">
        <f>CONCATENATE(C368," ",K368)</f>
        <v xml:space="preserve">ADMBS </v>
      </c>
      <c r="K368" s="189"/>
      <c r="L368" s="211"/>
      <c r="M368" s="196">
        <f ca="1">+TODAY()-L368</f>
        <v>46189</v>
      </c>
      <c r="N368" s="199"/>
      <c r="O368" s="212"/>
      <c r="P368" s="215" t="e">
        <f>VLOOKUP(O368,Datos!$B$20:$D$25,3,FALSE)</f>
        <v>#N/A</v>
      </c>
      <c r="Q368" s="212"/>
      <c r="R368" s="215" t="e">
        <f>VLOOKUP(Q368,Datos!$C$20:$D$25,2,FALSE)</f>
        <v>#N/A</v>
      </c>
      <c r="S368" s="215" t="e">
        <f>+IF(P368="",R368,IF(R368="",P368,IF(P368&gt;R368,P368,R368)))</f>
        <v>#N/A</v>
      </c>
      <c r="T368" s="215" t="e" cm="1">
        <f t="array" ref="T368">_xlfn.IFS(S368=P368,O368,S368=R368,Q368)</f>
        <v>#N/A</v>
      </c>
      <c r="U368" s="184"/>
      <c r="V368" s="186"/>
      <c r="W368" s="186"/>
      <c r="X368" s="187" t="str">
        <f>CONCATENATE("Posibilidad de"," ",U368," ",V368," debido ",W368)</f>
        <v xml:space="preserve">Posibilidad de   debido </v>
      </c>
      <c r="Y368" s="189"/>
      <c r="Z368" s="189"/>
      <c r="AA368" s="192"/>
      <c r="AB368" s="192"/>
      <c r="AC368" s="192"/>
      <c r="AD368" s="195"/>
      <c r="AE368" s="184" t="str">
        <f>IF(AD368&lt;=0,"",IF(AD368&lt;=2,"Muy Baja",IF(AD368&lt;=24,"Baja",IF(AD368&lt;=500,"Media",IF(AD368&lt;=5000,"Alta","Muy Alta")))))</f>
        <v/>
      </c>
      <c r="AF368" s="188" t="str">
        <f>IF(AE368="","",IF(AE368="Muy Baja",0.2,IF(AE368="Baja",0.4,IF(AE368="Media",0.6,IF(AE368="Alta",0.8,IF(AE368="Muy Alta",1,))))))</f>
        <v/>
      </c>
      <c r="AG368" s="188" t="e">
        <f>+T368</f>
        <v>#N/A</v>
      </c>
      <c r="AH368" s="184" t="e" cm="1">
        <f t="array" ref="AH368">_xlfn.IFS(AG368=Datos!$C$6,"Leve",AG368=Datos!$D$6,"Leve",AG368=Datos!$C$7,"Menor",AG368=Datos!$D$7,"Menor",AG368=Datos!$C$8,"Moderado",AG368=Datos!$D$8,"Moderado",AG368=Datos!$C$9,"Mayor",AG368=Datos!$D$9,"Mayor",AG368=Datos!$C$10,"Catastrófico",AG368=Datos!$D$10,"Catastrófico")</f>
        <v>#N/A</v>
      </c>
      <c r="AI368" s="188" t="e">
        <f>IF(AH368="","",IF(AH368="Leve",0.2,IF(AH368="Menor",0.4,IF(AH368="Moderado",0.6,IF(AH368="Mayor",0.8,IF(AH368="Catastrófico",1,))))))</f>
        <v>#N/A</v>
      </c>
      <c r="AJ368" s="184" t="e">
        <f>IF(OR(AND(AE368="Muy Baja",AH368="Leve"),AND(AE368="Muy Baja",AH368="Menor"),AND(AE368="Baja",AH368="Leve")),"Bajo",IF(OR(AND(AE368="Muy baja",AH368="Moderado"),AND(AE368="Baja",AH368="Menor"),AND(AE368="Baja",AH368="Moderado"),AND(AE368="Media",AH368="Leve"),AND(AE368="Media",AH368="Menor"),AND(AE368="Media",AH368="Moderado"),AND(AE368="Alta",AH368="Leve"),AND(AE368="Alta",AH368="Menor")),"Moderado",IF(OR(AND(AE368="Muy Baja",AH368="Mayor"),AND(AE368="Baja",AH368="Mayor"),AND(AE368="Media",AH368="Mayor"),AND(AE368="Alta",AH368="Moderado"),AND(AE368="Alta",AH368="Mayor"),AND(AE368="Muy Alta",AH368="Leve"),AND(AE368="Muy Alta",AH368="Menor"),AND(AE368="Muy Alta",AH368="Moderado"),AND(AE368="Muy Alta",AH368="Mayor")),"Alto",IF(OR(AND(AE368="Muy Baja",AH368="Catastrófico"),AND(AE368="Baja",AH368="Catastrófico"),AND(AE368="Media",AH368="Catastrófico"),AND(AE368="Alta",AH368="Catastrófico"),AND(AE368="Muy Alta",AH368="Catastrófico")),"Extremo",""))))</f>
        <v>#N/A</v>
      </c>
      <c r="AK368" s="185" t="e" cm="1">
        <f t="array" ref="AK368">_xlfn.IFS(AJ368="Bajo","Aceptar",AJ368="Moderado","Reducir",AJ368="Alto","Reducir",AJ368="Extremo","Reducir")</f>
        <v>#N/A</v>
      </c>
      <c r="AL368" s="20" t="str">
        <f>CONCATENATE(J368," Control"," 1")</f>
        <v>ADMBS  Control 1</v>
      </c>
      <c r="AM368" s="22"/>
      <c r="AN368" s="22"/>
      <c r="AO368" s="22"/>
      <c r="AP368" s="22" t="str">
        <f t="shared" si="279"/>
        <v xml:space="preserve">  a través de </v>
      </c>
      <c r="AQ368" s="20"/>
      <c r="AR368" s="20" t="str">
        <f t="shared" si="284"/>
        <v/>
      </c>
      <c r="AS368" s="20"/>
      <c r="AT368" s="20" t="str">
        <f t="shared" si="285"/>
        <v/>
      </c>
      <c r="AU368" s="20"/>
      <c r="AV368" s="20"/>
      <c r="AW368" s="20"/>
      <c r="AX368" s="21" t="str">
        <f>+IF(AR368="Probabilidad",AF368-(AF368*AT368),AF368)</f>
        <v/>
      </c>
      <c r="AY368" s="20" t="str">
        <f t="shared" si="275"/>
        <v/>
      </c>
      <c r="AZ368" s="21" t="e">
        <f>+IF(AR368="Impacto",AI368-(AI368*AT368),AI368)</f>
        <v>#N/A</v>
      </c>
      <c r="BA368" s="20" t="str">
        <f t="shared" si="276"/>
        <v/>
      </c>
      <c r="BB368" s="189" t="str">
        <f>IF(OR(AND(AY371="Muy Baja",BA371="Leve"),AND(AY371="Muy Baja",BA371="Menor"),AND(AY371="Baja",BA371="Leve")),"Bajo",IF(OR(AND(AY371="Muy baja",BA371="Moderado"),AND(AY371="Baja",BA371="Menor"),AND(AY371="Baja",BA371="Moderado"),AND(AY371="Media",BA371="Leve"),AND(AY371="Media",BA371="Menor"),AND(AY371="Media",BA371="Moderado"),AND(AY371="Alta",BA371="Leve"),AND(AY371="Alta",BA371="Menor")),"Moderado",IF(OR(AND(AY371="Muy Baja",BA371="Mayor"),AND(AY371="Baja",BA371="Mayor"),AND(AY371="Media",BA371="Mayor"),AND(AY371="Alta",BA371="Moderado"),AND(AY371="Alta",BA371="Mayor"),AND(AY371="Muy Alta",BA371="Leve"),AND(AY371="Muy Alta",BA371="Menor"),AND(AY371="Muy Alta",BA371="Moderado"),AND(AY371="Muy Alta",BA371="Mayor")),"Alto",IF(OR(AND(AY371="Muy Baja",BA371="Catastrófico"),AND(AY371="Baja",BA371="Catastrófico"),AND(AY371="Media",BA371="Catastrófico"),AND(AY371="Alta",BA371="Catastrófico"),AND(AY371="Muy Alta",BA371="Catastrófico")),"Extremo",""))))</f>
        <v/>
      </c>
      <c r="BC368" s="189" t="e" cm="1">
        <f t="array" ref="BC368">_xlfn.IFS(BB368="Bajo","Aceptar",BB368="Moderado","Reducir",BB368="Alto","Reducir",BB368="Extremo","Reducir")</f>
        <v>#N/A</v>
      </c>
      <c r="BD368" s="181" t="e" cm="1">
        <f t="array" ref="BD368">_xlfn.IFS(BC368="Aceptar","No",BC368="Reducir","Si")</f>
        <v>#N/A</v>
      </c>
      <c r="BE368" s="161"/>
      <c r="BF368" s="161"/>
      <c r="BG368" s="161"/>
      <c r="BH368" s="161"/>
      <c r="BI368" s="161"/>
      <c r="BJ368" s="161"/>
      <c r="BK368" s="161"/>
      <c r="BL368" s="161"/>
      <c r="BM368" s="178"/>
      <c r="BN368" s="20" t="str">
        <f>CONCATENATE(J368," Acción preventiva"," 1")</f>
        <v>ADMBS  Acción preventiva 1</v>
      </c>
      <c r="BO368" s="22"/>
      <c r="BP368" s="22"/>
      <c r="BQ368" s="22"/>
      <c r="BR368" s="20"/>
      <c r="BS368" s="20"/>
      <c r="BT368" s="20"/>
      <c r="BU368" s="20"/>
      <c r="BV368" s="20"/>
      <c r="BW368" s="20"/>
      <c r="BX368" s="20"/>
      <c r="BY368" s="20"/>
      <c r="BZ368" s="20"/>
      <c r="CA368" s="20"/>
      <c r="CB368" s="20"/>
      <c r="CC368" s="20"/>
      <c r="CD368" s="20"/>
      <c r="CE368" s="180"/>
      <c r="CF368" s="37"/>
      <c r="CG368" s="37"/>
      <c r="CH368" s="37"/>
      <c r="CI368" s="37"/>
      <c r="CJ368" s="37"/>
      <c r="CK368" s="37"/>
      <c r="CL368" s="37"/>
      <c r="CM368" s="37"/>
      <c r="CN368" s="37"/>
      <c r="CO368" s="37"/>
      <c r="CP368" s="37"/>
      <c r="CQ368" s="37"/>
      <c r="CR368" s="37">
        <f t="shared" si="256"/>
        <v>0</v>
      </c>
      <c r="CS368" s="38"/>
      <c r="CT368" s="23"/>
      <c r="CU368" s="24"/>
      <c r="CV368" s="240">
        <f>+AD368</f>
        <v>0</v>
      </c>
      <c r="CW368" s="25" t="e">
        <f>1-(CU368/CV368)</f>
        <v>#DIV/0!</v>
      </c>
      <c r="CX368" s="23" t="e" cm="1">
        <f t="array" ref="CX368">+_xlfn.IFS(CW368&lt;0.8,"Cambio",CW368&lt;0.9,"Revisión de control",CW368&gt;0.89,"Se mantiene")</f>
        <v>#DIV/0!</v>
      </c>
      <c r="CY368" s="143"/>
      <c r="CZ368" s="143"/>
      <c r="DA368" s="143"/>
      <c r="DB368" s="143"/>
      <c r="DC368" s="25"/>
    </row>
    <row r="369" spans="1:107" ht="60" hidden="1" customHeight="1" x14ac:dyDescent="0.35">
      <c r="A369" s="146"/>
      <c r="B369" s="219"/>
      <c r="C369" s="147" t="s">
        <v>159</v>
      </c>
      <c r="D369" s="206"/>
      <c r="E369" s="209"/>
      <c r="F369" s="206"/>
      <c r="G369" s="221"/>
      <c r="H369" s="184"/>
      <c r="I369" s="216"/>
      <c r="J369" s="190"/>
      <c r="K369" s="190"/>
      <c r="L369" s="211"/>
      <c r="M369" s="197"/>
      <c r="N369" s="200"/>
      <c r="O369" s="213"/>
      <c r="P369" s="216"/>
      <c r="Q369" s="213"/>
      <c r="R369" s="216"/>
      <c r="S369" s="216"/>
      <c r="T369" s="216"/>
      <c r="U369" s="184"/>
      <c r="V369" s="186"/>
      <c r="W369" s="186"/>
      <c r="X369" s="187"/>
      <c r="Y369" s="190"/>
      <c r="Z369" s="190"/>
      <c r="AA369" s="193"/>
      <c r="AB369" s="193"/>
      <c r="AC369" s="193"/>
      <c r="AD369" s="195"/>
      <c r="AE369" s="184"/>
      <c r="AF369" s="188"/>
      <c r="AG369" s="184"/>
      <c r="AH369" s="184"/>
      <c r="AI369" s="188"/>
      <c r="AJ369" s="184"/>
      <c r="AK369" s="185"/>
      <c r="AL369" s="20" t="str">
        <f>CONCATENATE(J368," Control"," 2")</f>
        <v>ADMBS  Control 2</v>
      </c>
      <c r="AM369" s="22"/>
      <c r="AN369" s="22"/>
      <c r="AO369" s="22"/>
      <c r="AP369" s="22" t="str">
        <f t="shared" si="279"/>
        <v xml:space="preserve">  a través de </v>
      </c>
      <c r="AQ369" s="20"/>
      <c r="AR369" s="20" t="str">
        <f t="shared" si="284"/>
        <v/>
      </c>
      <c r="AS369" s="20"/>
      <c r="AT369" s="20" t="str">
        <f t="shared" si="285"/>
        <v/>
      </c>
      <c r="AU369" s="20"/>
      <c r="AV369" s="20"/>
      <c r="AW369" s="20"/>
      <c r="AX369" s="21" t="str">
        <f>+IF(AR369="Probabilidad",AX368-(AX368*AT369),AX368)</f>
        <v/>
      </c>
      <c r="AY369" s="20" t="str">
        <f t="shared" si="275"/>
        <v/>
      </c>
      <c r="AZ369" s="21" t="e">
        <f>+IF(AR369="Impacto",AZ368-(AZ368*AT369),AZ368)</f>
        <v>#N/A</v>
      </c>
      <c r="BA369" s="20" t="str">
        <f t="shared" si="276"/>
        <v/>
      </c>
      <c r="BB369" s="190"/>
      <c r="BC369" s="190"/>
      <c r="BD369" s="182"/>
      <c r="BE369" s="162"/>
      <c r="BF369" s="162"/>
      <c r="BG369" s="162"/>
      <c r="BH369" s="162"/>
      <c r="BI369" s="162"/>
      <c r="BJ369" s="162"/>
      <c r="BK369" s="162"/>
      <c r="BL369" s="162"/>
      <c r="BM369" s="178"/>
      <c r="BN369" s="20" t="str">
        <f>CONCATENATE(J368," Acción preventiva"," 2")</f>
        <v>ADMBS  Acción preventiva 2</v>
      </c>
      <c r="BO369" s="22"/>
      <c r="BP369" s="22"/>
      <c r="BQ369" s="22"/>
      <c r="BR369" s="20"/>
      <c r="BS369" s="20"/>
      <c r="BT369" s="20"/>
      <c r="BU369" s="20"/>
      <c r="BV369" s="20"/>
      <c r="BW369" s="20"/>
      <c r="BX369" s="20"/>
      <c r="BY369" s="20"/>
      <c r="BZ369" s="20"/>
      <c r="CA369" s="20"/>
      <c r="CB369" s="20"/>
      <c r="CC369" s="20"/>
      <c r="CD369" s="20"/>
      <c r="CE369" s="180"/>
      <c r="CF369" s="37"/>
      <c r="CG369" s="37"/>
      <c r="CH369" s="37"/>
      <c r="CI369" s="37"/>
      <c r="CJ369" s="37"/>
      <c r="CK369" s="37"/>
      <c r="CL369" s="37"/>
      <c r="CM369" s="37"/>
      <c r="CN369" s="37"/>
      <c r="CO369" s="37"/>
      <c r="CP369" s="37"/>
      <c r="CQ369" s="37"/>
      <c r="CR369" s="37">
        <f t="shared" si="256"/>
        <v>0</v>
      </c>
      <c r="CS369" s="38"/>
      <c r="CT369" s="23"/>
      <c r="CU369" s="24"/>
      <c r="CV369" s="241"/>
      <c r="CW369" s="25" t="e">
        <f>1-(CU369/CV368)</f>
        <v>#DIV/0!</v>
      </c>
      <c r="CX369" s="23" t="e" cm="1">
        <f t="array" ref="CX369">+_xlfn.IFS(CW369&lt;0.8,"Cambio",CW369&lt;0.9,"Revisión de control",CW369&gt;0.89,"Se mantiene")</f>
        <v>#DIV/0!</v>
      </c>
      <c r="CY369" s="143"/>
      <c r="CZ369" s="143"/>
      <c r="DA369" s="143"/>
      <c r="DB369" s="143"/>
      <c r="DC369" s="25"/>
    </row>
    <row r="370" spans="1:107" ht="60" hidden="1" customHeight="1" x14ac:dyDescent="0.35">
      <c r="A370" s="146"/>
      <c r="B370" s="219"/>
      <c r="C370" s="147" t="s">
        <v>159</v>
      </c>
      <c r="D370" s="206"/>
      <c r="E370" s="209"/>
      <c r="F370" s="206"/>
      <c r="G370" s="221"/>
      <c r="H370" s="184"/>
      <c r="I370" s="216"/>
      <c r="J370" s="190"/>
      <c r="K370" s="190"/>
      <c r="L370" s="211"/>
      <c r="M370" s="197"/>
      <c r="N370" s="200"/>
      <c r="O370" s="213"/>
      <c r="P370" s="216"/>
      <c r="Q370" s="213"/>
      <c r="R370" s="216"/>
      <c r="S370" s="216"/>
      <c r="T370" s="216"/>
      <c r="U370" s="184"/>
      <c r="V370" s="186"/>
      <c r="W370" s="186"/>
      <c r="X370" s="187"/>
      <c r="Y370" s="190"/>
      <c r="Z370" s="190"/>
      <c r="AA370" s="193"/>
      <c r="AB370" s="193"/>
      <c r="AC370" s="193"/>
      <c r="AD370" s="195"/>
      <c r="AE370" s="184"/>
      <c r="AF370" s="188"/>
      <c r="AG370" s="184"/>
      <c r="AH370" s="184"/>
      <c r="AI370" s="188"/>
      <c r="AJ370" s="184"/>
      <c r="AK370" s="185"/>
      <c r="AL370" s="20" t="str">
        <f>CONCATENATE(J368," Control"," 3")</f>
        <v>ADMBS  Control 3</v>
      </c>
      <c r="AM370" s="22"/>
      <c r="AN370" s="22"/>
      <c r="AO370" s="22"/>
      <c r="AP370" s="22" t="str">
        <f t="shared" si="279"/>
        <v xml:space="preserve">  a través de </v>
      </c>
      <c r="AQ370" s="20"/>
      <c r="AR370" s="20" t="str">
        <f t="shared" si="284"/>
        <v/>
      </c>
      <c r="AS370" s="20"/>
      <c r="AT370" s="20" t="str">
        <f t="shared" si="285"/>
        <v/>
      </c>
      <c r="AU370" s="20"/>
      <c r="AV370" s="20"/>
      <c r="AW370" s="20"/>
      <c r="AX370" s="21" t="str">
        <f>+IF(AR370="Probabilidad",AX369-(AX369*AT370),AX369)</f>
        <v/>
      </c>
      <c r="AY370" s="20" t="str">
        <f t="shared" si="275"/>
        <v/>
      </c>
      <c r="AZ370" s="21" t="e">
        <f>+IF(AR370="Impacto",AZ369-(AZ369*AT370),AZ369)</f>
        <v>#N/A</v>
      </c>
      <c r="BA370" s="20" t="str">
        <f t="shared" si="276"/>
        <v/>
      </c>
      <c r="BB370" s="190"/>
      <c r="BC370" s="190"/>
      <c r="BD370" s="182"/>
      <c r="BE370" s="162"/>
      <c r="BF370" s="162"/>
      <c r="BG370" s="162"/>
      <c r="BH370" s="162"/>
      <c r="BI370" s="162"/>
      <c r="BJ370" s="162"/>
      <c r="BK370" s="162"/>
      <c r="BL370" s="162"/>
      <c r="BM370" s="178"/>
      <c r="BN370" s="20" t="str">
        <f>CONCATENATE(J368," Acción preventiva"," 3")</f>
        <v>ADMBS  Acción preventiva 3</v>
      </c>
      <c r="BO370" s="22"/>
      <c r="BP370" s="22"/>
      <c r="BQ370" s="22"/>
      <c r="BR370" s="20"/>
      <c r="BS370" s="20"/>
      <c r="BT370" s="20"/>
      <c r="BU370" s="20"/>
      <c r="BV370" s="20"/>
      <c r="BW370" s="20"/>
      <c r="BX370" s="20"/>
      <c r="BY370" s="20"/>
      <c r="BZ370" s="20"/>
      <c r="CA370" s="20"/>
      <c r="CB370" s="20"/>
      <c r="CC370" s="20"/>
      <c r="CD370" s="20"/>
      <c r="CE370" s="180"/>
      <c r="CF370" s="37"/>
      <c r="CG370" s="37"/>
      <c r="CH370" s="37"/>
      <c r="CI370" s="37"/>
      <c r="CJ370" s="37"/>
      <c r="CK370" s="37"/>
      <c r="CL370" s="37"/>
      <c r="CM370" s="37"/>
      <c r="CN370" s="37"/>
      <c r="CO370" s="37"/>
      <c r="CP370" s="37"/>
      <c r="CQ370" s="37"/>
      <c r="CR370" s="37">
        <f t="shared" si="256"/>
        <v>0</v>
      </c>
      <c r="CS370" s="38"/>
      <c r="CT370" s="23"/>
      <c r="CU370" s="24"/>
      <c r="CV370" s="241"/>
      <c r="CW370" s="25" t="e">
        <f>1-(CU370/CV368)</f>
        <v>#DIV/0!</v>
      </c>
      <c r="CX370" s="23" t="e" cm="1">
        <f t="array" ref="CX370">+_xlfn.IFS(CW370&lt;0.8,"Cambio",CW370&lt;0.9,"Revisión de control",CW370&gt;0.89,"Se mantiene")</f>
        <v>#DIV/0!</v>
      </c>
      <c r="CY370" s="143"/>
      <c r="CZ370" s="143"/>
      <c r="DA370" s="143"/>
      <c r="DB370" s="143"/>
      <c r="DC370" s="25"/>
    </row>
    <row r="371" spans="1:107" ht="60" hidden="1" customHeight="1" x14ac:dyDescent="0.35">
      <c r="A371" s="146"/>
      <c r="B371" s="220"/>
      <c r="C371" s="147" t="s">
        <v>159</v>
      </c>
      <c r="D371" s="207"/>
      <c r="E371" s="210"/>
      <c r="F371" s="207"/>
      <c r="G371" s="221"/>
      <c r="H371" s="184"/>
      <c r="I371" s="217"/>
      <c r="J371" s="191"/>
      <c r="K371" s="191"/>
      <c r="L371" s="211"/>
      <c r="M371" s="198"/>
      <c r="N371" s="201"/>
      <c r="O371" s="214"/>
      <c r="P371" s="217"/>
      <c r="Q371" s="214"/>
      <c r="R371" s="217"/>
      <c r="S371" s="217"/>
      <c r="T371" s="217"/>
      <c r="U371" s="184"/>
      <c r="V371" s="186"/>
      <c r="W371" s="186"/>
      <c r="X371" s="187"/>
      <c r="Y371" s="191"/>
      <c r="Z371" s="191"/>
      <c r="AA371" s="194"/>
      <c r="AB371" s="194"/>
      <c r="AC371" s="194"/>
      <c r="AD371" s="195"/>
      <c r="AE371" s="184"/>
      <c r="AF371" s="188"/>
      <c r="AG371" s="184"/>
      <c r="AH371" s="184"/>
      <c r="AI371" s="188"/>
      <c r="AJ371" s="184"/>
      <c r="AK371" s="185"/>
      <c r="AL371" s="20" t="str">
        <f>CONCATENATE(J368," Control"," 4")</f>
        <v>ADMBS  Control 4</v>
      </c>
      <c r="AM371" s="22"/>
      <c r="AN371" s="22"/>
      <c r="AO371" s="22"/>
      <c r="AP371" s="22" t="str">
        <f t="shared" si="279"/>
        <v xml:space="preserve">  a través de </v>
      </c>
      <c r="AQ371" s="20"/>
      <c r="AR371" s="20" t="str">
        <f t="shared" si="284"/>
        <v/>
      </c>
      <c r="AS371" s="20"/>
      <c r="AT371" s="20" t="str">
        <f t="shared" si="285"/>
        <v/>
      </c>
      <c r="AU371" s="20"/>
      <c r="AV371" s="20"/>
      <c r="AW371" s="20"/>
      <c r="AX371" s="21" t="str">
        <f>+IF(AR371="Probabilidad",AX370-(AX370*AT371),AX370)</f>
        <v/>
      </c>
      <c r="AY371" s="20" t="str">
        <f t="shared" si="275"/>
        <v/>
      </c>
      <c r="AZ371" s="21" t="e">
        <f>+IF(AR371="Impacto",AZ370-(AZ370*AT371),AZ370)</f>
        <v>#N/A</v>
      </c>
      <c r="BA371" s="20" t="str">
        <f t="shared" si="276"/>
        <v/>
      </c>
      <c r="BB371" s="191"/>
      <c r="BC371" s="191"/>
      <c r="BD371" s="183"/>
      <c r="BE371" s="163"/>
      <c r="BF371" s="163"/>
      <c r="BG371" s="163"/>
      <c r="BH371" s="163"/>
      <c r="BI371" s="163"/>
      <c r="BJ371" s="163"/>
      <c r="BK371" s="163"/>
      <c r="BL371" s="163"/>
      <c r="BM371" s="178"/>
      <c r="BN371" s="20" t="str">
        <f>CONCATENATE(J368," Acción preventiva"," 4")</f>
        <v>ADMBS  Acción preventiva 4</v>
      </c>
      <c r="BO371" s="22"/>
      <c r="BP371" s="22"/>
      <c r="BQ371" s="22"/>
      <c r="BR371" s="20"/>
      <c r="BS371" s="20"/>
      <c r="BT371" s="20"/>
      <c r="BU371" s="20"/>
      <c r="BV371" s="20"/>
      <c r="BW371" s="20"/>
      <c r="BX371" s="20"/>
      <c r="BY371" s="20"/>
      <c r="BZ371" s="20"/>
      <c r="CA371" s="20"/>
      <c r="CB371" s="20"/>
      <c r="CC371" s="20"/>
      <c r="CD371" s="20"/>
      <c r="CE371" s="180"/>
      <c r="CF371" s="37"/>
      <c r="CG371" s="37"/>
      <c r="CH371" s="37"/>
      <c r="CI371" s="37"/>
      <c r="CJ371" s="37"/>
      <c r="CK371" s="37"/>
      <c r="CL371" s="37"/>
      <c r="CM371" s="37"/>
      <c r="CN371" s="37"/>
      <c r="CO371" s="37"/>
      <c r="CP371" s="37"/>
      <c r="CQ371" s="37"/>
      <c r="CR371" s="37">
        <f t="shared" si="256"/>
        <v>0</v>
      </c>
      <c r="CS371" s="38"/>
      <c r="CT371" s="23"/>
      <c r="CU371" s="24"/>
      <c r="CV371" s="242"/>
      <c r="CW371" s="25" t="e">
        <f>1-(CU371/CV368)</f>
        <v>#DIV/0!</v>
      </c>
      <c r="CX371" s="23" t="e" cm="1">
        <f t="array" ref="CX371">+_xlfn.IFS(CW371&lt;0.8,"Cambio",CW371&lt;0.9,"Revisión de control",CW371&gt;0.89,"Se mantiene")</f>
        <v>#DIV/0!</v>
      </c>
      <c r="CY371" s="143"/>
      <c r="CZ371" s="143"/>
      <c r="DA371" s="143"/>
      <c r="DB371" s="143"/>
      <c r="DC371" s="25"/>
    </row>
    <row r="372" spans="1:107" ht="60" hidden="1" customHeight="1" x14ac:dyDescent="0.35">
      <c r="A372" s="146"/>
      <c r="B372" s="218" t="s">
        <v>158</v>
      </c>
      <c r="C372" s="147" t="s">
        <v>159</v>
      </c>
      <c r="D372" s="205" t="str">
        <f>VLOOKUP(B372,Datos!$B$65:$F$80,3,FALSE)</f>
        <v>Gestionar la administración y mantenimiento de bienes y servicios necesarios para la ejecución de los procesos de la entidad</v>
      </c>
      <c r="E372" s="208" t="str">
        <f>VLOOKUP(B372,Datos!$B$65:$F$80,5,FALSE)</f>
        <v>La posibilidad de incumplir con la administración y mantenimiento de bienes y servicios necesarios para la ejecución de los procesos de la entidad</v>
      </c>
      <c r="F372" s="205" t="str">
        <f>VLOOKUP(B372,Datos!$B$65:$F$80,4,FALSE)</f>
        <v>Desde la recepción de los bienes y servicios, hasta la disposición final de los bienes y el recibido a satisfacción de los servicios</v>
      </c>
      <c r="G372" s="221" t="s">
        <v>666</v>
      </c>
      <c r="H372" s="184"/>
      <c r="I372" s="215">
        <f>IF(K372="",0,1)</f>
        <v>0</v>
      </c>
      <c r="J372" s="189" t="str">
        <f>CONCATENATE(C372," ",K372)</f>
        <v xml:space="preserve">ADMBS </v>
      </c>
      <c r="K372" s="189"/>
      <c r="L372" s="211"/>
      <c r="M372" s="196">
        <f ca="1">+TODAY()-L372</f>
        <v>46189</v>
      </c>
      <c r="N372" s="199"/>
      <c r="O372" s="212"/>
      <c r="P372" s="215" t="e">
        <f>VLOOKUP(O372,Datos!$B$20:$D$25,3,FALSE)</f>
        <v>#N/A</v>
      </c>
      <c r="Q372" s="212"/>
      <c r="R372" s="215" t="e">
        <f>VLOOKUP(Q372,Datos!$C$20:$D$25,2,FALSE)</f>
        <v>#N/A</v>
      </c>
      <c r="S372" s="215" t="e">
        <f>+IF(P372="",R372,IF(R372="",P372,IF(P372&gt;R372,P372,R372)))</f>
        <v>#N/A</v>
      </c>
      <c r="T372" s="215" t="e" cm="1">
        <f t="array" ref="T372">_xlfn.IFS(S372=P372,O372,S372=R372,Q372)</f>
        <v>#N/A</v>
      </c>
      <c r="U372" s="184"/>
      <c r="V372" s="186"/>
      <c r="W372" s="186"/>
      <c r="X372" s="187" t="str">
        <f>CONCATENATE("Posibilidad de"," ",U372," ",V372," debido ",W372)</f>
        <v xml:space="preserve">Posibilidad de   debido </v>
      </c>
      <c r="Y372" s="189"/>
      <c r="Z372" s="189"/>
      <c r="AA372" s="192"/>
      <c r="AB372" s="192"/>
      <c r="AC372" s="192"/>
      <c r="AD372" s="195"/>
      <c r="AE372" s="184" t="str">
        <f>IF(AD372&lt;=0,"",IF(AD372&lt;=2,"Muy Baja",IF(AD372&lt;=24,"Baja",IF(AD372&lt;=500,"Media",IF(AD372&lt;=5000,"Alta","Muy Alta")))))</f>
        <v/>
      </c>
      <c r="AF372" s="188" t="str">
        <f>IF(AE372="","",IF(AE372="Muy Baja",0.2,IF(AE372="Baja",0.4,IF(AE372="Media",0.6,IF(AE372="Alta",0.8,IF(AE372="Muy Alta",1,))))))</f>
        <v/>
      </c>
      <c r="AG372" s="188" t="e">
        <f>+T372</f>
        <v>#N/A</v>
      </c>
      <c r="AH372" s="184" t="e" cm="1">
        <f t="array" ref="AH372">_xlfn.IFS(AG372=Datos!$C$6,"Leve",AG372=Datos!$D$6,"Leve",AG372=Datos!$C$7,"Menor",AG372=Datos!$D$7,"Menor",AG372=Datos!$C$8,"Moderado",AG372=Datos!$D$8,"Moderado",AG372=Datos!$C$9,"Mayor",AG372=Datos!$D$9,"Mayor",AG372=Datos!$C$10,"Catastrófico",AG372=Datos!$D$10,"Catastrófico")</f>
        <v>#N/A</v>
      </c>
      <c r="AI372" s="188" t="e">
        <f>IF(AH372="","",IF(AH372="Leve",0.2,IF(AH372="Menor",0.4,IF(AH372="Moderado",0.6,IF(AH372="Mayor",0.8,IF(AH372="Catastrófico",1,))))))</f>
        <v>#N/A</v>
      </c>
      <c r="AJ372" s="184" t="e">
        <f>IF(OR(AND(AE372="Muy Baja",AH372="Leve"),AND(AE372="Muy Baja",AH372="Menor"),AND(AE372="Baja",AH372="Leve")),"Bajo",IF(OR(AND(AE372="Muy baja",AH372="Moderado"),AND(AE372="Baja",AH372="Menor"),AND(AE372="Baja",AH372="Moderado"),AND(AE372="Media",AH372="Leve"),AND(AE372="Media",AH372="Menor"),AND(AE372="Media",AH372="Moderado"),AND(AE372="Alta",AH372="Leve"),AND(AE372="Alta",AH372="Menor")),"Moderado",IF(OR(AND(AE372="Muy Baja",AH372="Mayor"),AND(AE372="Baja",AH372="Mayor"),AND(AE372="Media",AH372="Mayor"),AND(AE372="Alta",AH372="Moderado"),AND(AE372="Alta",AH372="Mayor"),AND(AE372="Muy Alta",AH372="Leve"),AND(AE372="Muy Alta",AH372="Menor"),AND(AE372="Muy Alta",AH372="Moderado"),AND(AE372="Muy Alta",AH372="Mayor")),"Alto",IF(OR(AND(AE372="Muy Baja",AH372="Catastrófico"),AND(AE372="Baja",AH372="Catastrófico"),AND(AE372="Media",AH372="Catastrófico"),AND(AE372="Alta",AH372="Catastrófico"),AND(AE372="Muy Alta",AH372="Catastrófico")),"Extremo",""))))</f>
        <v>#N/A</v>
      </c>
      <c r="AK372" s="185" t="e" cm="1">
        <f t="array" ref="AK372">_xlfn.IFS(AJ372="Bajo","Aceptar",AJ372="Moderado","Reducir",AJ372="Alto","Reducir",AJ372="Extremo","Reducir")</f>
        <v>#N/A</v>
      </c>
      <c r="AL372" s="20" t="str">
        <f>CONCATENATE(J372," Control"," 1")</f>
        <v>ADMBS  Control 1</v>
      </c>
      <c r="AM372" s="22"/>
      <c r="AN372" s="22"/>
      <c r="AO372" s="22"/>
      <c r="AP372" s="22" t="str">
        <f t="shared" si="279"/>
        <v xml:space="preserve">  a través de </v>
      </c>
      <c r="AQ372" s="20"/>
      <c r="AR372" s="20" t="str">
        <f t="shared" si="284"/>
        <v/>
      </c>
      <c r="AS372" s="20"/>
      <c r="AT372" s="20" t="str">
        <f t="shared" si="285"/>
        <v/>
      </c>
      <c r="AU372" s="20"/>
      <c r="AV372" s="20"/>
      <c r="AW372" s="20"/>
      <c r="AX372" s="21" t="str">
        <f>+IF(AR372="Probabilidad",AF372-(AF372*AT372),AF372)</f>
        <v/>
      </c>
      <c r="AY372" s="20" t="str">
        <f t="shared" si="275"/>
        <v/>
      </c>
      <c r="AZ372" s="21" t="e">
        <f>+IF(AR372="Impacto",AI372-(AI372*AT372),AI372)</f>
        <v>#N/A</v>
      </c>
      <c r="BA372" s="20" t="str">
        <f t="shared" si="276"/>
        <v/>
      </c>
      <c r="BB372" s="189" t="str">
        <f>IF(OR(AND(AY375="Muy Baja",BA375="Leve"),AND(AY375="Muy Baja",BA375="Menor"),AND(AY375="Baja",BA375="Leve")),"Bajo",IF(OR(AND(AY375="Muy baja",BA375="Moderado"),AND(AY375="Baja",BA375="Menor"),AND(AY375="Baja",BA375="Moderado"),AND(AY375="Media",BA375="Leve"),AND(AY375="Media",BA375="Menor"),AND(AY375="Media",BA375="Moderado"),AND(AY375="Alta",BA375="Leve"),AND(AY375="Alta",BA375="Menor")),"Moderado",IF(OR(AND(AY375="Muy Baja",BA375="Mayor"),AND(AY375="Baja",BA375="Mayor"),AND(AY375="Media",BA375="Mayor"),AND(AY375="Alta",BA375="Moderado"),AND(AY375="Alta",BA375="Mayor"),AND(AY375="Muy Alta",BA375="Leve"),AND(AY375="Muy Alta",BA375="Menor"),AND(AY375="Muy Alta",BA375="Moderado"),AND(AY375="Muy Alta",BA375="Mayor")),"Alto",IF(OR(AND(AY375="Muy Baja",BA375="Catastrófico"),AND(AY375="Baja",BA375="Catastrófico"),AND(AY375="Media",BA375="Catastrófico"),AND(AY375="Alta",BA375="Catastrófico"),AND(AY375="Muy Alta",BA375="Catastrófico")),"Extremo",""))))</f>
        <v/>
      </c>
      <c r="BC372" s="189" t="e" cm="1">
        <f t="array" ref="BC372">_xlfn.IFS(BB372="Bajo","Aceptar",BB372="Moderado","Reducir",BB372="Alto","Reducir",BB372="Extremo","Reducir")</f>
        <v>#N/A</v>
      </c>
      <c r="BD372" s="181" t="e" cm="1">
        <f t="array" ref="BD372">_xlfn.IFS(BC372="Aceptar","No",BC372="Reducir","Si")</f>
        <v>#N/A</v>
      </c>
      <c r="BE372" s="161"/>
      <c r="BF372" s="161"/>
      <c r="BG372" s="161"/>
      <c r="BH372" s="161"/>
      <c r="BI372" s="161"/>
      <c r="BJ372" s="161"/>
      <c r="BK372" s="161"/>
      <c r="BL372" s="161"/>
      <c r="BM372" s="178"/>
      <c r="BN372" s="20" t="str">
        <f>CONCATENATE(J372," Acción preventiva"," 1")</f>
        <v>ADMBS  Acción preventiva 1</v>
      </c>
      <c r="BO372" s="22"/>
      <c r="BP372" s="22"/>
      <c r="BQ372" s="22"/>
      <c r="BR372" s="20"/>
      <c r="BS372" s="20"/>
      <c r="BT372" s="20"/>
      <c r="BU372" s="20"/>
      <c r="BV372" s="20"/>
      <c r="BW372" s="20"/>
      <c r="BX372" s="20"/>
      <c r="BY372" s="20"/>
      <c r="BZ372" s="20"/>
      <c r="CA372" s="20"/>
      <c r="CB372" s="20"/>
      <c r="CC372" s="20"/>
      <c r="CD372" s="20"/>
      <c r="CE372" s="180"/>
      <c r="CF372" s="37"/>
      <c r="CG372" s="37"/>
      <c r="CH372" s="37"/>
      <c r="CI372" s="37"/>
      <c r="CJ372" s="37"/>
      <c r="CK372" s="37"/>
      <c r="CL372" s="37"/>
      <c r="CM372" s="37"/>
      <c r="CN372" s="37"/>
      <c r="CO372" s="37"/>
      <c r="CP372" s="37"/>
      <c r="CQ372" s="37"/>
      <c r="CR372" s="37">
        <f t="shared" si="256"/>
        <v>0</v>
      </c>
      <c r="CS372" s="38"/>
      <c r="CT372" s="23"/>
      <c r="CU372" s="24"/>
      <c r="CV372" s="240">
        <f>+AD372</f>
        <v>0</v>
      </c>
      <c r="CW372" s="25" t="e">
        <f>1-(CU372/CV372)</f>
        <v>#DIV/0!</v>
      </c>
      <c r="CX372" s="23" t="e" cm="1">
        <f t="array" ref="CX372">+_xlfn.IFS(CW372&lt;0.8,"Cambio",CW372&lt;0.9,"Revisión de control",CW372&gt;0.89,"Se mantiene")</f>
        <v>#DIV/0!</v>
      </c>
      <c r="CY372" s="143"/>
      <c r="CZ372" s="143"/>
      <c r="DA372" s="143"/>
      <c r="DB372" s="143"/>
      <c r="DC372" s="25"/>
    </row>
    <row r="373" spans="1:107" ht="60" hidden="1" customHeight="1" x14ac:dyDescent="0.35">
      <c r="A373" s="146"/>
      <c r="B373" s="219"/>
      <c r="C373" s="147" t="s">
        <v>159</v>
      </c>
      <c r="D373" s="206"/>
      <c r="E373" s="209"/>
      <c r="F373" s="206"/>
      <c r="G373" s="221"/>
      <c r="H373" s="184"/>
      <c r="I373" s="216"/>
      <c r="J373" s="190"/>
      <c r="K373" s="190"/>
      <c r="L373" s="211"/>
      <c r="M373" s="197"/>
      <c r="N373" s="200"/>
      <c r="O373" s="213"/>
      <c r="P373" s="216"/>
      <c r="Q373" s="213"/>
      <c r="R373" s="216"/>
      <c r="S373" s="216"/>
      <c r="T373" s="216"/>
      <c r="U373" s="184"/>
      <c r="V373" s="186"/>
      <c r="W373" s="186"/>
      <c r="X373" s="187"/>
      <c r="Y373" s="190"/>
      <c r="Z373" s="190"/>
      <c r="AA373" s="193"/>
      <c r="AB373" s="193"/>
      <c r="AC373" s="193"/>
      <c r="AD373" s="195"/>
      <c r="AE373" s="184"/>
      <c r="AF373" s="188"/>
      <c r="AG373" s="184"/>
      <c r="AH373" s="184"/>
      <c r="AI373" s="188"/>
      <c r="AJ373" s="184"/>
      <c r="AK373" s="185"/>
      <c r="AL373" s="20" t="str">
        <f>CONCATENATE(J372," Control"," 2")</f>
        <v>ADMBS  Control 2</v>
      </c>
      <c r="AM373" s="22"/>
      <c r="AN373" s="22"/>
      <c r="AO373" s="22"/>
      <c r="AP373" s="22" t="str">
        <f t="shared" si="279"/>
        <v xml:space="preserve">  a través de </v>
      </c>
      <c r="AQ373" s="20"/>
      <c r="AR373" s="20" t="str">
        <f t="shared" si="284"/>
        <v/>
      </c>
      <c r="AS373" s="20"/>
      <c r="AT373" s="20" t="str">
        <f t="shared" si="285"/>
        <v/>
      </c>
      <c r="AU373" s="20"/>
      <c r="AV373" s="20"/>
      <c r="AW373" s="20"/>
      <c r="AX373" s="21" t="str">
        <f>+IF(AR373="Probabilidad",AX372-(AX372*AT373),AX372)</f>
        <v/>
      </c>
      <c r="AY373" s="20" t="str">
        <f t="shared" si="275"/>
        <v/>
      </c>
      <c r="AZ373" s="21" t="e">
        <f>+IF(AR373="Impacto",AZ372-(AZ372*AT373),AZ372)</f>
        <v>#N/A</v>
      </c>
      <c r="BA373" s="20" t="str">
        <f t="shared" si="276"/>
        <v/>
      </c>
      <c r="BB373" s="190"/>
      <c r="BC373" s="190"/>
      <c r="BD373" s="182"/>
      <c r="BE373" s="162"/>
      <c r="BF373" s="162"/>
      <c r="BG373" s="162"/>
      <c r="BH373" s="162"/>
      <c r="BI373" s="162"/>
      <c r="BJ373" s="162"/>
      <c r="BK373" s="162"/>
      <c r="BL373" s="162"/>
      <c r="BM373" s="178"/>
      <c r="BN373" s="20" t="str">
        <f>CONCATENATE(J372," Acción preventiva"," 2")</f>
        <v>ADMBS  Acción preventiva 2</v>
      </c>
      <c r="BO373" s="22"/>
      <c r="BP373" s="22"/>
      <c r="BQ373" s="22"/>
      <c r="BR373" s="20"/>
      <c r="BS373" s="20"/>
      <c r="BT373" s="20"/>
      <c r="BU373" s="20"/>
      <c r="BV373" s="20"/>
      <c r="BW373" s="20"/>
      <c r="BX373" s="20"/>
      <c r="BY373" s="20"/>
      <c r="BZ373" s="20"/>
      <c r="CA373" s="20"/>
      <c r="CB373" s="20"/>
      <c r="CC373" s="20"/>
      <c r="CD373" s="20"/>
      <c r="CE373" s="180"/>
      <c r="CF373" s="37"/>
      <c r="CG373" s="37"/>
      <c r="CH373" s="37"/>
      <c r="CI373" s="37"/>
      <c r="CJ373" s="37"/>
      <c r="CK373" s="37"/>
      <c r="CL373" s="37"/>
      <c r="CM373" s="37"/>
      <c r="CN373" s="37"/>
      <c r="CO373" s="37"/>
      <c r="CP373" s="37"/>
      <c r="CQ373" s="37"/>
      <c r="CR373" s="37">
        <f t="shared" si="256"/>
        <v>0</v>
      </c>
      <c r="CS373" s="38"/>
      <c r="CT373" s="23"/>
      <c r="CU373" s="24"/>
      <c r="CV373" s="241"/>
      <c r="CW373" s="25" t="e">
        <f>1-(CU373/CV372)</f>
        <v>#DIV/0!</v>
      </c>
      <c r="CX373" s="23" t="e" cm="1">
        <f t="array" ref="CX373">+_xlfn.IFS(CW373&lt;0.8,"Cambio",CW373&lt;0.9,"Revisión de control",CW373&gt;0.89,"Se mantiene")</f>
        <v>#DIV/0!</v>
      </c>
      <c r="CY373" s="143"/>
      <c r="CZ373" s="143"/>
      <c r="DA373" s="143"/>
      <c r="DB373" s="143"/>
      <c r="DC373" s="25"/>
    </row>
    <row r="374" spans="1:107" ht="60" hidden="1" customHeight="1" x14ac:dyDescent="0.35">
      <c r="A374" s="146"/>
      <c r="B374" s="219"/>
      <c r="C374" s="147" t="s">
        <v>159</v>
      </c>
      <c r="D374" s="206"/>
      <c r="E374" s="209"/>
      <c r="F374" s="206"/>
      <c r="G374" s="221"/>
      <c r="H374" s="184"/>
      <c r="I374" s="216"/>
      <c r="J374" s="190"/>
      <c r="K374" s="190"/>
      <c r="L374" s="211"/>
      <c r="M374" s="197"/>
      <c r="N374" s="200"/>
      <c r="O374" s="213"/>
      <c r="P374" s="216"/>
      <c r="Q374" s="213"/>
      <c r="R374" s="216"/>
      <c r="S374" s="216"/>
      <c r="T374" s="216"/>
      <c r="U374" s="184"/>
      <c r="V374" s="186"/>
      <c r="W374" s="186"/>
      <c r="X374" s="187"/>
      <c r="Y374" s="190"/>
      <c r="Z374" s="190"/>
      <c r="AA374" s="193"/>
      <c r="AB374" s="193"/>
      <c r="AC374" s="193"/>
      <c r="AD374" s="195"/>
      <c r="AE374" s="184"/>
      <c r="AF374" s="188"/>
      <c r="AG374" s="184"/>
      <c r="AH374" s="184"/>
      <c r="AI374" s="188"/>
      <c r="AJ374" s="184"/>
      <c r="AK374" s="185"/>
      <c r="AL374" s="20" t="str">
        <f>CONCATENATE(J372," Control"," 3")</f>
        <v>ADMBS  Control 3</v>
      </c>
      <c r="AM374" s="22"/>
      <c r="AN374" s="22"/>
      <c r="AO374" s="22"/>
      <c r="AP374" s="22" t="str">
        <f t="shared" si="279"/>
        <v xml:space="preserve">  a través de </v>
      </c>
      <c r="AQ374" s="20"/>
      <c r="AR374" s="20" t="str">
        <f t="shared" si="284"/>
        <v/>
      </c>
      <c r="AS374" s="20"/>
      <c r="AT374" s="20" t="str">
        <f t="shared" si="285"/>
        <v/>
      </c>
      <c r="AU374" s="20"/>
      <c r="AV374" s="20"/>
      <c r="AW374" s="20"/>
      <c r="AX374" s="21" t="str">
        <f>+IF(AR374="Probabilidad",AX373-(AX373*AT374),AX373)</f>
        <v/>
      </c>
      <c r="AY374" s="20" t="str">
        <f t="shared" si="275"/>
        <v/>
      </c>
      <c r="AZ374" s="21" t="e">
        <f>+IF(AR374="Impacto",AZ373-(AZ373*AT374),AZ373)</f>
        <v>#N/A</v>
      </c>
      <c r="BA374" s="20" t="str">
        <f t="shared" si="276"/>
        <v/>
      </c>
      <c r="BB374" s="190"/>
      <c r="BC374" s="190"/>
      <c r="BD374" s="182"/>
      <c r="BE374" s="162"/>
      <c r="BF374" s="162"/>
      <c r="BG374" s="162"/>
      <c r="BH374" s="162"/>
      <c r="BI374" s="162"/>
      <c r="BJ374" s="162"/>
      <c r="BK374" s="162"/>
      <c r="BL374" s="162"/>
      <c r="BM374" s="178"/>
      <c r="BN374" s="20" t="str">
        <f>CONCATENATE(J372," Acción preventiva"," 3")</f>
        <v>ADMBS  Acción preventiva 3</v>
      </c>
      <c r="BO374" s="22"/>
      <c r="BP374" s="22"/>
      <c r="BQ374" s="22"/>
      <c r="BR374" s="20"/>
      <c r="BS374" s="20"/>
      <c r="BT374" s="20"/>
      <c r="BU374" s="20"/>
      <c r="BV374" s="20"/>
      <c r="BW374" s="20"/>
      <c r="BX374" s="20"/>
      <c r="BY374" s="20"/>
      <c r="BZ374" s="20"/>
      <c r="CA374" s="20"/>
      <c r="CB374" s="20"/>
      <c r="CC374" s="20"/>
      <c r="CD374" s="20"/>
      <c r="CE374" s="180"/>
      <c r="CF374" s="37"/>
      <c r="CG374" s="37"/>
      <c r="CH374" s="37"/>
      <c r="CI374" s="37"/>
      <c r="CJ374" s="37"/>
      <c r="CK374" s="37"/>
      <c r="CL374" s="37"/>
      <c r="CM374" s="37"/>
      <c r="CN374" s="37"/>
      <c r="CO374" s="37"/>
      <c r="CP374" s="37"/>
      <c r="CQ374" s="37"/>
      <c r="CR374" s="37">
        <f t="shared" si="256"/>
        <v>0</v>
      </c>
      <c r="CS374" s="38"/>
      <c r="CT374" s="23"/>
      <c r="CU374" s="24"/>
      <c r="CV374" s="241"/>
      <c r="CW374" s="25" t="e">
        <f>1-(CU374/CV372)</f>
        <v>#DIV/0!</v>
      </c>
      <c r="CX374" s="23" t="e" cm="1">
        <f t="array" ref="CX374">+_xlfn.IFS(CW374&lt;0.8,"Cambio",CW374&lt;0.9,"Revisión de control",CW374&gt;0.89,"Se mantiene")</f>
        <v>#DIV/0!</v>
      </c>
      <c r="CY374" s="143"/>
      <c r="CZ374" s="143"/>
      <c r="DA374" s="143"/>
      <c r="DB374" s="143"/>
      <c r="DC374" s="25"/>
    </row>
    <row r="375" spans="1:107" ht="60" hidden="1" customHeight="1" x14ac:dyDescent="0.35">
      <c r="A375" s="146"/>
      <c r="B375" s="220"/>
      <c r="C375" s="147" t="s">
        <v>159</v>
      </c>
      <c r="D375" s="207"/>
      <c r="E375" s="210"/>
      <c r="F375" s="207"/>
      <c r="G375" s="221"/>
      <c r="H375" s="184"/>
      <c r="I375" s="217"/>
      <c r="J375" s="191"/>
      <c r="K375" s="191"/>
      <c r="L375" s="211"/>
      <c r="M375" s="198"/>
      <c r="N375" s="201"/>
      <c r="O375" s="214"/>
      <c r="P375" s="217"/>
      <c r="Q375" s="214"/>
      <c r="R375" s="217"/>
      <c r="S375" s="217"/>
      <c r="T375" s="217"/>
      <c r="U375" s="184"/>
      <c r="V375" s="186"/>
      <c r="W375" s="186"/>
      <c r="X375" s="187"/>
      <c r="Y375" s="191"/>
      <c r="Z375" s="191"/>
      <c r="AA375" s="194"/>
      <c r="AB375" s="194"/>
      <c r="AC375" s="194"/>
      <c r="AD375" s="195"/>
      <c r="AE375" s="184"/>
      <c r="AF375" s="188"/>
      <c r="AG375" s="184"/>
      <c r="AH375" s="184"/>
      <c r="AI375" s="188"/>
      <c r="AJ375" s="184"/>
      <c r="AK375" s="185"/>
      <c r="AL375" s="20" t="str">
        <f>CONCATENATE(J372," Control"," 4")</f>
        <v>ADMBS  Control 4</v>
      </c>
      <c r="AM375" s="22"/>
      <c r="AN375" s="22"/>
      <c r="AO375" s="22"/>
      <c r="AP375" s="22" t="str">
        <f t="shared" si="279"/>
        <v xml:space="preserve">  a través de </v>
      </c>
      <c r="AQ375" s="20"/>
      <c r="AR375" s="20" t="str">
        <f t="shared" si="284"/>
        <v/>
      </c>
      <c r="AS375" s="20"/>
      <c r="AT375" s="20" t="str">
        <f t="shared" si="285"/>
        <v/>
      </c>
      <c r="AU375" s="20"/>
      <c r="AV375" s="20"/>
      <c r="AW375" s="20"/>
      <c r="AX375" s="21" t="str">
        <f>+IF(AR375="Probabilidad",AX374-(AX374*AT375),AX374)</f>
        <v/>
      </c>
      <c r="AY375" s="20" t="str">
        <f t="shared" si="275"/>
        <v/>
      </c>
      <c r="AZ375" s="21" t="e">
        <f>+IF(AR375="Impacto",AZ374-(AZ374*AT375),AZ374)</f>
        <v>#N/A</v>
      </c>
      <c r="BA375" s="20" t="str">
        <f t="shared" si="276"/>
        <v/>
      </c>
      <c r="BB375" s="191"/>
      <c r="BC375" s="191"/>
      <c r="BD375" s="183"/>
      <c r="BE375" s="163"/>
      <c r="BF375" s="163"/>
      <c r="BG375" s="163"/>
      <c r="BH375" s="163"/>
      <c r="BI375" s="163"/>
      <c r="BJ375" s="163"/>
      <c r="BK375" s="163"/>
      <c r="BL375" s="163"/>
      <c r="BM375" s="178"/>
      <c r="BN375" s="20" t="str">
        <f>CONCATENATE(J372," Acción preventiva"," 4")</f>
        <v>ADMBS  Acción preventiva 4</v>
      </c>
      <c r="BO375" s="22"/>
      <c r="BP375" s="22"/>
      <c r="BQ375" s="22"/>
      <c r="BR375" s="20"/>
      <c r="BS375" s="20"/>
      <c r="BT375" s="20"/>
      <c r="BU375" s="20"/>
      <c r="BV375" s="20"/>
      <c r="BW375" s="20"/>
      <c r="BX375" s="20"/>
      <c r="BY375" s="20"/>
      <c r="BZ375" s="20"/>
      <c r="CA375" s="20"/>
      <c r="CB375" s="20"/>
      <c r="CC375" s="20"/>
      <c r="CD375" s="20"/>
      <c r="CE375" s="180"/>
      <c r="CF375" s="37"/>
      <c r="CG375" s="37"/>
      <c r="CH375" s="37"/>
      <c r="CI375" s="37"/>
      <c r="CJ375" s="37"/>
      <c r="CK375" s="37"/>
      <c r="CL375" s="37"/>
      <c r="CM375" s="37"/>
      <c r="CN375" s="37"/>
      <c r="CO375" s="37"/>
      <c r="CP375" s="37"/>
      <c r="CQ375" s="37"/>
      <c r="CR375" s="37">
        <f t="shared" si="256"/>
        <v>0</v>
      </c>
      <c r="CS375" s="38"/>
      <c r="CT375" s="23"/>
      <c r="CU375" s="24"/>
      <c r="CV375" s="242"/>
      <c r="CW375" s="25" t="e">
        <f>1-(CU375/CV372)</f>
        <v>#DIV/0!</v>
      </c>
      <c r="CX375" s="23" t="e" cm="1">
        <f t="array" ref="CX375">+_xlfn.IFS(CW375&lt;0.8,"Cambio",CW375&lt;0.9,"Revisión de control",CW375&gt;0.89,"Se mantiene")</f>
        <v>#DIV/0!</v>
      </c>
      <c r="CY375" s="143"/>
      <c r="CZ375" s="143"/>
      <c r="DA375" s="143"/>
      <c r="DB375" s="143"/>
      <c r="DC375" s="25"/>
    </row>
    <row r="376" spans="1:107" ht="60" hidden="1" customHeight="1" x14ac:dyDescent="0.35">
      <c r="A376" s="146"/>
      <c r="B376" s="218" t="s">
        <v>158</v>
      </c>
      <c r="C376" s="147" t="s">
        <v>159</v>
      </c>
      <c r="D376" s="205" t="str">
        <f>VLOOKUP(B376,Datos!$B$65:$F$80,3,FALSE)</f>
        <v>Gestionar la administración y mantenimiento de bienes y servicios necesarios para la ejecución de los procesos de la entidad</v>
      </c>
      <c r="E376" s="208" t="str">
        <f>VLOOKUP(B376,Datos!$B$65:$F$80,5,FALSE)</f>
        <v>La posibilidad de incumplir con la administración y mantenimiento de bienes y servicios necesarios para la ejecución de los procesos de la entidad</v>
      </c>
      <c r="F376" s="205" t="str">
        <f>VLOOKUP(B376,Datos!$B$65:$F$80,4,FALSE)</f>
        <v>Desde la recepción de los bienes y servicios, hasta la disposición final de los bienes y el recibido a satisfacción de los servicios</v>
      </c>
      <c r="G376" s="221" t="s">
        <v>320</v>
      </c>
      <c r="H376" s="184"/>
      <c r="I376" s="215">
        <f>IF(K376="",0,1)</f>
        <v>0</v>
      </c>
      <c r="J376" s="189" t="str">
        <f>CONCATENATE(C376," ",K376)</f>
        <v xml:space="preserve">ADMBS </v>
      </c>
      <c r="K376" s="189"/>
      <c r="L376" s="211"/>
      <c r="M376" s="196">
        <f ca="1">+TODAY()-L376</f>
        <v>46189</v>
      </c>
      <c r="N376" s="199"/>
      <c r="O376" s="212"/>
      <c r="P376" s="215" t="e">
        <f>VLOOKUP(O376,Datos!$B$20:$D$25,3,FALSE)</f>
        <v>#N/A</v>
      </c>
      <c r="Q376" s="212"/>
      <c r="R376" s="215" t="e">
        <f>VLOOKUP(Q376,Datos!$C$20:$D$25,2,FALSE)</f>
        <v>#N/A</v>
      </c>
      <c r="S376" s="215" t="e">
        <f>+IF(P376="",R376,IF(R376="",P376,IF(P376&gt;R376,P376,R376)))</f>
        <v>#N/A</v>
      </c>
      <c r="T376" s="215" t="e" cm="1">
        <f t="array" ref="T376">_xlfn.IFS(S376=P376,O376,S376=R376,Q376)</f>
        <v>#N/A</v>
      </c>
      <c r="U376" s="184"/>
      <c r="V376" s="186"/>
      <c r="W376" s="186"/>
      <c r="X376" s="187" t="str">
        <f>CONCATENATE("Posibilidad de"," ",U376," ",V376," debido ",W376)</f>
        <v xml:space="preserve">Posibilidad de   debido </v>
      </c>
      <c r="Y376" s="189"/>
      <c r="Z376" s="189"/>
      <c r="AA376" s="189"/>
      <c r="AB376" s="192"/>
      <c r="AC376" s="192"/>
      <c r="AD376" s="195"/>
      <c r="AE376" s="184" t="str">
        <f>IF(AD376&lt;=0,"",IF(AD376&lt;=2,"Muy Baja",IF(AD376&lt;=24,"Baja",IF(AD376&lt;=500,"Media",IF(AD376&lt;=5000,"Alta","Muy Alta")))))</f>
        <v/>
      </c>
      <c r="AF376" s="188" t="str">
        <f>IF(AE376="","",IF(AE376="Muy Baja",0.2,IF(AE376="Baja",0.4,IF(AE376="Media",0.6,IF(AE376="Alta",0.8,IF(AE376="Muy Alta",1,))))))</f>
        <v/>
      </c>
      <c r="AG376" s="188" t="e">
        <f>+T376</f>
        <v>#N/A</v>
      </c>
      <c r="AH376" s="184" t="e" cm="1">
        <f t="array" ref="AH376">_xlfn.IFS(AG376=Datos!$C$6,"Leve",AG376=Datos!$D$6,"Leve",AG376=Datos!$C$7,"Menor",AG376=Datos!$D$7,"Menor",AG376=Datos!$C$8,"Moderado",AG376=Datos!$D$8,"Moderado",AG376=Datos!$C$9,"Mayor",AG376=Datos!$D$9,"Mayor",AG376=Datos!$C$10,"Catastrófico",AG376=Datos!$D$10,"Catastrófico")</f>
        <v>#N/A</v>
      </c>
      <c r="AI376" s="188" t="e">
        <f>IF(AH376="","",IF(AH376="Leve",0.2,IF(AH376="Menor",0.4,IF(AH376="Moderado",0.6,IF(AH376="Mayor",0.8,IF(AH376="Catastrófico",1,))))))</f>
        <v>#N/A</v>
      </c>
      <c r="AJ376" s="184" t="e">
        <f>IF(OR(AND(AE376="Muy Baja",AH376="Leve"),AND(AE376="Muy Baja",AH376="Menor"),AND(AE376="Baja",AH376="Leve")),"Bajo",IF(OR(AND(AE376="Muy baja",AH376="Moderado"),AND(AE376="Baja",AH376="Menor"),AND(AE376="Baja",AH376="Moderado"),AND(AE376="Media",AH376="Leve"),AND(AE376="Media",AH376="Menor"),AND(AE376="Media",AH376="Moderado"),AND(AE376="Alta",AH376="Leve"),AND(AE376="Alta",AH376="Menor")),"Moderado",IF(OR(AND(AE376="Muy Baja",AH376="Mayor"),AND(AE376="Baja",AH376="Mayor"),AND(AE376="Media",AH376="Mayor"),AND(AE376="Alta",AH376="Moderado"),AND(AE376="Alta",AH376="Mayor"),AND(AE376="Muy Alta",AH376="Leve"),AND(AE376="Muy Alta",AH376="Menor"),AND(AE376="Muy Alta",AH376="Moderado"),AND(AE376="Muy Alta",AH376="Mayor")),"Alto",IF(OR(AND(AE376="Muy Baja",AH376="Catastrófico"),AND(AE376="Baja",AH376="Catastrófico"),AND(AE376="Media",AH376="Catastrófico"),AND(AE376="Alta",AH376="Catastrófico"),AND(AE376="Muy Alta",AH376="Catastrófico")),"Extremo",""))))</f>
        <v>#N/A</v>
      </c>
      <c r="AK376" s="185" t="e" cm="1">
        <f t="array" ref="AK376">_xlfn.IFS(AJ376="Bajo","Aceptar",AJ376="Moderado","Reducir",AJ376="Alto","Reducir",AJ376="Extremo","Reducir")</f>
        <v>#N/A</v>
      </c>
      <c r="AL376" s="20" t="str">
        <f>CONCATENATE(J376," Control"," 1")</f>
        <v>ADMBS  Control 1</v>
      </c>
      <c r="AM376" s="22"/>
      <c r="AN376" s="22"/>
      <c r="AO376" s="22"/>
      <c r="AP376" s="22" t="str">
        <f t="shared" si="279"/>
        <v xml:space="preserve">  a través de </v>
      </c>
      <c r="AQ376" s="20"/>
      <c r="AR376" s="20" t="str">
        <f t="shared" si="284"/>
        <v/>
      </c>
      <c r="AS376" s="20"/>
      <c r="AT376" s="20" t="str">
        <f t="shared" si="285"/>
        <v/>
      </c>
      <c r="AU376" s="20"/>
      <c r="AV376" s="20"/>
      <c r="AW376" s="20"/>
      <c r="AX376" s="21" t="str">
        <f>+IF(AR376="Probabilidad",AF376-(AF376*AT376),AF376)</f>
        <v/>
      </c>
      <c r="AY376" s="20" t="str">
        <f t="shared" si="275"/>
        <v/>
      </c>
      <c r="AZ376" s="21" t="e">
        <f>+IF(AR376="Impacto",AI376-(AI376*AT376),AI376)</f>
        <v>#N/A</v>
      </c>
      <c r="BA376" s="20" t="str">
        <f t="shared" si="276"/>
        <v/>
      </c>
      <c r="BB376" s="189" t="str">
        <f>IF(OR(AND(AY379="Muy Baja",BA379="Leve"),AND(AY379="Muy Baja",BA379="Menor"),AND(AY379="Baja",BA379="Leve")),"Bajo",IF(OR(AND(AY379="Muy baja",BA379="Moderado"),AND(AY379="Baja",BA379="Menor"),AND(AY379="Baja",BA379="Moderado"),AND(AY379="Media",BA379="Leve"),AND(AY379="Media",BA379="Menor"),AND(AY379="Media",BA379="Moderado"),AND(AY379="Alta",BA379="Leve"),AND(AY379="Alta",BA379="Menor")),"Moderado",IF(OR(AND(AY379="Muy Baja",BA379="Mayor"),AND(AY379="Baja",BA379="Mayor"),AND(AY379="Media",BA379="Mayor"),AND(AY379="Alta",BA379="Moderado"),AND(AY379="Alta",BA379="Mayor"),AND(AY379="Muy Alta",BA379="Leve"),AND(AY379="Muy Alta",BA379="Menor"),AND(AY379="Muy Alta",BA379="Moderado"),AND(AY379="Muy Alta",BA379="Mayor")),"Alto",IF(OR(AND(AY379="Muy Baja",BA379="Catastrófico"),AND(AY379="Baja",BA379="Catastrófico"),AND(AY379="Media",BA379="Catastrófico"),AND(AY379="Alta",BA379="Catastrófico"),AND(AY379="Muy Alta",BA379="Catastrófico")),"Extremo",""))))</f>
        <v/>
      </c>
      <c r="BC376" s="189" t="e" cm="1">
        <f t="array" ref="BC376">_xlfn.IFS(BB376="Bajo","Aceptar",BB376="Moderado","Reducir",BB376="Alto","Reducir",BB376="Extremo","Reducir")</f>
        <v>#N/A</v>
      </c>
      <c r="BD376" s="181" t="e" cm="1">
        <f t="array" ref="BD376">_xlfn.IFS(BC376="Aceptar","No",BC376="Reducir","Si")</f>
        <v>#N/A</v>
      </c>
      <c r="BE376" s="161"/>
      <c r="BF376" s="161"/>
      <c r="BG376" s="161"/>
      <c r="BH376" s="161"/>
      <c r="BI376" s="161"/>
      <c r="BJ376" s="161"/>
      <c r="BK376" s="161"/>
      <c r="BL376" s="161"/>
      <c r="BM376" s="178"/>
      <c r="BN376" s="20" t="str">
        <f>CONCATENATE(J376," Acción preventiva"," 1")</f>
        <v>ADMBS  Acción preventiva 1</v>
      </c>
      <c r="BO376" s="123"/>
      <c r="BP376" s="123"/>
      <c r="BQ376" s="123"/>
      <c r="BR376" s="124"/>
      <c r="BS376" s="124"/>
      <c r="BT376" s="124"/>
      <c r="BU376" s="124"/>
      <c r="BV376" s="124"/>
      <c r="BW376" s="124"/>
      <c r="BX376" s="124"/>
      <c r="BY376" s="124"/>
      <c r="BZ376" s="124"/>
      <c r="CA376" s="124"/>
      <c r="CB376" s="124"/>
      <c r="CC376" s="124"/>
      <c r="CD376" s="124"/>
      <c r="CE376" s="180"/>
      <c r="CF376" s="37"/>
      <c r="CG376" s="37"/>
      <c r="CH376" s="37"/>
      <c r="CI376" s="37"/>
      <c r="CJ376" s="37"/>
      <c r="CK376" s="37"/>
      <c r="CL376" s="37"/>
      <c r="CM376" s="37"/>
      <c r="CN376" s="37"/>
      <c r="CO376" s="37"/>
      <c r="CP376" s="37"/>
      <c r="CQ376" s="37"/>
      <c r="CR376" s="37">
        <f t="shared" si="256"/>
        <v>0</v>
      </c>
      <c r="CS376" s="38"/>
      <c r="CT376" s="23"/>
      <c r="CU376" s="24"/>
      <c r="CV376" s="240">
        <f>+AD376</f>
        <v>0</v>
      </c>
      <c r="CW376" s="25" t="e">
        <f>1-(CU376/CV376)</f>
        <v>#DIV/0!</v>
      </c>
      <c r="CX376" s="23" t="e" cm="1">
        <f t="array" ref="CX376">+_xlfn.IFS(CW376&lt;0.8,"Cambio",CW376&lt;0.9,"Revisión de control",CW376&gt;0.89,"Se mantiene")</f>
        <v>#DIV/0!</v>
      </c>
      <c r="CY376" s="143"/>
      <c r="CZ376" s="143"/>
      <c r="DA376" s="143"/>
      <c r="DB376" s="143"/>
      <c r="DC376" s="25"/>
    </row>
    <row r="377" spans="1:107" ht="60" hidden="1" customHeight="1" x14ac:dyDescent="0.35">
      <c r="A377" s="146"/>
      <c r="B377" s="219"/>
      <c r="C377" s="147" t="s">
        <v>159</v>
      </c>
      <c r="D377" s="206"/>
      <c r="E377" s="209"/>
      <c r="F377" s="206"/>
      <c r="G377" s="221"/>
      <c r="H377" s="184"/>
      <c r="I377" s="216"/>
      <c r="J377" s="190"/>
      <c r="K377" s="190"/>
      <c r="L377" s="211"/>
      <c r="M377" s="197"/>
      <c r="N377" s="200"/>
      <c r="O377" s="213"/>
      <c r="P377" s="216"/>
      <c r="Q377" s="213"/>
      <c r="R377" s="216"/>
      <c r="S377" s="216"/>
      <c r="T377" s="216"/>
      <c r="U377" s="184"/>
      <c r="V377" s="186"/>
      <c r="W377" s="186"/>
      <c r="X377" s="187"/>
      <c r="Y377" s="190"/>
      <c r="Z377" s="190"/>
      <c r="AA377" s="190"/>
      <c r="AB377" s="193"/>
      <c r="AC377" s="193"/>
      <c r="AD377" s="195"/>
      <c r="AE377" s="184"/>
      <c r="AF377" s="188"/>
      <c r="AG377" s="184"/>
      <c r="AH377" s="184"/>
      <c r="AI377" s="188"/>
      <c r="AJ377" s="184"/>
      <c r="AK377" s="185"/>
      <c r="AL377" s="20" t="str">
        <f>CONCATENATE(J376," Control"," 2")</f>
        <v>ADMBS  Control 2</v>
      </c>
      <c r="AM377" s="22"/>
      <c r="AN377" s="22"/>
      <c r="AO377" s="22"/>
      <c r="AP377" s="22" t="str">
        <f t="shared" si="279"/>
        <v xml:space="preserve">  a través de </v>
      </c>
      <c r="AQ377" s="20"/>
      <c r="AR377" s="20" t="str">
        <f t="shared" si="284"/>
        <v/>
      </c>
      <c r="AS377" s="20"/>
      <c r="AT377" s="20" t="str">
        <f t="shared" si="285"/>
        <v/>
      </c>
      <c r="AU377" s="20"/>
      <c r="AV377" s="20"/>
      <c r="AW377" s="20"/>
      <c r="AX377" s="21" t="str">
        <f>+IF(AR377="Probabilidad",AX376-(AX376*AT377),AX376)</f>
        <v/>
      </c>
      <c r="AY377" s="20" t="str">
        <f t="shared" si="275"/>
        <v/>
      </c>
      <c r="AZ377" s="21" t="e">
        <f>+IF(AR377="Impacto",AZ376-(AZ376*AT377),AZ376)</f>
        <v>#N/A</v>
      </c>
      <c r="BA377" s="20" t="str">
        <f t="shared" si="276"/>
        <v/>
      </c>
      <c r="BB377" s="190"/>
      <c r="BC377" s="190"/>
      <c r="BD377" s="182"/>
      <c r="BE377" s="162"/>
      <c r="BF377" s="162"/>
      <c r="BG377" s="162"/>
      <c r="BH377" s="162"/>
      <c r="BI377" s="162"/>
      <c r="BJ377" s="162"/>
      <c r="BK377" s="162"/>
      <c r="BL377" s="162"/>
      <c r="BM377" s="178"/>
      <c r="BN377" s="20" t="str">
        <f>CONCATENATE(J376," Acción preventiva"," 2")</f>
        <v>ADMBS  Acción preventiva 2</v>
      </c>
      <c r="BO377" s="22"/>
      <c r="BP377" s="22"/>
      <c r="BQ377" s="22"/>
      <c r="BR377" s="20"/>
      <c r="BS377" s="20"/>
      <c r="BT377" s="20"/>
      <c r="BU377" s="20"/>
      <c r="BV377" s="20"/>
      <c r="BW377" s="20"/>
      <c r="BX377" s="20"/>
      <c r="BY377" s="20"/>
      <c r="BZ377" s="20"/>
      <c r="CA377" s="20"/>
      <c r="CB377" s="20"/>
      <c r="CC377" s="20"/>
      <c r="CD377" s="20"/>
      <c r="CE377" s="180"/>
      <c r="CF377" s="37"/>
      <c r="CG377" s="37"/>
      <c r="CH377" s="37"/>
      <c r="CI377" s="37"/>
      <c r="CJ377" s="37"/>
      <c r="CK377" s="37"/>
      <c r="CL377" s="37"/>
      <c r="CM377" s="37"/>
      <c r="CN377" s="37"/>
      <c r="CO377" s="37"/>
      <c r="CP377" s="37"/>
      <c r="CQ377" s="37"/>
      <c r="CR377" s="37">
        <f t="shared" si="256"/>
        <v>0</v>
      </c>
      <c r="CS377" s="38"/>
      <c r="CT377" s="23"/>
      <c r="CU377" s="24"/>
      <c r="CV377" s="241"/>
      <c r="CW377" s="25" t="e">
        <f>1-(CU377/CV376)</f>
        <v>#DIV/0!</v>
      </c>
      <c r="CX377" s="23" t="e" cm="1">
        <f t="array" ref="CX377">+_xlfn.IFS(CW377&lt;0.8,"Cambio",CW377&lt;0.9,"Revisión de control",CW377&gt;0.89,"Se mantiene")</f>
        <v>#DIV/0!</v>
      </c>
      <c r="CY377" s="143"/>
      <c r="CZ377" s="143"/>
      <c r="DA377" s="143"/>
      <c r="DB377" s="143"/>
      <c r="DC377" s="25"/>
    </row>
    <row r="378" spans="1:107" ht="60" hidden="1" customHeight="1" x14ac:dyDescent="0.35">
      <c r="A378" s="146"/>
      <c r="B378" s="219"/>
      <c r="C378" s="147" t="s">
        <v>159</v>
      </c>
      <c r="D378" s="206"/>
      <c r="E378" s="209"/>
      <c r="F378" s="206"/>
      <c r="G378" s="221"/>
      <c r="H378" s="184"/>
      <c r="I378" s="216"/>
      <c r="J378" s="190"/>
      <c r="K378" s="190"/>
      <c r="L378" s="211"/>
      <c r="M378" s="197"/>
      <c r="N378" s="200"/>
      <c r="O378" s="213"/>
      <c r="P378" s="216"/>
      <c r="Q378" s="213"/>
      <c r="R378" s="216"/>
      <c r="S378" s="216"/>
      <c r="T378" s="216"/>
      <c r="U378" s="184"/>
      <c r="V378" s="186"/>
      <c r="W378" s="186"/>
      <c r="X378" s="187"/>
      <c r="Y378" s="190"/>
      <c r="Z378" s="190"/>
      <c r="AA378" s="190"/>
      <c r="AB378" s="193"/>
      <c r="AC378" s="193"/>
      <c r="AD378" s="195"/>
      <c r="AE378" s="184"/>
      <c r="AF378" s="188"/>
      <c r="AG378" s="184"/>
      <c r="AH378" s="184"/>
      <c r="AI378" s="188"/>
      <c r="AJ378" s="184"/>
      <c r="AK378" s="185"/>
      <c r="AL378" s="20" t="str">
        <f>CONCATENATE(J376," Control"," 3")</f>
        <v>ADMBS  Control 3</v>
      </c>
      <c r="AM378" s="22"/>
      <c r="AN378" s="22"/>
      <c r="AO378" s="22"/>
      <c r="AP378" s="22" t="str">
        <f t="shared" si="279"/>
        <v xml:space="preserve">  a través de </v>
      </c>
      <c r="AQ378" s="20"/>
      <c r="AR378" s="20" t="str">
        <f t="shared" si="284"/>
        <v/>
      </c>
      <c r="AS378" s="20"/>
      <c r="AT378" s="20" t="str">
        <f t="shared" si="285"/>
        <v/>
      </c>
      <c r="AU378" s="20"/>
      <c r="AV378" s="20"/>
      <c r="AW378" s="20"/>
      <c r="AX378" s="21" t="str">
        <f>+IF(AR378="Probabilidad",AX377-(AX377*AT378),AX377)</f>
        <v/>
      </c>
      <c r="AY378" s="20" t="str">
        <f t="shared" si="275"/>
        <v/>
      </c>
      <c r="AZ378" s="21" t="e">
        <f>+IF(AR378="Impacto",AZ377-(AZ377*AT378),AZ377)</f>
        <v>#N/A</v>
      </c>
      <c r="BA378" s="20" t="str">
        <f t="shared" si="276"/>
        <v/>
      </c>
      <c r="BB378" s="190"/>
      <c r="BC378" s="190"/>
      <c r="BD378" s="182"/>
      <c r="BE378" s="162"/>
      <c r="BF378" s="162"/>
      <c r="BG378" s="162"/>
      <c r="BH378" s="162"/>
      <c r="BI378" s="162"/>
      <c r="BJ378" s="162"/>
      <c r="BK378" s="162"/>
      <c r="BL378" s="162"/>
      <c r="BM378" s="178"/>
      <c r="BN378" s="20" t="str">
        <f>CONCATENATE(J376," Acción preventiva"," 3")</f>
        <v>ADMBS  Acción preventiva 3</v>
      </c>
      <c r="BO378" s="22"/>
      <c r="BP378" s="22"/>
      <c r="BQ378" s="22"/>
      <c r="BR378" s="20"/>
      <c r="BS378" s="20"/>
      <c r="BT378" s="20"/>
      <c r="BU378" s="20"/>
      <c r="BV378" s="20"/>
      <c r="BW378" s="20"/>
      <c r="BX378" s="20"/>
      <c r="BY378" s="20"/>
      <c r="BZ378" s="20"/>
      <c r="CA378" s="20"/>
      <c r="CB378" s="20"/>
      <c r="CC378" s="20"/>
      <c r="CD378" s="20"/>
      <c r="CE378" s="180"/>
      <c r="CF378" s="37"/>
      <c r="CG378" s="37"/>
      <c r="CH378" s="37"/>
      <c r="CI378" s="37"/>
      <c r="CJ378" s="37"/>
      <c r="CK378" s="37"/>
      <c r="CL378" s="37"/>
      <c r="CM378" s="37"/>
      <c r="CN378" s="37"/>
      <c r="CO378" s="37"/>
      <c r="CP378" s="37"/>
      <c r="CQ378" s="37"/>
      <c r="CR378" s="37">
        <f t="shared" si="256"/>
        <v>0</v>
      </c>
      <c r="CS378" s="38"/>
      <c r="CT378" s="23"/>
      <c r="CU378" s="24"/>
      <c r="CV378" s="241"/>
      <c r="CW378" s="25" t="e">
        <f>1-(CU378/CV376)</f>
        <v>#DIV/0!</v>
      </c>
      <c r="CX378" s="23" t="e" cm="1">
        <f t="array" ref="CX378">+_xlfn.IFS(CW378&lt;0.8,"Cambio",CW378&lt;0.9,"Revisión de control",CW378&gt;0.89,"Se mantiene")</f>
        <v>#DIV/0!</v>
      </c>
      <c r="CY378" s="143"/>
      <c r="CZ378" s="143"/>
      <c r="DA378" s="143"/>
      <c r="DB378" s="143"/>
      <c r="DC378" s="25"/>
    </row>
    <row r="379" spans="1:107" ht="60" hidden="1" customHeight="1" x14ac:dyDescent="0.35">
      <c r="A379" s="146"/>
      <c r="B379" s="220"/>
      <c r="C379" s="147" t="s">
        <v>159</v>
      </c>
      <c r="D379" s="207"/>
      <c r="E379" s="210"/>
      <c r="F379" s="207"/>
      <c r="G379" s="221"/>
      <c r="H379" s="184"/>
      <c r="I379" s="217"/>
      <c r="J379" s="191"/>
      <c r="K379" s="191"/>
      <c r="L379" s="211"/>
      <c r="M379" s="198"/>
      <c r="N379" s="201"/>
      <c r="O379" s="214"/>
      <c r="P379" s="217"/>
      <c r="Q379" s="214"/>
      <c r="R379" s="217"/>
      <c r="S379" s="217"/>
      <c r="T379" s="217"/>
      <c r="U379" s="184"/>
      <c r="V379" s="186"/>
      <c r="W379" s="186"/>
      <c r="X379" s="187"/>
      <c r="Y379" s="191"/>
      <c r="Z379" s="191"/>
      <c r="AA379" s="191"/>
      <c r="AB379" s="194"/>
      <c r="AC379" s="194"/>
      <c r="AD379" s="195"/>
      <c r="AE379" s="184"/>
      <c r="AF379" s="188"/>
      <c r="AG379" s="184"/>
      <c r="AH379" s="184"/>
      <c r="AI379" s="188"/>
      <c r="AJ379" s="184"/>
      <c r="AK379" s="185"/>
      <c r="AL379" s="20" t="str">
        <f>CONCATENATE(J376," Control"," 4")</f>
        <v>ADMBS  Control 4</v>
      </c>
      <c r="AM379" s="22"/>
      <c r="AN379" s="22"/>
      <c r="AO379" s="22"/>
      <c r="AP379" s="22" t="str">
        <f t="shared" si="279"/>
        <v xml:space="preserve">  a través de </v>
      </c>
      <c r="AQ379" s="20"/>
      <c r="AR379" s="20" t="str">
        <f t="shared" si="284"/>
        <v/>
      </c>
      <c r="AS379" s="20"/>
      <c r="AT379" s="20" t="str">
        <f t="shared" si="285"/>
        <v/>
      </c>
      <c r="AU379" s="20"/>
      <c r="AV379" s="20"/>
      <c r="AW379" s="20"/>
      <c r="AX379" s="21" t="str">
        <f>+IF(AR379="Probabilidad",AX378-(AX378*AT379),AX378)</f>
        <v/>
      </c>
      <c r="AY379" s="20" t="str">
        <f t="shared" si="275"/>
        <v/>
      </c>
      <c r="AZ379" s="21" t="e">
        <f>+IF(AR379="Impacto",AZ378-(AZ378*AT379),AZ378)</f>
        <v>#N/A</v>
      </c>
      <c r="BA379" s="20" t="str">
        <f t="shared" si="276"/>
        <v/>
      </c>
      <c r="BB379" s="191"/>
      <c r="BC379" s="191"/>
      <c r="BD379" s="183"/>
      <c r="BE379" s="163"/>
      <c r="BF379" s="163"/>
      <c r="BG379" s="163"/>
      <c r="BH379" s="163"/>
      <c r="BI379" s="163"/>
      <c r="BJ379" s="163"/>
      <c r="BK379" s="163"/>
      <c r="BL379" s="163"/>
      <c r="BM379" s="178"/>
      <c r="BN379" s="20" t="str">
        <f>CONCATENATE(J376," Acción preventiva"," 4")</f>
        <v>ADMBS  Acción preventiva 4</v>
      </c>
      <c r="BO379" s="22"/>
      <c r="BP379" s="22"/>
      <c r="BQ379" s="22"/>
      <c r="BR379" s="20"/>
      <c r="BS379" s="20"/>
      <c r="BT379" s="20"/>
      <c r="BU379" s="20"/>
      <c r="BV379" s="20"/>
      <c r="BW379" s="20"/>
      <c r="BX379" s="20"/>
      <c r="BY379" s="20"/>
      <c r="BZ379" s="20"/>
      <c r="CA379" s="20"/>
      <c r="CB379" s="20"/>
      <c r="CC379" s="20"/>
      <c r="CD379" s="20"/>
      <c r="CE379" s="180"/>
      <c r="CF379" s="37"/>
      <c r="CG379" s="37"/>
      <c r="CH379" s="37"/>
      <c r="CI379" s="37"/>
      <c r="CJ379" s="37"/>
      <c r="CK379" s="37"/>
      <c r="CL379" s="37"/>
      <c r="CM379" s="37"/>
      <c r="CN379" s="37"/>
      <c r="CO379" s="37"/>
      <c r="CP379" s="37"/>
      <c r="CQ379" s="37"/>
      <c r="CR379" s="37">
        <f t="shared" si="256"/>
        <v>0</v>
      </c>
      <c r="CS379" s="38"/>
      <c r="CT379" s="23"/>
      <c r="CU379" s="24"/>
      <c r="CV379" s="242"/>
      <c r="CW379" s="25" t="e">
        <f>1-(CU379/CV376)</f>
        <v>#DIV/0!</v>
      </c>
      <c r="CX379" s="23" t="e" cm="1">
        <f t="array" ref="CX379">+_xlfn.IFS(CW379&lt;0.8,"Cambio",CW379&lt;0.9,"Revisión de control",CW379&gt;0.89,"Se mantiene")</f>
        <v>#DIV/0!</v>
      </c>
      <c r="CY379" s="143"/>
      <c r="CZ379" s="143"/>
      <c r="DA379" s="143"/>
      <c r="DB379" s="143"/>
      <c r="DC379" s="25"/>
    </row>
    <row r="380" spans="1:107" ht="60" hidden="1" customHeight="1" x14ac:dyDescent="0.35">
      <c r="A380" s="146"/>
      <c r="B380" s="218" t="s">
        <v>158</v>
      </c>
      <c r="C380" s="147" t="s">
        <v>159</v>
      </c>
      <c r="D380" s="205" t="str">
        <f>VLOOKUP(B380,Datos!$B$65:$F$80,3,FALSE)</f>
        <v>Gestionar la administración y mantenimiento de bienes y servicios necesarios para la ejecución de los procesos de la entidad</v>
      </c>
      <c r="E380" s="208" t="str">
        <f>VLOOKUP(B380,Datos!$B$65:$F$80,5,FALSE)</f>
        <v>La posibilidad de incumplir con la administración y mantenimiento de bienes y servicios necesarios para la ejecución de los procesos de la entidad</v>
      </c>
      <c r="F380" s="205" t="str">
        <f>VLOOKUP(B380,Datos!$B$65:$F$80,4,FALSE)</f>
        <v>Desde la recepción de los bienes y servicios, hasta la disposición final de los bienes y el recibido a satisfacción de los servicios</v>
      </c>
      <c r="G380" s="221" t="s">
        <v>667</v>
      </c>
      <c r="H380" s="184"/>
      <c r="I380" s="215">
        <f>IF(K380="",0,1)</f>
        <v>0</v>
      </c>
      <c r="J380" s="189" t="str">
        <f>CONCATENATE(C380," ",K380)</f>
        <v xml:space="preserve">ADMBS </v>
      </c>
      <c r="K380" s="189"/>
      <c r="L380" s="211"/>
      <c r="M380" s="196">
        <f ca="1">+TODAY()-L380</f>
        <v>46189</v>
      </c>
      <c r="N380" s="199"/>
      <c r="O380" s="212"/>
      <c r="P380" s="215" t="e">
        <f>VLOOKUP(O380,Datos!$B$20:$D$25,3,FALSE)</f>
        <v>#N/A</v>
      </c>
      <c r="Q380" s="212"/>
      <c r="R380" s="215" t="e">
        <f>VLOOKUP(Q380,Datos!$C$20:$D$25,2,FALSE)</f>
        <v>#N/A</v>
      </c>
      <c r="S380" s="215" t="e">
        <f>+IF(P380="",R380,IF(R380="",P380,IF(P380&gt;R380,P380,R380)))</f>
        <v>#N/A</v>
      </c>
      <c r="T380" s="215" t="e" cm="1">
        <f t="array" ref="T380">_xlfn.IFS(S380=P380,O380,S380=R380,Q380)</f>
        <v>#N/A</v>
      </c>
      <c r="U380" s="184"/>
      <c r="V380" s="186"/>
      <c r="W380" s="186"/>
      <c r="X380" s="187" t="str">
        <f>CONCATENATE("Posibilidad de"," ",U380," ",V380," debido ",W380)</f>
        <v xml:space="preserve">Posibilidad de   debido </v>
      </c>
      <c r="Y380" s="189"/>
      <c r="Z380" s="189"/>
      <c r="AA380" s="192"/>
      <c r="AB380" s="192"/>
      <c r="AC380" s="192"/>
      <c r="AD380" s="195"/>
      <c r="AE380" s="184" t="str">
        <f>IF(AD380&lt;=0,"",IF(AD380&lt;=2,"Muy Baja",IF(AD380&lt;=24,"Baja",IF(AD380&lt;=500,"Media",IF(AD380&lt;=5000,"Alta","Muy Alta")))))</f>
        <v/>
      </c>
      <c r="AF380" s="188" t="str">
        <f>IF(AE380="","",IF(AE380="Muy Baja",0.2,IF(AE380="Baja",0.4,IF(AE380="Media",0.6,IF(AE380="Alta",0.8,IF(AE380="Muy Alta",1,))))))</f>
        <v/>
      </c>
      <c r="AG380" s="188" t="e">
        <f>+T380</f>
        <v>#N/A</v>
      </c>
      <c r="AH380" s="184" t="e" cm="1">
        <f t="array" ref="AH380">_xlfn.IFS(AG380=Datos!$C$6,"Leve",AG380=Datos!$D$6,"Leve",AG380=Datos!$C$7,"Menor",AG380=Datos!$D$7,"Menor",AG380=Datos!$C$8,"Moderado",AG380=Datos!$D$8,"Moderado",AG380=Datos!$C$9,"Mayor",AG380=Datos!$D$9,"Mayor",AG380=Datos!$C$10,"Catastrófico",AG380=Datos!$D$10,"Catastrófico")</f>
        <v>#N/A</v>
      </c>
      <c r="AI380" s="188" t="e">
        <f>IF(AH380="","",IF(AH380="Leve",0.2,IF(AH380="Menor",0.4,IF(AH380="Moderado",0.6,IF(AH380="Mayor",0.8,IF(AH380="Catastrófico",1,))))))</f>
        <v>#N/A</v>
      </c>
      <c r="AJ380" s="184" t="e">
        <f>IF(OR(AND(AE380="Muy Baja",AH380="Leve"),AND(AE380="Muy Baja",AH380="Menor"),AND(AE380="Baja",AH380="Leve")),"Bajo",IF(OR(AND(AE380="Muy baja",AH380="Moderado"),AND(AE380="Baja",AH380="Menor"),AND(AE380="Baja",AH380="Moderado"),AND(AE380="Media",AH380="Leve"),AND(AE380="Media",AH380="Menor"),AND(AE380="Media",AH380="Moderado"),AND(AE380="Alta",AH380="Leve"),AND(AE380="Alta",AH380="Menor")),"Moderado",IF(OR(AND(AE380="Muy Baja",AH380="Mayor"),AND(AE380="Baja",AH380="Mayor"),AND(AE380="Media",AH380="Mayor"),AND(AE380="Alta",AH380="Moderado"),AND(AE380="Alta",AH380="Mayor"),AND(AE380="Muy Alta",AH380="Leve"),AND(AE380="Muy Alta",AH380="Menor"),AND(AE380="Muy Alta",AH380="Moderado"),AND(AE380="Muy Alta",AH380="Mayor")),"Alto",IF(OR(AND(AE380="Muy Baja",AH380="Catastrófico"),AND(AE380="Baja",AH380="Catastrófico"),AND(AE380="Media",AH380="Catastrófico"),AND(AE380="Alta",AH380="Catastrófico"),AND(AE380="Muy Alta",AH380="Catastrófico")),"Extremo",""))))</f>
        <v>#N/A</v>
      </c>
      <c r="AK380" s="185" t="e" cm="1">
        <f t="array" ref="AK380">_xlfn.IFS(AJ380="Bajo","Aceptar",AJ380="Moderado","Reducir",AJ380="Alto","Reducir",AJ380="Extremo","Reducir")</f>
        <v>#N/A</v>
      </c>
      <c r="AL380" s="20" t="str">
        <f>CONCATENATE(J380," Control"," 1")</f>
        <v>ADMBS  Control 1</v>
      </c>
      <c r="AM380" s="22"/>
      <c r="AN380" s="22"/>
      <c r="AO380" s="22"/>
      <c r="AP380" s="22" t="str">
        <f t="shared" si="279"/>
        <v xml:space="preserve">  a través de </v>
      </c>
      <c r="AQ380" s="20"/>
      <c r="AR380" s="20" t="str">
        <f t="shared" si="284"/>
        <v/>
      </c>
      <c r="AS380" s="20"/>
      <c r="AT380" s="20" t="str">
        <f t="shared" si="285"/>
        <v/>
      </c>
      <c r="AU380" s="20"/>
      <c r="AV380" s="20"/>
      <c r="AW380" s="20"/>
      <c r="AX380" s="21" t="str">
        <f>+IF(AR380="Probabilidad",AF380-(AF380*AT380),AF380)</f>
        <v/>
      </c>
      <c r="AY380" s="20" t="str">
        <f t="shared" si="275"/>
        <v/>
      </c>
      <c r="AZ380" s="21" t="e">
        <f>+IF(AR380="Impacto",AI380-(AI380*AT380),AI380)</f>
        <v>#N/A</v>
      </c>
      <c r="BA380" s="20" t="str">
        <f t="shared" si="276"/>
        <v/>
      </c>
      <c r="BB380" s="189" t="str">
        <f>IF(OR(AND(AY383="Muy Baja",BA383="Leve"),AND(AY383="Muy Baja",BA383="Menor"),AND(AY383="Baja",BA383="Leve")),"Bajo",IF(OR(AND(AY383="Muy baja",BA383="Moderado"),AND(AY383="Baja",BA383="Menor"),AND(AY383="Baja",BA383="Moderado"),AND(AY383="Media",BA383="Leve"),AND(AY383="Media",BA383="Menor"),AND(AY383="Media",BA383="Moderado"),AND(AY383="Alta",BA383="Leve"),AND(AY383="Alta",BA383="Menor")),"Moderado",IF(OR(AND(AY383="Muy Baja",BA383="Mayor"),AND(AY383="Baja",BA383="Mayor"),AND(AY383="Media",BA383="Mayor"),AND(AY383="Alta",BA383="Moderado"),AND(AY383="Alta",BA383="Mayor"),AND(AY383="Muy Alta",BA383="Leve"),AND(AY383="Muy Alta",BA383="Menor"),AND(AY383="Muy Alta",BA383="Moderado"),AND(AY383="Muy Alta",BA383="Mayor")),"Alto",IF(OR(AND(AY383="Muy Baja",BA383="Catastrófico"),AND(AY383="Baja",BA383="Catastrófico"),AND(AY383="Media",BA383="Catastrófico"),AND(AY383="Alta",BA383="Catastrófico"),AND(AY383="Muy Alta",BA383="Catastrófico")),"Extremo",""))))</f>
        <v/>
      </c>
      <c r="BC380" s="189" t="e" cm="1">
        <f t="array" ref="BC380">_xlfn.IFS(BB380="Bajo","Aceptar",BB380="Moderado","Reducir",BB380="Alto","Reducir",BB380="Extremo","Reducir")</f>
        <v>#N/A</v>
      </c>
      <c r="BD380" s="181" t="e" cm="1">
        <f t="array" ref="BD380">_xlfn.IFS(BC380="Aceptar","No",BC380="Reducir","Si")</f>
        <v>#N/A</v>
      </c>
      <c r="BE380" s="161"/>
      <c r="BF380" s="161"/>
      <c r="BG380" s="161"/>
      <c r="BH380" s="161"/>
      <c r="BI380" s="161"/>
      <c r="BJ380" s="161"/>
      <c r="BK380" s="161"/>
      <c r="BL380" s="161"/>
      <c r="BM380" s="178"/>
      <c r="BN380" s="20" t="str">
        <f>CONCATENATE(J380," Acción preventiva"," 1")</f>
        <v>ADMBS  Acción preventiva 1</v>
      </c>
      <c r="BO380" s="22"/>
      <c r="BP380" s="22"/>
      <c r="BQ380" s="22"/>
      <c r="BR380" s="20"/>
      <c r="BS380" s="20"/>
      <c r="BT380" s="20"/>
      <c r="BU380" s="20"/>
      <c r="BV380" s="20"/>
      <c r="BW380" s="20"/>
      <c r="BX380" s="20"/>
      <c r="BY380" s="20"/>
      <c r="BZ380" s="20"/>
      <c r="CA380" s="20"/>
      <c r="CB380" s="20"/>
      <c r="CC380" s="20"/>
      <c r="CD380" s="20"/>
      <c r="CE380" s="180"/>
      <c r="CF380" s="37"/>
      <c r="CG380" s="37"/>
      <c r="CH380" s="37"/>
      <c r="CI380" s="37"/>
      <c r="CJ380" s="37"/>
      <c r="CK380" s="37"/>
      <c r="CL380" s="37"/>
      <c r="CM380" s="37"/>
      <c r="CN380" s="37"/>
      <c r="CO380" s="37"/>
      <c r="CP380" s="37"/>
      <c r="CQ380" s="37"/>
      <c r="CR380" s="37">
        <f t="shared" si="256"/>
        <v>0</v>
      </c>
      <c r="CS380" s="38"/>
      <c r="CT380" s="23"/>
      <c r="CU380" s="24"/>
      <c r="CV380" s="240">
        <f>+AD380</f>
        <v>0</v>
      </c>
      <c r="CW380" s="25" t="e">
        <f>1-(CU380/CV380)</f>
        <v>#DIV/0!</v>
      </c>
      <c r="CX380" s="23" t="e" cm="1">
        <f t="array" ref="CX380">+_xlfn.IFS(CW380&lt;0.8,"Cambio",CW380&lt;0.9,"Revisión de control",CW380&gt;0.89,"Se mantiene")</f>
        <v>#DIV/0!</v>
      </c>
      <c r="CY380" s="143"/>
      <c r="CZ380" s="143"/>
      <c r="DA380" s="143"/>
      <c r="DB380" s="143"/>
      <c r="DC380" s="25"/>
    </row>
    <row r="381" spans="1:107" ht="60" hidden="1" customHeight="1" x14ac:dyDescent="0.35">
      <c r="A381" s="146"/>
      <c r="B381" s="219"/>
      <c r="C381" s="147" t="s">
        <v>159</v>
      </c>
      <c r="D381" s="206"/>
      <c r="E381" s="209"/>
      <c r="F381" s="206"/>
      <c r="G381" s="221"/>
      <c r="H381" s="184"/>
      <c r="I381" s="216"/>
      <c r="J381" s="190"/>
      <c r="K381" s="190"/>
      <c r="L381" s="211"/>
      <c r="M381" s="197"/>
      <c r="N381" s="200"/>
      <c r="O381" s="213"/>
      <c r="P381" s="216"/>
      <c r="Q381" s="213"/>
      <c r="R381" s="216"/>
      <c r="S381" s="216"/>
      <c r="T381" s="216"/>
      <c r="U381" s="184"/>
      <c r="V381" s="186"/>
      <c r="W381" s="186"/>
      <c r="X381" s="187"/>
      <c r="Y381" s="190"/>
      <c r="Z381" s="190"/>
      <c r="AA381" s="193"/>
      <c r="AB381" s="193"/>
      <c r="AC381" s="193"/>
      <c r="AD381" s="195"/>
      <c r="AE381" s="184"/>
      <c r="AF381" s="188"/>
      <c r="AG381" s="184"/>
      <c r="AH381" s="184"/>
      <c r="AI381" s="188"/>
      <c r="AJ381" s="184"/>
      <c r="AK381" s="185"/>
      <c r="AL381" s="20" t="str">
        <f>CONCATENATE(J380," Control"," 2")</f>
        <v>ADMBS  Control 2</v>
      </c>
      <c r="AM381" s="22"/>
      <c r="AN381" s="22"/>
      <c r="AO381" s="22"/>
      <c r="AP381" s="22" t="str">
        <f t="shared" si="279"/>
        <v xml:space="preserve">  a través de </v>
      </c>
      <c r="AQ381" s="20"/>
      <c r="AR381" s="20" t="str">
        <f t="shared" si="284"/>
        <v/>
      </c>
      <c r="AS381" s="20"/>
      <c r="AT381" s="20" t="str">
        <f t="shared" si="285"/>
        <v/>
      </c>
      <c r="AU381" s="20"/>
      <c r="AV381" s="20"/>
      <c r="AW381" s="20"/>
      <c r="AX381" s="21" t="str">
        <f>+IF(AR381="Probabilidad",AX380-(AX380*AT381),AX380)</f>
        <v/>
      </c>
      <c r="AY381" s="20" t="str">
        <f t="shared" si="275"/>
        <v/>
      </c>
      <c r="AZ381" s="21" t="e">
        <f>+IF(AR381="Impacto",AZ380-(AZ380*AT381),AZ380)</f>
        <v>#N/A</v>
      </c>
      <c r="BA381" s="20" t="str">
        <f t="shared" si="276"/>
        <v/>
      </c>
      <c r="BB381" s="190"/>
      <c r="BC381" s="190"/>
      <c r="BD381" s="182"/>
      <c r="BE381" s="162"/>
      <c r="BF381" s="162"/>
      <c r="BG381" s="162"/>
      <c r="BH381" s="162"/>
      <c r="BI381" s="162"/>
      <c r="BJ381" s="162"/>
      <c r="BK381" s="162"/>
      <c r="BL381" s="162"/>
      <c r="BM381" s="178"/>
      <c r="BN381" s="20" t="str">
        <f>CONCATENATE(J380," Acción preventiva"," 2")</f>
        <v>ADMBS  Acción preventiva 2</v>
      </c>
      <c r="BO381" s="22"/>
      <c r="BP381" s="22"/>
      <c r="BQ381" s="22"/>
      <c r="BR381" s="20"/>
      <c r="BS381" s="20"/>
      <c r="BT381" s="20"/>
      <c r="BU381" s="20"/>
      <c r="BV381" s="20"/>
      <c r="BW381" s="20"/>
      <c r="BX381" s="20"/>
      <c r="BY381" s="20"/>
      <c r="BZ381" s="20"/>
      <c r="CA381" s="20"/>
      <c r="CB381" s="20"/>
      <c r="CC381" s="20"/>
      <c r="CD381" s="20"/>
      <c r="CE381" s="180"/>
      <c r="CF381" s="37"/>
      <c r="CG381" s="37"/>
      <c r="CH381" s="37"/>
      <c r="CI381" s="37"/>
      <c r="CJ381" s="37"/>
      <c r="CK381" s="37"/>
      <c r="CL381" s="37"/>
      <c r="CM381" s="37"/>
      <c r="CN381" s="37"/>
      <c r="CO381" s="37"/>
      <c r="CP381" s="37"/>
      <c r="CQ381" s="37"/>
      <c r="CR381" s="37">
        <f t="shared" si="256"/>
        <v>0</v>
      </c>
      <c r="CS381" s="38"/>
      <c r="CT381" s="23"/>
      <c r="CU381" s="24"/>
      <c r="CV381" s="241"/>
      <c r="CW381" s="25" t="e">
        <f>1-(CU381/CV380)</f>
        <v>#DIV/0!</v>
      </c>
      <c r="CX381" s="23" t="e" cm="1">
        <f t="array" ref="CX381">+_xlfn.IFS(CW381&lt;0.8,"Cambio",CW381&lt;0.9,"Revisión de control",CW381&gt;0.89,"Se mantiene")</f>
        <v>#DIV/0!</v>
      </c>
      <c r="CY381" s="143"/>
      <c r="CZ381" s="143"/>
      <c r="DA381" s="143"/>
      <c r="DB381" s="143"/>
      <c r="DC381" s="25"/>
    </row>
    <row r="382" spans="1:107" ht="60" hidden="1" customHeight="1" x14ac:dyDescent="0.35">
      <c r="A382" s="146"/>
      <c r="B382" s="219"/>
      <c r="C382" s="147" t="s">
        <v>159</v>
      </c>
      <c r="D382" s="206"/>
      <c r="E382" s="209"/>
      <c r="F382" s="206"/>
      <c r="G382" s="221"/>
      <c r="H382" s="184"/>
      <c r="I382" s="216"/>
      <c r="J382" s="190"/>
      <c r="K382" s="190"/>
      <c r="L382" s="211"/>
      <c r="M382" s="197"/>
      <c r="N382" s="200"/>
      <c r="O382" s="213"/>
      <c r="P382" s="216"/>
      <c r="Q382" s="213"/>
      <c r="R382" s="216"/>
      <c r="S382" s="216"/>
      <c r="T382" s="216"/>
      <c r="U382" s="184"/>
      <c r="V382" s="186"/>
      <c r="W382" s="186"/>
      <c r="X382" s="187"/>
      <c r="Y382" s="190"/>
      <c r="Z382" s="190"/>
      <c r="AA382" s="193"/>
      <c r="AB382" s="193"/>
      <c r="AC382" s="193"/>
      <c r="AD382" s="195"/>
      <c r="AE382" s="184"/>
      <c r="AF382" s="188"/>
      <c r="AG382" s="184"/>
      <c r="AH382" s="184"/>
      <c r="AI382" s="188"/>
      <c r="AJ382" s="184"/>
      <c r="AK382" s="185"/>
      <c r="AL382" s="20" t="str">
        <f>CONCATENATE(J380," Control"," 3")</f>
        <v>ADMBS  Control 3</v>
      </c>
      <c r="AM382" s="22"/>
      <c r="AN382" s="22"/>
      <c r="AO382" s="22"/>
      <c r="AP382" s="22" t="str">
        <f t="shared" si="279"/>
        <v xml:space="preserve">  a través de </v>
      </c>
      <c r="AQ382" s="20"/>
      <c r="AR382" s="20" t="str">
        <f t="shared" si="284"/>
        <v/>
      </c>
      <c r="AS382" s="20"/>
      <c r="AT382" s="20" t="str">
        <f t="shared" si="285"/>
        <v/>
      </c>
      <c r="AU382" s="20"/>
      <c r="AV382" s="20"/>
      <c r="AW382" s="20"/>
      <c r="AX382" s="21" t="str">
        <f>+IF(AR382="Probabilidad",AX381-(AX381*AT382),AX381)</f>
        <v/>
      </c>
      <c r="AY382" s="20" t="str">
        <f t="shared" si="275"/>
        <v/>
      </c>
      <c r="AZ382" s="21" t="e">
        <f>+IF(AR382="Impacto",AZ381-(AZ381*AT382),AZ381)</f>
        <v>#N/A</v>
      </c>
      <c r="BA382" s="20" t="str">
        <f t="shared" si="276"/>
        <v/>
      </c>
      <c r="BB382" s="190"/>
      <c r="BC382" s="190"/>
      <c r="BD382" s="182"/>
      <c r="BE382" s="162"/>
      <c r="BF382" s="162"/>
      <c r="BG382" s="162"/>
      <c r="BH382" s="162"/>
      <c r="BI382" s="162"/>
      <c r="BJ382" s="162"/>
      <c r="BK382" s="162"/>
      <c r="BL382" s="162"/>
      <c r="BM382" s="178"/>
      <c r="BN382" s="20" t="str">
        <f>CONCATENATE(J380," Acción preventiva"," 3")</f>
        <v>ADMBS  Acción preventiva 3</v>
      </c>
      <c r="BO382" s="22"/>
      <c r="BP382" s="22"/>
      <c r="BQ382" s="22"/>
      <c r="BR382" s="20"/>
      <c r="BS382" s="20"/>
      <c r="BT382" s="20"/>
      <c r="BU382" s="20"/>
      <c r="BV382" s="20"/>
      <c r="BW382" s="20"/>
      <c r="BX382" s="20"/>
      <c r="BY382" s="20"/>
      <c r="BZ382" s="20"/>
      <c r="CA382" s="20"/>
      <c r="CB382" s="20"/>
      <c r="CC382" s="20"/>
      <c r="CD382" s="20"/>
      <c r="CE382" s="180"/>
      <c r="CF382" s="37"/>
      <c r="CG382" s="37"/>
      <c r="CH382" s="37"/>
      <c r="CI382" s="37"/>
      <c r="CJ382" s="37"/>
      <c r="CK382" s="37"/>
      <c r="CL382" s="37"/>
      <c r="CM382" s="37"/>
      <c r="CN382" s="37"/>
      <c r="CO382" s="37"/>
      <c r="CP382" s="37"/>
      <c r="CQ382" s="37"/>
      <c r="CR382" s="37">
        <f t="shared" si="256"/>
        <v>0</v>
      </c>
      <c r="CS382" s="38"/>
      <c r="CT382" s="23"/>
      <c r="CU382" s="24"/>
      <c r="CV382" s="241"/>
      <c r="CW382" s="25" t="e">
        <f>1-(CU382/CV380)</f>
        <v>#DIV/0!</v>
      </c>
      <c r="CX382" s="23" t="e" cm="1">
        <f t="array" ref="CX382">+_xlfn.IFS(CW382&lt;0.8,"Cambio",CW382&lt;0.9,"Revisión de control",CW382&gt;0.89,"Se mantiene")</f>
        <v>#DIV/0!</v>
      </c>
      <c r="CY382" s="143"/>
      <c r="CZ382" s="143"/>
      <c r="DA382" s="143"/>
      <c r="DB382" s="143"/>
      <c r="DC382" s="25"/>
    </row>
    <row r="383" spans="1:107" ht="60" hidden="1" customHeight="1" x14ac:dyDescent="0.35">
      <c r="A383" s="146"/>
      <c r="B383" s="220"/>
      <c r="C383" s="147" t="s">
        <v>159</v>
      </c>
      <c r="D383" s="207"/>
      <c r="E383" s="210"/>
      <c r="F383" s="207"/>
      <c r="G383" s="221"/>
      <c r="H383" s="184"/>
      <c r="I383" s="217"/>
      <c r="J383" s="191"/>
      <c r="K383" s="191"/>
      <c r="L383" s="211"/>
      <c r="M383" s="198"/>
      <c r="N383" s="201"/>
      <c r="O383" s="214"/>
      <c r="P383" s="217"/>
      <c r="Q383" s="214"/>
      <c r="R383" s="217"/>
      <c r="S383" s="217"/>
      <c r="T383" s="217"/>
      <c r="U383" s="184"/>
      <c r="V383" s="186"/>
      <c r="W383" s="186"/>
      <c r="X383" s="187"/>
      <c r="Y383" s="191"/>
      <c r="Z383" s="191"/>
      <c r="AA383" s="194"/>
      <c r="AB383" s="194"/>
      <c r="AC383" s="194"/>
      <c r="AD383" s="195"/>
      <c r="AE383" s="184"/>
      <c r="AF383" s="188"/>
      <c r="AG383" s="184"/>
      <c r="AH383" s="184"/>
      <c r="AI383" s="188"/>
      <c r="AJ383" s="184"/>
      <c r="AK383" s="185"/>
      <c r="AL383" s="20" t="str">
        <f>CONCATENATE(J380," Control"," 4")</f>
        <v>ADMBS  Control 4</v>
      </c>
      <c r="AM383" s="22"/>
      <c r="AN383" s="22"/>
      <c r="AO383" s="22"/>
      <c r="AP383" s="22" t="str">
        <f t="shared" si="279"/>
        <v xml:space="preserve">  a través de </v>
      </c>
      <c r="AQ383" s="20"/>
      <c r="AR383" s="20" t="str">
        <f t="shared" si="284"/>
        <v/>
      </c>
      <c r="AS383" s="20"/>
      <c r="AT383" s="20" t="str">
        <f t="shared" si="285"/>
        <v/>
      </c>
      <c r="AU383" s="20"/>
      <c r="AV383" s="20"/>
      <c r="AW383" s="20"/>
      <c r="AX383" s="21" t="str">
        <f>+IF(AR383="Probabilidad",AX382-(AX382*AT383),AX382)</f>
        <v/>
      </c>
      <c r="AY383" s="20" t="str">
        <f t="shared" si="275"/>
        <v/>
      </c>
      <c r="AZ383" s="21" t="e">
        <f>+IF(AR383="Impacto",AZ382-(AZ382*AT383),AZ382)</f>
        <v>#N/A</v>
      </c>
      <c r="BA383" s="20" t="str">
        <f t="shared" si="276"/>
        <v/>
      </c>
      <c r="BB383" s="191"/>
      <c r="BC383" s="191"/>
      <c r="BD383" s="183"/>
      <c r="BE383" s="163"/>
      <c r="BF383" s="163"/>
      <c r="BG383" s="163"/>
      <c r="BH383" s="163"/>
      <c r="BI383" s="163"/>
      <c r="BJ383" s="163"/>
      <c r="BK383" s="163"/>
      <c r="BL383" s="163"/>
      <c r="BM383" s="178"/>
      <c r="BN383" s="20" t="str">
        <f>CONCATENATE(J380," Acción preventiva"," 4")</f>
        <v>ADMBS  Acción preventiva 4</v>
      </c>
      <c r="BO383" s="22"/>
      <c r="BP383" s="22"/>
      <c r="BQ383" s="22"/>
      <c r="BR383" s="20"/>
      <c r="BS383" s="20"/>
      <c r="BT383" s="20"/>
      <c r="BU383" s="20"/>
      <c r="BV383" s="20"/>
      <c r="BW383" s="20"/>
      <c r="BX383" s="20"/>
      <c r="BY383" s="20"/>
      <c r="BZ383" s="20"/>
      <c r="CA383" s="20"/>
      <c r="CB383" s="20"/>
      <c r="CC383" s="20"/>
      <c r="CD383" s="20"/>
      <c r="CE383" s="180"/>
      <c r="CF383" s="37"/>
      <c r="CG383" s="37"/>
      <c r="CH383" s="37"/>
      <c r="CI383" s="37"/>
      <c r="CJ383" s="37"/>
      <c r="CK383" s="37"/>
      <c r="CL383" s="37"/>
      <c r="CM383" s="37"/>
      <c r="CN383" s="37"/>
      <c r="CO383" s="37"/>
      <c r="CP383" s="37"/>
      <c r="CQ383" s="37"/>
      <c r="CR383" s="37">
        <f t="shared" si="256"/>
        <v>0</v>
      </c>
      <c r="CS383" s="38"/>
      <c r="CT383" s="23"/>
      <c r="CU383" s="24"/>
      <c r="CV383" s="242"/>
      <c r="CW383" s="25" t="e">
        <f>1-(CU383/CV380)</f>
        <v>#DIV/0!</v>
      </c>
      <c r="CX383" s="23" t="e" cm="1">
        <f t="array" ref="CX383">+_xlfn.IFS(CW383&lt;0.8,"Cambio",CW383&lt;0.9,"Revisión de control",CW383&gt;0.89,"Se mantiene")</f>
        <v>#DIV/0!</v>
      </c>
      <c r="CY383" s="143"/>
      <c r="CZ383" s="143"/>
      <c r="DA383" s="143"/>
      <c r="DB383" s="143"/>
      <c r="DC383" s="25"/>
    </row>
    <row r="384" spans="1:107" ht="60" customHeight="1" x14ac:dyDescent="0.35">
      <c r="A384" s="146" t="s">
        <v>1726</v>
      </c>
      <c r="B384" s="202" t="s">
        <v>158</v>
      </c>
      <c r="C384" s="147" t="s">
        <v>159</v>
      </c>
      <c r="D384" s="205" t="str">
        <f>VLOOKUP(B384,Datos!$B$65:$F$80,3,FALSE)</f>
        <v>Gestionar la administración y mantenimiento de bienes y servicios necesarios para la ejecución de los procesos de la entidad</v>
      </c>
      <c r="E384" s="208" t="str">
        <f>VLOOKUP(B384,Datos!$B$65:$F$80,5,FALSE)</f>
        <v>La posibilidad de incumplir con la administración y mantenimiento de bienes y servicios necesarios para la ejecución de los procesos de la entidad</v>
      </c>
      <c r="F384" s="205" t="str">
        <f>VLOOKUP(B384,Datos!$B$65:$F$80,4,FALSE)</f>
        <v>Desde la recepción de los bienes y servicios, hasta la disposición final de los bienes y el recibido a satisfacción de los servicios</v>
      </c>
      <c r="G384" s="221" t="s">
        <v>256</v>
      </c>
      <c r="H384" s="184" t="s">
        <v>1727</v>
      </c>
      <c r="I384" s="215">
        <f>IF(K384="",0,1)</f>
        <v>1</v>
      </c>
      <c r="J384" s="189" t="str">
        <f>CONCATENATE(C384," ",K384)</f>
        <v>ADMBS 60</v>
      </c>
      <c r="K384" s="189">
        <v>60</v>
      </c>
      <c r="L384" s="211">
        <v>46150</v>
      </c>
      <c r="M384" s="196">
        <f ca="1">+TODAY()-L384</f>
        <v>39</v>
      </c>
      <c r="N384" s="199" t="s">
        <v>1728</v>
      </c>
      <c r="O384" s="212" t="s">
        <v>34</v>
      </c>
      <c r="P384" s="215">
        <f>VLOOKUP(O384,Datos!$B$20:$D$25,3,FALSE)</f>
        <v>1</v>
      </c>
      <c r="Q384" s="212" t="s">
        <v>20</v>
      </c>
      <c r="R384" s="215">
        <f>VLOOKUP(Q384,Datos!$C$20:$D$25,2,FALSE)</f>
        <v>0.2</v>
      </c>
      <c r="S384" s="215">
        <f>+IF(P384="",R384,IF(R384="",P384,IF(P384&gt;R384,P384,R384)))</f>
        <v>1</v>
      </c>
      <c r="T384" s="215" t="str" cm="1">
        <f t="array" ref="T384">_xlfn.IFS(S384=P384,O384,S384=R384,Q384)</f>
        <v>Desde los 500 SMLMV</v>
      </c>
      <c r="U384" s="184" t="s">
        <v>0</v>
      </c>
      <c r="V384" s="186" t="s">
        <v>1731</v>
      </c>
      <c r="W384" s="186" t="s">
        <v>1732</v>
      </c>
      <c r="X384" s="187" t="str">
        <f>CONCATENATE("Posibilidad de"," ",U384," ",V384," debido ",W384)</f>
        <v>Posibilidad de afectación económica o presupuestal por sanciones legales de los entes de control debido al desconocimiento en la normatividad ambiental aplicable en el  Plan de Gestión Integral de Residuos Peligrosos - PGIRESPEL</v>
      </c>
      <c r="Y384" s="189" t="s">
        <v>211</v>
      </c>
      <c r="Z384" s="189" t="s">
        <v>215</v>
      </c>
      <c r="AA384" s="192" t="s">
        <v>257</v>
      </c>
      <c r="AB384" s="192" t="s">
        <v>1010</v>
      </c>
      <c r="AC384" s="192" t="s">
        <v>1078</v>
      </c>
      <c r="AD384" s="195">
        <v>8760</v>
      </c>
      <c r="AE384" s="184" t="str">
        <f>IF(AD384&lt;=0,"",IF(AD384&lt;=2,"Muy Baja",IF(AD384&lt;=24,"Baja",IF(AD384&lt;=500,"Media",IF(AD384&lt;=5000,"Alta","Muy Alta")))))</f>
        <v>Muy Alta</v>
      </c>
      <c r="AF384" s="188">
        <f>IF(AE384="","",IF(AE384="Muy Baja",0.2,IF(AE384="Baja",0.4,IF(AE384="Media",0.6,IF(AE384="Alta",0.8,IF(AE384="Muy Alta",1,))))))</f>
        <v>1</v>
      </c>
      <c r="AG384" s="188" t="str">
        <f>+T384</f>
        <v>Desde los 500 SMLMV</v>
      </c>
      <c r="AH384" s="184" t="str" cm="1">
        <f t="array" ref="AH384">_xlfn.IFS(AG384=Datos!$C$6,"Leve",AG384=Datos!$D$6,"Leve",AG384=Datos!$C$7,"Menor",AG384=Datos!$D$7,"Menor",AG384=Datos!$C$8,"Moderado",AG384=Datos!$D$8,"Moderado",AG384=Datos!$C$9,"Mayor",AG384=Datos!$D$9,"Mayor",AG384=Datos!$C$10,"Catastrófico",AG384=Datos!$D$10,"Catastrófico")</f>
        <v>Catastrófico</v>
      </c>
      <c r="AI384" s="188">
        <f>IF(AH384="","",IF(AH384="Leve",0.2,IF(AH384="Menor",0.4,IF(AH384="Moderado",0.6,IF(AH384="Mayor",0.8,IF(AH384="Catastrófico",1,))))))</f>
        <v>1</v>
      </c>
      <c r="AJ384" s="184" t="str">
        <f>IF(OR(AND(AE384="Muy Baja",AH384="Leve"),AND(AE384="Muy Baja",AH384="Menor"),AND(AE384="Baja",AH384="Leve")),"Bajo",IF(OR(AND(AE384="Muy baja",AH384="Moderado"),AND(AE384="Baja",AH384="Menor"),AND(AE384="Baja",AH384="Moderado"),AND(AE384="Media",AH384="Leve"),AND(AE384="Media",AH384="Menor"),AND(AE384="Media",AH384="Moderado"),AND(AE384="Alta",AH384="Leve"),AND(AE384="Alta",AH384="Menor")),"Moderado",IF(OR(AND(AE384="Muy Baja",AH384="Mayor"),AND(AE384="Baja",AH384="Mayor"),AND(AE384="Media",AH384="Mayor"),AND(AE384="Alta",AH384="Moderado"),AND(AE384="Alta",AH384="Mayor"),AND(AE384="Muy Alta",AH384="Leve"),AND(AE384="Muy Alta",AH384="Menor"),AND(AE384="Muy Alta",AH384="Moderado"),AND(AE384="Muy Alta",AH384="Mayor")),"Alto",IF(OR(AND(AE384="Muy Baja",AH384="Catastrófico"),AND(AE384="Baja",AH384="Catastrófico"),AND(AE384="Media",AH384="Catastrófico"),AND(AE384="Alta",AH384="Catastrófico"),AND(AE384="Muy Alta",AH384="Catastrófico")),"Extremo",""))))</f>
        <v>Extremo</v>
      </c>
      <c r="AK384" s="185" t="str" cm="1">
        <f t="array" ref="AK384">_xlfn.IFS(AJ384="Bajo","Aceptar",AJ384="Moderado","Reducir",AJ384="Alto","Reducir",AJ384="Extremo","Reducir")</f>
        <v>Reducir</v>
      </c>
      <c r="AL384" s="20" t="str">
        <f>CONCATENATE(J384," Control"," 1")</f>
        <v>ADMBS 60 Control 1</v>
      </c>
      <c r="AM384" s="123" t="s">
        <v>1735</v>
      </c>
      <c r="AN384" s="123" t="s">
        <v>1736</v>
      </c>
      <c r="AO384" s="123" t="s">
        <v>1737</v>
      </c>
      <c r="AP384" s="22" t="str">
        <f t="shared" si="279"/>
        <v>La 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v>
      </c>
      <c r="AQ384" s="20" t="s">
        <v>54</v>
      </c>
      <c r="AR384" s="20" t="str">
        <f>IF(OR(AQ384="Preventivo",AQ384="Detectivo"),"Probabilidad",IF(AQ384="Correctivo","Impacto",""))</f>
        <v>Probabilidad</v>
      </c>
      <c r="AS384" s="20" t="s">
        <v>56</v>
      </c>
      <c r="AT384" s="20" t="str">
        <f>IF(AND(AQ384="Preventivo",AS384="Automático"),"50%",IF(AND(AQ384="Preventivo",AS384="Manual"),"40%",IF(AND(AQ384="Detectivo",AS384="Automático"),"40%",IF(AND(AQ384="Detectivo",AS384="Manual"),"30%",IF(AND(AQ384="Correctivo",AS384="Automático"),"35%",IF(AND(AQ384="Correctivo",AS384="Manual"),"25%",""))))))</f>
        <v>30%</v>
      </c>
      <c r="AU384" s="20" t="s">
        <v>1</v>
      </c>
      <c r="AV384" s="20" t="s">
        <v>2</v>
      </c>
      <c r="AW384" s="20" t="s">
        <v>3</v>
      </c>
      <c r="AX384" s="21">
        <f>+IF(AR384="Probabilidad",AF384-(AF384*AT384),AF384)</f>
        <v>0.7</v>
      </c>
      <c r="AY384" s="20" t="str">
        <f t="shared" si="275"/>
        <v>Alta</v>
      </c>
      <c r="AZ384" s="21">
        <f>+IF(AR384="Impacto",AI384-(AI384*AT384),AI384)</f>
        <v>1</v>
      </c>
      <c r="BA384" s="20" t="str">
        <f t="shared" si="276"/>
        <v>Catastrófico</v>
      </c>
      <c r="BB384" s="189" t="str">
        <f>IF(OR(AND(AY387="Muy Baja",BA387="Leve"),AND(AY387="Muy Baja",BA387="Menor"),AND(AY387="Baja",BA387="Leve")),"Bajo",IF(OR(AND(AY387="Muy baja",BA387="Moderado"),AND(AY387="Baja",BA387="Menor"),AND(AY387="Baja",BA387="Moderado"),AND(AY387="Media",BA387="Leve"),AND(AY387="Media",BA387="Menor"),AND(AY387="Media",BA387="Moderado"),AND(AY387="Alta",BA387="Leve"),AND(AY387="Alta",BA387="Menor")),"Moderado",IF(OR(AND(AY387="Muy Baja",BA387="Mayor"),AND(AY387="Baja",BA387="Mayor"),AND(AY387="Media",BA387="Mayor"),AND(AY387="Alta",BA387="Moderado"),AND(AY387="Alta",BA387="Mayor"),AND(AY387="Muy Alta",BA387="Leve"),AND(AY387="Muy Alta",BA387="Menor"),AND(AY387="Muy Alta",BA387="Moderado"),AND(AY387="Muy Alta",BA387="Mayor")),"Alto",IF(OR(AND(AY387="Muy Baja",BA387="Catastrófico"),AND(AY387="Baja",BA387="Catastrófico"),AND(AY387="Media",BA387="Catastrófico"),AND(AY387="Alta",BA387="Catastrófico"),AND(AY387="Muy Alta",BA387="Catastrófico")),"Extremo",""))))</f>
        <v>Alto</v>
      </c>
      <c r="BC384" s="189" t="str" cm="1">
        <f t="array" ref="BC384">_xlfn.IFS(BB384="Bajo","Aceptar",BB384="Moderado","Reducir",BB384="Alto","Reducir",BB384="Extremo","Reducir")</f>
        <v>Reducir</v>
      </c>
      <c r="BD384" s="181" t="str" cm="1">
        <f t="array" ref="BD384">_xlfn.IFS(BC384="Aceptar","No",BC384="Reducir","Si")</f>
        <v>Si</v>
      </c>
      <c r="BE384" s="136" t="s">
        <v>1817</v>
      </c>
      <c r="BF384" s="136" t="s">
        <v>1817</v>
      </c>
      <c r="BG384" s="136" t="s">
        <v>1817</v>
      </c>
      <c r="BH384" s="166">
        <v>0</v>
      </c>
      <c r="BI384" s="166"/>
      <c r="BJ384" s="167"/>
      <c r="BK384" s="164">
        <f t="shared" ref="BK384" si="286">+SUM(BH384:BJ384)</f>
        <v>0</v>
      </c>
      <c r="BL384" s="165">
        <f t="shared" ref="BL384" si="287">+BK384/3</f>
        <v>0</v>
      </c>
      <c r="BM384" s="178">
        <f t="shared" ref="BM384" si="288">+AVERAGE(BL384:BL387)</f>
        <v>0</v>
      </c>
      <c r="BN384" s="20" t="str">
        <f>CONCATENATE(J384," Acción preventiva"," 1")</f>
        <v>ADMBS 60 Acción preventiva 1</v>
      </c>
      <c r="BO384" s="123" t="s">
        <v>258</v>
      </c>
      <c r="BP384" s="123" t="s">
        <v>259</v>
      </c>
      <c r="BQ384" s="123" t="s">
        <v>260</v>
      </c>
      <c r="BR384" s="20">
        <f t="shared" ref="BR384:BR385" si="289">+SUM(BS384:CD384)</f>
        <v>6</v>
      </c>
      <c r="BS384" s="20"/>
      <c r="BT384" s="20"/>
      <c r="BU384" s="20"/>
      <c r="BV384" s="20"/>
      <c r="BW384" s="20"/>
      <c r="BX384" s="124">
        <v>1</v>
      </c>
      <c r="BY384" s="124">
        <v>1</v>
      </c>
      <c r="BZ384" s="124">
        <v>1</v>
      </c>
      <c r="CA384" s="124">
        <v>1</v>
      </c>
      <c r="CB384" s="124">
        <v>1</v>
      </c>
      <c r="CC384" s="124">
        <v>1</v>
      </c>
      <c r="CD384" s="20"/>
      <c r="CE384" s="180">
        <f>+AVERAGE(CR384:CR387)/AVERAGE(BR384:BR387)</f>
        <v>0</v>
      </c>
      <c r="CF384" s="37">
        <f>VLOOKUP($BN384,'[1]Anexo 4 Seg Acciones Prev'!$C$7:$CY$306,90,FALSE)</f>
        <v>0</v>
      </c>
      <c r="CG384" s="37">
        <f>VLOOKUP($BN384,'[1]Anexo 4 Seg Acciones Prev'!$C$7:$CY$306,91,FALSE)</f>
        <v>0</v>
      </c>
      <c r="CH384" s="37">
        <f>VLOOKUP($BN384,'[1]Anexo 4 Seg Acciones Prev'!$C$7:$CY$306,92,FALSE)</f>
        <v>0</v>
      </c>
      <c r="CI384" s="37">
        <f>VLOOKUP($BN384,'[1]Anexo 4 Seg Acciones Prev'!$C$7:$CY$306,93,FALSE)</f>
        <v>0</v>
      </c>
      <c r="CJ384" s="37">
        <f>VLOOKUP($BN384,'[1]Anexo 4 Seg Acciones Prev'!$C$7:$CY$306,94,FALSE)</f>
        <v>0</v>
      </c>
      <c r="CK384" s="37">
        <f>VLOOKUP($BN384,'[1]Anexo 4 Seg Acciones Prev'!$C$7:$CY$306,95,FALSE)</f>
        <v>0</v>
      </c>
      <c r="CL384" s="37">
        <f>VLOOKUP($BN384,'[1]Anexo 4 Seg Acciones Prev'!$C$7:$CY$306,96,FALSE)</f>
        <v>0</v>
      </c>
      <c r="CM384" s="37">
        <f>VLOOKUP($BN384,'[1]Anexo 4 Seg Acciones Prev'!$C$7:$CY$306,97,FALSE)</f>
        <v>0</v>
      </c>
      <c r="CN384" s="37">
        <f>VLOOKUP($BN384,'[1]Anexo 4 Seg Acciones Prev'!$C$7:$CY$306,98,FALSE)</f>
        <v>0</v>
      </c>
      <c r="CO384" s="37">
        <f>VLOOKUP($BN384,'[1]Anexo 4 Seg Acciones Prev'!$C$7:$CY$306,99,FALSE)</f>
        <v>0</v>
      </c>
      <c r="CP384" s="37">
        <f>VLOOKUP($BN384,'[1]Anexo 4 Seg Acciones Prev'!$C$7:$CY$306,100,FALSE)</f>
        <v>0</v>
      </c>
      <c r="CQ384" s="37">
        <f>VLOOKUP($BN384,'[1]Anexo 4 Seg Acciones Prev'!$C$7:$CY$306,101,FALSE)</f>
        <v>0</v>
      </c>
      <c r="CR384" s="37">
        <f t="shared" si="256"/>
        <v>0</v>
      </c>
      <c r="CS384" s="38" t="s">
        <v>58</v>
      </c>
      <c r="CT384" s="23"/>
      <c r="CU384" s="24"/>
      <c r="CV384" s="240">
        <f>+AD384</f>
        <v>8760</v>
      </c>
      <c r="CW384" s="25">
        <f>1-(CU384/CV384)</f>
        <v>1</v>
      </c>
      <c r="CX384" s="23" t="str" cm="1">
        <f t="array" ref="CX384">+_xlfn.IFS(CW384&lt;0.8,"Cambio",CW384&lt;0.9,"Revisión de control",CW384&gt;0.89,"Se mantiene")</f>
        <v>Se mantiene</v>
      </c>
      <c r="CY384" s="143"/>
      <c r="CZ384" s="143"/>
      <c r="DA384" s="143"/>
      <c r="DB384" s="143"/>
      <c r="DC384" s="25">
        <f t="shared" ref="DC384:DC388" si="290">(_xlfn.IFS(CT384="",1,CT384="SI",0)+_xlfn.IFS(CY384="",1,CY384="SI",1,CY384="NO",0)+_xlfn.IFS(CZ384="",1,CZ384="SI",1,CZ384="NO",0)+_xlfn.IFS(DA384="",1,DA384="SI",1,DA384="NO",0)+_xlfn.IFS(DB384="",1,DB384="SI",1,DB384="NO",0))/5</f>
        <v>1</v>
      </c>
    </row>
    <row r="385" spans="1:107" ht="60" customHeight="1" x14ac:dyDescent="0.35">
      <c r="A385" s="146" t="s">
        <v>1726</v>
      </c>
      <c r="B385" s="203"/>
      <c r="C385" s="147" t="s">
        <v>159</v>
      </c>
      <c r="D385" s="206"/>
      <c r="E385" s="209"/>
      <c r="F385" s="206"/>
      <c r="G385" s="221"/>
      <c r="H385" s="184"/>
      <c r="I385" s="216"/>
      <c r="J385" s="190"/>
      <c r="K385" s="190"/>
      <c r="L385" s="211"/>
      <c r="M385" s="197"/>
      <c r="N385" s="200"/>
      <c r="O385" s="213"/>
      <c r="P385" s="216"/>
      <c r="Q385" s="213"/>
      <c r="R385" s="216"/>
      <c r="S385" s="216"/>
      <c r="T385" s="216"/>
      <c r="U385" s="184"/>
      <c r="V385" s="186"/>
      <c r="W385" s="186"/>
      <c r="X385" s="187"/>
      <c r="Y385" s="190"/>
      <c r="Z385" s="190"/>
      <c r="AA385" s="193"/>
      <c r="AB385" s="193"/>
      <c r="AC385" s="193"/>
      <c r="AD385" s="195"/>
      <c r="AE385" s="184"/>
      <c r="AF385" s="188"/>
      <c r="AG385" s="184"/>
      <c r="AH385" s="184"/>
      <c r="AI385" s="188"/>
      <c r="AJ385" s="184"/>
      <c r="AK385" s="185"/>
      <c r="AL385" s="20" t="str">
        <f>CONCATENATE(J384," Control"," 2")</f>
        <v>ADMBS 60 Control 2</v>
      </c>
      <c r="AM385" s="123" t="s">
        <v>1735</v>
      </c>
      <c r="AN385" s="123" t="s">
        <v>1738</v>
      </c>
      <c r="AO385" s="123" t="s">
        <v>1739</v>
      </c>
      <c r="AP385" s="22" t="str">
        <f t="shared" si="279"/>
        <v>La SUBDIRECCIÓN ADMINISTRATIVA Y FINANCIERA (GESTIÓN AMBIENTAL) actualiza el documento para la implementación a través de nuevo Plan de Gestión Integral de Residuos donde se reformula el plan con base a las novedades, observaciones y/u oportunidades de mejora</v>
      </c>
      <c r="AQ385" s="20" t="s">
        <v>55</v>
      </c>
      <c r="AR385" s="20" t="str">
        <f>IF(OR(AQ385="Preventivo",AQ385="Detectivo"),"Probabilidad",IF(AQ385="Correctivo","Impacto",""))</f>
        <v>Impacto</v>
      </c>
      <c r="AS385" s="20" t="s">
        <v>56</v>
      </c>
      <c r="AT385" s="20" t="str">
        <f>IF(AND(AQ385="Preventivo",AS385="Automático"),"50%",IF(AND(AQ385="Preventivo",AS385="Manual"),"40%",IF(AND(AQ385="Detectivo",AS385="Automático"),"40%",IF(AND(AQ385="Detectivo",AS385="Manual"),"30%",IF(AND(AQ385="Correctivo",AS385="Automático"),"35%",IF(AND(AQ385="Correctivo",AS385="Manual"),"25%",""))))))</f>
        <v>25%</v>
      </c>
      <c r="AU385" s="20" t="s">
        <v>1</v>
      </c>
      <c r="AV385" s="20" t="s">
        <v>2</v>
      </c>
      <c r="AW385" s="20" t="s">
        <v>3</v>
      </c>
      <c r="AX385" s="21">
        <f>+IF(AR385="Probabilidad",AX384-(AX384*AT385),AX384)</f>
        <v>0.7</v>
      </c>
      <c r="AY385" s="20" t="str">
        <f t="shared" si="275"/>
        <v>Alta</v>
      </c>
      <c r="AZ385" s="21">
        <f>+IF(AR385="Impacto",AZ384-(AZ384*AT385),AZ384)</f>
        <v>0.75</v>
      </c>
      <c r="BA385" s="20" t="str">
        <f t="shared" si="276"/>
        <v>Mayor</v>
      </c>
      <c r="BB385" s="190"/>
      <c r="BC385" s="190"/>
      <c r="BD385" s="182"/>
      <c r="BE385" s="136" t="s">
        <v>1817</v>
      </c>
      <c r="BF385" s="136" t="s">
        <v>1817</v>
      </c>
      <c r="BG385" s="136" t="s">
        <v>1817</v>
      </c>
      <c r="BH385" s="166"/>
      <c r="BI385" s="166"/>
      <c r="BJ385" s="167"/>
      <c r="BK385" s="164"/>
      <c r="BL385" s="165"/>
      <c r="BM385" s="178"/>
      <c r="BN385" s="20" t="str">
        <f>CONCATENATE(J384," Acción preventiva"," 2")</f>
        <v>ADMBS 60 Acción preventiva 2</v>
      </c>
      <c r="BO385" s="123" t="s">
        <v>258</v>
      </c>
      <c r="BP385" s="123" t="s">
        <v>261</v>
      </c>
      <c r="BQ385" s="123" t="s">
        <v>262</v>
      </c>
      <c r="BR385" s="20">
        <f t="shared" si="289"/>
        <v>1</v>
      </c>
      <c r="BS385" s="20"/>
      <c r="BT385" s="20"/>
      <c r="BU385" s="20"/>
      <c r="BV385" s="20"/>
      <c r="BW385" s="20"/>
      <c r="BX385" s="124">
        <v>1</v>
      </c>
      <c r="BY385" s="124"/>
      <c r="BZ385" s="124"/>
      <c r="CA385" s="124"/>
      <c r="CB385" s="124"/>
      <c r="CC385" s="124"/>
      <c r="CD385" s="20"/>
      <c r="CE385" s="180"/>
      <c r="CF385" s="37">
        <f>VLOOKUP($BN385,'[1]Anexo 4 Seg Acciones Prev'!$C$7:$CY$306,90,FALSE)</f>
        <v>0</v>
      </c>
      <c r="CG385" s="37">
        <f>VLOOKUP($BN385,'[1]Anexo 4 Seg Acciones Prev'!$C$7:$CY$306,91,FALSE)</f>
        <v>0</v>
      </c>
      <c r="CH385" s="37">
        <f>VLOOKUP($BN385,'[1]Anexo 4 Seg Acciones Prev'!$C$7:$CY$306,92,FALSE)</f>
        <v>0</v>
      </c>
      <c r="CI385" s="37">
        <f>VLOOKUP($BN385,'[1]Anexo 4 Seg Acciones Prev'!$C$7:$CY$306,93,FALSE)</f>
        <v>0</v>
      </c>
      <c r="CJ385" s="37">
        <f>VLOOKUP($BN385,'[1]Anexo 4 Seg Acciones Prev'!$C$7:$CY$306,94,FALSE)</f>
        <v>0</v>
      </c>
      <c r="CK385" s="37">
        <f>VLOOKUP($BN385,'[1]Anexo 4 Seg Acciones Prev'!$C$7:$CY$306,95,FALSE)</f>
        <v>0</v>
      </c>
      <c r="CL385" s="37">
        <f>VLOOKUP($BN385,'[1]Anexo 4 Seg Acciones Prev'!$C$7:$CY$306,96,FALSE)</f>
        <v>0</v>
      </c>
      <c r="CM385" s="37">
        <f>VLOOKUP($BN385,'[1]Anexo 4 Seg Acciones Prev'!$C$7:$CY$306,97,FALSE)</f>
        <v>0</v>
      </c>
      <c r="CN385" s="37">
        <f>VLOOKUP($BN385,'[1]Anexo 4 Seg Acciones Prev'!$C$7:$CY$306,98,FALSE)</f>
        <v>0</v>
      </c>
      <c r="CO385" s="37">
        <f>VLOOKUP($BN385,'[1]Anexo 4 Seg Acciones Prev'!$C$7:$CY$306,99,FALSE)</f>
        <v>0</v>
      </c>
      <c r="CP385" s="37">
        <f>VLOOKUP($BN385,'[1]Anexo 4 Seg Acciones Prev'!$C$7:$CY$306,100,FALSE)</f>
        <v>0</v>
      </c>
      <c r="CQ385" s="37">
        <f>VLOOKUP($BN385,'[1]Anexo 4 Seg Acciones Prev'!$C$7:$CY$306,101,FALSE)</f>
        <v>0</v>
      </c>
      <c r="CR385" s="37">
        <f t="shared" si="256"/>
        <v>0</v>
      </c>
      <c r="CS385" s="38" t="s">
        <v>58</v>
      </c>
      <c r="CT385" s="23"/>
      <c r="CU385" s="24"/>
      <c r="CV385" s="241"/>
      <c r="CW385" s="25">
        <f>1-(CU385/CV384)</f>
        <v>1</v>
      </c>
      <c r="CX385" s="23" t="str" cm="1">
        <f t="array" ref="CX385">+_xlfn.IFS(CW385&lt;0.8,"Cambio",CW385&lt;0.9,"Revisión de control",CW385&gt;0.89,"Se mantiene")</f>
        <v>Se mantiene</v>
      </c>
      <c r="CY385" s="143"/>
      <c r="CZ385" s="143"/>
      <c r="DA385" s="143"/>
      <c r="DB385" s="143"/>
      <c r="DC385" s="25">
        <f t="shared" si="290"/>
        <v>1</v>
      </c>
    </row>
    <row r="386" spans="1:107" ht="60" customHeight="1" x14ac:dyDescent="0.35">
      <c r="A386" s="146" t="s">
        <v>1726</v>
      </c>
      <c r="B386" s="203"/>
      <c r="C386" s="147" t="s">
        <v>159</v>
      </c>
      <c r="D386" s="206"/>
      <c r="E386" s="209"/>
      <c r="F386" s="206"/>
      <c r="G386" s="221"/>
      <c r="H386" s="184"/>
      <c r="I386" s="216"/>
      <c r="J386" s="190"/>
      <c r="K386" s="190"/>
      <c r="L386" s="211"/>
      <c r="M386" s="197"/>
      <c r="N386" s="200"/>
      <c r="O386" s="213"/>
      <c r="P386" s="216"/>
      <c r="Q386" s="213"/>
      <c r="R386" s="216"/>
      <c r="S386" s="216"/>
      <c r="T386" s="216"/>
      <c r="U386" s="184"/>
      <c r="V386" s="186"/>
      <c r="W386" s="186"/>
      <c r="X386" s="187"/>
      <c r="Y386" s="190"/>
      <c r="Z386" s="190"/>
      <c r="AA386" s="193"/>
      <c r="AB386" s="193"/>
      <c r="AC386" s="193"/>
      <c r="AD386" s="195"/>
      <c r="AE386" s="184"/>
      <c r="AF386" s="188"/>
      <c r="AG386" s="184"/>
      <c r="AH386" s="184"/>
      <c r="AI386" s="188"/>
      <c r="AJ386" s="184"/>
      <c r="AK386" s="185"/>
      <c r="AL386" s="20" t="str">
        <f>CONCATENATE(J384," Control"," 3")</f>
        <v>ADMBS 60 Control 3</v>
      </c>
      <c r="AM386" s="22"/>
      <c r="AN386" s="22"/>
      <c r="AO386" s="22"/>
      <c r="AP386" s="22" t="str">
        <f t="shared" si="279"/>
        <v xml:space="preserve">  a través de </v>
      </c>
      <c r="AQ386" s="20"/>
      <c r="AR386" s="20" t="str">
        <f>IF(OR(AQ386="Preventivo",AQ386="Detectivo"),"Probabilidad",IF(AQ386="Correctivo","Impacto",""))</f>
        <v/>
      </c>
      <c r="AS386" s="20"/>
      <c r="AT386" s="20" t="str">
        <f>IF(AND(AQ386="Preventivo",AS386="Automático"),"50%",IF(AND(AQ386="Preventivo",AS386="Manual"),"40%",IF(AND(AQ386="Detectivo",AS386="Automático"),"40%",IF(AND(AQ386="Detectivo",AS386="Manual"),"30%",IF(AND(AQ386="Correctivo",AS386="Automático"),"35%",IF(AND(AQ386="Correctivo",AS386="Manual"),"25%",""))))))</f>
        <v/>
      </c>
      <c r="AU386" s="20"/>
      <c r="AV386" s="20"/>
      <c r="AW386" s="20"/>
      <c r="AX386" s="21">
        <f>+IF(AR386="Probabilidad",AX385-(AX385*AT386),AX385)</f>
        <v>0.7</v>
      </c>
      <c r="AY386" s="20" t="str">
        <f t="shared" si="275"/>
        <v>Alta</v>
      </c>
      <c r="AZ386" s="21">
        <f>+IF(AR386="Impacto",AZ385-(AZ385*AT386),AZ385)</f>
        <v>0.75</v>
      </c>
      <c r="BA386" s="20" t="str">
        <f t="shared" si="276"/>
        <v>Mayor</v>
      </c>
      <c r="BB386" s="190"/>
      <c r="BC386" s="190"/>
      <c r="BD386" s="182"/>
      <c r="BE386" s="20"/>
      <c r="BF386" s="20"/>
      <c r="BG386" s="20"/>
      <c r="BH386" s="166"/>
      <c r="BI386" s="166"/>
      <c r="BJ386" s="167"/>
      <c r="BK386" s="167"/>
      <c r="BL386" s="165"/>
      <c r="BM386" s="178"/>
      <c r="BN386" s="20" t="str">
        <f>CONCATENATE(J384," Acción preventiva"," 3")</f>
        <v>ADMBS 60 Acción preventiva 3</v>
      </c>
      <c r="BO386" s="22"/>
      <c r="BP386" s="22"/>
      <c r="BQ386" s="22"/>
      <c r="BR386" s="20"/>
      <c r="BS386" s="20"/>
      <c r="BT386" s="20"/>
      <c r="BU386" s="20"/>
      <c r="BV386" s="20"/>
      <c r="BW386" s="20"/>
      <c r="BX386" s="20"/>
      <c r="BY386" s="20"/>
      <c r="BZ386" s="20"/>
      <c r="CA386" s="20"/>
      <c r="CB386" s="20"/>
      <c r="CC386" s="20"/>
      <c r="CD386" s="20"/>
      <c r="CE386" s="180"/>
      <c r="CF386" s="37"/>
      <c r="CG386" s="37"/>
      <c r="CH386" s="37"/>
      <c r="CI386" s="37"/>
      <c r="CJ386" s="37"/>
      <c r="CK386" s="37"/>
      <c r="CL386" s="37"/>
      <c r="CM386" s="37"/>
      <c r="CN386" s="37"/>
      <c r="CO386" s="37"/>
      <c r="CP386" s="37"/>
      <c r="CQ386" s="37"/>
      <c r="CR386" s="37"/>
      <c r="CS386" s="38"/>
      <c r="CT386" s="23"/>
      <c r="CU386" s="24"/>
      <c r="CV386" s="241"/>
      <c r="CW386" s="25">
        <f>1-(CU386/CV384)</f>
        <v>1</v>
      </c>
      <c r="CX386" s="23" t="str" cm="1">
        <f t="array" ref="CX386">+_xlfn.IFS(CW386&lt;0.8,"Cambio",CW386&lt;0.9,"Revisión de control",CW386&gt;0.89,"Se mantiene")</f>
        <v>Se mantiene</v>
      </c>
      <c r="CY386" s="143"/>
      <c r="CZ386" s="143"/>
      <c r="DA386" s="143"/>
      <c r="DB386" s="143"/>
      <c r="DC386" s="25">
        <f t="shared" si="290"/>
        <v>1</v>
      </c>
    </row>
    <row r="387" spans="1:107" ht="60" customHeight="1" x14ac:dyDescent="0.35">
      <c r="A387" s="146" t="s">
        <v>1726</v>
      </c>
      <c r="B387" s="204"/>
      <c r="C387" s="147" t="s">
        <v>159</v>
      </c>
      <c r="D387" s="207"/>
      <c r="E387" s="210"/>
      <c r="F387" s="207"/>
      <c r="G387" s="221"/>
      <c r="H387" s="184"/>
      <c r="I387" s="217"/>
      <c r="J387" s="191"/>
      <c r="K387" s="191"/>
      <c r="L387" s="211"/>
      <c r="M387" s="198"/>
      <c r="N387" s="201"/>
      <c r="O387" s="214"/>
      <c r="P387" s="217"/>
      <c r="Q387" s="214"/>
      <c r="R387" s="217"/>
      <c r="S387" s="217"/>
      <c r="T387" s="217"/>
      <c r="U387" s="184"/>
      <c r="V387" s="186"/>
      <c r="W387" s="186"/>
      <c r="X387" s="187"/>
      <c r="Y387" s="191"/>
      <c r="Z387" s="191"/>
      <c r="AA387" s="194"/>
      <c r="AB387" s="194"/>
      <c r="AC387" s="194"/>
      <c r="AD387" s="195"/>
      <c r="AE387" s="184"/>
      <c r="AF387" s="188"/>
      <c r="AG387" s="184"/>
      <c r="AH387" s="184"/>
      <c r="AI387" s="188"/>
      <c r="AJ387" s="184"/>
      <c r="AK387" s="185"/>
      <c r="AL387" s="20" t="str">
        <f>CONCATENATE(J384," Control"," 4")</f>
        <v>ADMBS 60 Control 4</v>
      </c>
      <c r="AM387" s="22"/>
      <c r="AN387" s="22"/>
      <c r="AO387" s="22"/>
      <c r="AP387" s="22" t="str">
        <f t="shared" si="279"/>
        <v xml:space="preserve">  a través de </v>
      </c>
      <c r="AQ387" s="20"/>
      <c r="AR387" s="20" t="str">
        <f>IF(OR(AQ387="Preventivo",AQ387="Detectivo"),"Probabilidad",IF(AQ387="Correctivo","Impacto",""))</f>
        <v/>
      </c>
      <c r="AS387" s="20"/>
      <c r="AT387" s="20" t="str">
        <f>IF(AND(AQ387="Preventivo",AS387="Automático"),"50%",IF(AND(AQ387="Preventivo",AS387="Manual"),"40%",IF(AND(AQ387="Detectivo",AS387="Automático"),"40%",IF(AND(AQ387="Detectivo",AS387="Manual"),"30%",IF(AND(AQ387="Correctivo",AS387="Automático"),"35%",IF(AND(AQ387="Correctivo",AS387="Manual"),"25%",""))))))</f>
        <v/>
      </c>
      <c r="AU387" s="20"/>
      <c r="AV387" s="20"/>
      <c r="AW387" s="20"/>
      <c r="AX387" s="21">
        <f>+IF(AR387="Probabilidad",AX386-(AX386*AT387),AX386)</f>
        <v>0.7</v>
      </c>
      <c r="AY387" s="20" t="str">
        <f t="shared" si="275"/>
        <v>Alta</v>
      </c>
      <c r="AZ387" s="21">
        <f>+IF(AR387="Impacto",AZ386-(AZ386*AT387),AZ386)</f>
        <v>0.75</v>
      </c>
      <c r="BA387" s="20" t="str">
        <f t="shared" si="276"/>
        <v>Mayor</v>
      </c>
      <c r="BB387" s="191"/>
      <c r="BC387" s="191"/>
      <c r="BD387" s="183"/>
      <c r="BE387" s="20"/>
      <c r="BF387" s="20"/>
      <c r="BG387" s="20"/>
      <c r="BH387" s="166"/>
      <c r="BI387" s="166"/>
      <c r="BJ387" s="167"/>
      <c r="BK387" s="167"/>
      <c r="BL387" s="165"/>
      <c r="BM387" s="178"/>
      <c r="BN387" s="20" t="str">
        <f>CONCATENATE(J384," Acción preventiva"," 4")</f>
        <v>ADMBS 60 Acción preventiva 4</v>
      </c>
      <c r="BO387" s="22"/>
      <c r="BP387" s="22"/>
      <c r="BQ387" s="22"/>
      <c r="BR387" s="20"/>
      <c r="BS387" s="20"/>
      <c r="BT387" s="20"/>
      <c r="BU387" s="20"/>
      <c r="BV387" s="20"/>
      <c r="BW387" s="20"/>
      <c r="BX387" s="20"/>
      <c r="BY387" s="20"/>
      <c r="BZ387" s="20"/>
      <c r="CA387" s="20"/>
      <c r="CB387" s="20"/>
      <c r="CC387" s="20"/>
      <c r="CD387" s="20"/>
      <c r="CE387" s="180"/>
      <c r="CF387" s="37"/>
      <c r="CG387" s="37"/>
      <c r="CH387" s="37"/>
      <c r="CI387" s="37"/>
      <c r="CJ387" s="37"/>
      <c r="CK387" s="37"/>
      <c r="CL387" s="37"/>
      <c r="CM387" s="37"/>
      <c r="CN387" s="37"/>
      <c r="CO387" s="37"/>
      <c r="CP387" s="37"/>
      <c r="CQ387" s="37"/>
      <c r="CR387" s="37"/>
      <c r="CS387" s="38"/>
      <c r="CT387" s="23"/>
      <c r="CU387" s="24"/>
      <c r="CV387" s="242"/>
      <c r="CW387" s="25">
        <f>1-(CU387/CV384)</f>
        <v>1</v>
      </c>
      <c r="CX387" s="23" t="str" cm="1">
        <f t="array" ref="CX387">+_xlfn.IFS(CW387&lt;0.8,"Cambio",CW387&lt;0.9,"Revisión de control",CW387&gt;0.89,"Se mantiene")</f>
        <v>Se mantiene</v>
      </c>
      <c r="CY387" s="143"/>
      <c r="CZ387" s="143"/>
      <c r="DA387" s="143"/>
      <c r="DB387" s="143"/>
      <c r="DC387" s="25">
        <f t="shared" si="290"/>
        <v>1</v>
      </c>
    </row>
    <row r="388" spans="1:107" ht="60" customHeight="1" x14ac:dyDescent="0.35">
      <c r="A388" s="146" t="s">
        <v>1726</v>
      </c>
      <c r="B388" s="202" t="s">
        <v>158</v>
      </c>
      <c r="C388" s="147" t="s">
        <v>159</v>
      </c>
      <c r="D388" s="205" t="str">
        <f>VLOOKUP(B388,Datos!$B$65:$F$80,3,FALSE)</f>
        <v>Gestionar la administración y mantenimiento de bienes y servicios necesarios para la ejecución de los procesos de la entidad</v>
      </c>
      <c r="E388" s="208" t="str">
        <f>VLOOKUP(B388,Datos!$B$65:$F$80,5,FALSE)</f>
        <v>La posibilidad de incumplir con la administración y mantenimiento de bienes y servicios necesarios para la ejecución de los procesos de la entidad</v>
      </c>
      <c r="F388" s="205" t="str">
        <f>VLOOKUP(B388,Datos!$B$65:$F$80,4,FALSE)</f>
        <v>Desde la recepción de los bienes y servicios, hasta la disposición final de los bienes y el recibido a satisfacción de los servicios</v>
      </c>
      <c r="G388" s="221" t="s">
        <v>256</v>
      </c>
      <c r="H388" s="184" t="s">
        <v>1727</v>
      </c>
      <c r="I388" s="215">
        <f>IF(K388="",0,1)</f>
        <v>1</v>
      </c>
      <c r="J388" s="189" t="str">
        <f>CONCATENATE(C388," ",K388)</f>
        <v>ADMBS 61</v>
      </c>
      <c r="K388" s="189">
        <v>61</v>
      </c>
      <c r="L388" s="211">
        <v>46150</v>
      </c>
      <c r="M388" s="196">
        <f ca="1">+TODAY()-L388</f>
        <v>39</v>
      </c>
      <c r="N388" s="199" t="s">
        <v>1729</v>
      </c>
      <c r="O388" s="212" t="s">
        <v>31</v>
      </c>
      <c r="P388" s="215">
        <f>VLOOKUP(O388,Datos!$B$20:$D$25,3,FALSE)</f>
        <v>0.8</v>
      </c>
      <c r="Q388" s="212" t="s">
        <v>20</v>
      </c>
      <c r="R388" s="215">
        <f>VLOOKUP(Q388,Datos!$C$20:$D$25,2,FALSE)</f>
        <v>0.2</v>
      </c>
      <c r="S388" s="215">
        <f>+IF(P388="",R388,IF(R388="",P388,IF(P388&gt;R388,P388,R388)))</f>
        <v>0.8</v>
      </c>
      <c r="T388" s="215" t="str" cm="1">
        <f t="array" ref="T388">_xlfn.IFS(S388=P388,O388,S388=R388,Q388)</f>
        <v>Entre 100 y menor a 500 SMLMV</v>
      </c>
      <c r="U388" s="184" t="s">
        <v>0</v>
      </c>
      <c r="V388" s="186" t="s">
        <v>1731</v>
      </c>
      <c r="W388" s="186" t="s">
        <v>1733</v>
      </c>
      <c r="X388" s="187" t="str">
        <f>CONCATENATE("Posibilidad de"," ",U388," ",V388," debido ",W388)</f>
        <v>Posibilidad de afectación económica o presupuestal por sanciones legales de los entes de control debido al desconocimiento e incumplimiento de la normatividad ambiental aplicable en el Plan Institucional de Gestión Ambiental - PIGA</v>
      </c>
      <c r="Y388" s="189" t="s">
        <v>211</v>
      </c>
      <c r="Z388" s="189" t="s">
        <v>215</v>
      </c>
      <c r="AA388" s="192" t="s">
        <v>257</v>
      </c>
      <c r="AB388" s="192" t="s">
        <v>1010</v>
      </c>
      <c r="AC388" s="192" t="s">
        <v>1078</v>
      </c>
      <c r="AD388" s="195">
        <v>8760</v>
      </c>
      <c r="AE388" s="184" t="str">
        <f>IF(AD388&lt;=0,"",IF(AD388&lt;=2,"Muy Baja",IF(AD388&lt;=24,"Baja",IF(AD388&lt;=500,"Media",IF(AD388&lt;=5000,"Alta","Muy Alta")))))</f>
        <v>Muy Alta</v>
      </c>
      <c r="AF388" s="188">
        <f>IF(AE388="","",IF(AE388="Muy Baja",0.2,IF(AE388="Baja",0.4,IF(AE388="Media",0.6,IF(AE388="Alta",0.8,IF(AE388="Muy Alta",1,))))))</f>
        <v>1</v>
      </c>
      <c r="AG388" s="188" t="str">
        <f>+T388</f>
        <v>Entre 100 y menor a 500 SMLMV</v>
      </c>
      <c r="AH388" s="184" t="str" cm="1">
        <f t="array" ref="AH388">_xlfn.IFS(AG388=Datos!$C$6,"Leve",AG388=Datos!$D$6,"Leve",AG388=Datos!$C$7,"Menor",AG388=Datos!$D$7,"Menor",AG388=Datos!$C$8,"Moderado",AG388=Datos!$D$8,"Moderado",AG388=Datos!$C$9,"Mayor",AG388=Datos!$D$9,"Mayor",AG388=Datos!$C$10,"Catastrófico",AG388=Datos!$D$10,"Catastrófico")</f>
        <v>Mayor</v>
      </c>
      <c r="AI388" s="188">
        <f>IF(AH388="","",IF(AH388="Leve",0.2,IF(AH388="Menor",0.4,IF(AH388="Moderado",0.6,IF(AH388="Mayor",0.8,IF(AH388="Catastrófico",1,))))))</f>
        <v>0.8</v>
      </c>
      <c r="AJ388" s="184" t="str">
        <f>IF(OR(AND(AE388="Muy Baja",AH388="Leve"),AND(AE388="Muy Baja",AH388="Menor"),AND(AE388="Baja",AH388="Leve")),"Bajo",IF(OR(AND(AE388="Muy baja",AH388="Moderado"),AND(AE388="Baja",AH388="Menor"),AND(AE388="Baja",AH388="Moderado"),AND(AE388="Media",AH388="Leve"),AND(AE388="Media",AH388="Menor"),AND(AE388="Media",AH388="Moderado"),AND(AE388="Alta",AH388="Leve"),AND(AE388="Alta",AH388="Menor")),"Moderado",IF(OR(AND(AE388="Muy Baja",AH388="Mayor"),AND(AE388="Baja",AH388="Mayor"),AND(AE388="Media",AH388="Mayor"),AND(AE388="Alta",AH388="Moderado"),AND(AE388="Alta",AH388="Mayor"),AND(AE388="Muy Alta",AH388="Leve"),AND(AE388="Muy Alta",AH388="Menor"),AND(AE388="Muy Alta",AH388="Moderado"),AND(AE388="Muy Alta",AH388="Mayor")),"Alto",IF(OR(AND(AE388="Muy Baja",AH388="Catastrófico"),AND(AE388="Baja",AH388="Catastrófico"),AND(AE388="Media",AH388="Catastrófico"),AND(AE388="Alta",AH388="Catastrófico"),AND(AE388="Muy Alta",AH388="Catastrófico")),"Extremo",""))))</f>
        <v>Alto</v>
      </c>
      <c r="AK388" s="185" t="str" cm="1">
        <f t="array" ref="AK388">_xlfn.IFS(AJ388="Bajo","Aceptar",AJ388="Moderado","Reducir",AJ388="Alto","Reducir",AJ388="Extremo","Reducir")</f>
        <v>Reducir</v>
      </c>
      <c r="AL388" s="20" t="str">
        <f>CONCATENATE(J388," Control"," 1")</f>
        <v>ADMBS 61 Control 1</v>
      </c>
      <c r="AM388" s="123" t="s">
        <v>1735</v>
      </c>
      <c r="AN388" s="123" t="s">
        <v>1740</v>
      </c>
      <c r="AO388" s="123" t="s">
        <v>1741</v>
      </c>
      <c r="AP388" s="22" t="str">
        <f t="shared" ref="AP388:AP395" si="291">CONCATENATE(AM388," ",AN388," a través de ",AO388)</f>
        <v>La SUBDIRECCIÓN ADMINISTRATIVA Y FINANCIERA (GESTIÓN AMBIENTAL) verifica la fase precontractual de los criterios ambientales acogidos para el Plan Institucional de Gestión Ambiental - PIGA a través de los permisos de disposición que entregan los proveedores de acuerdo a los lineamientos e instructivos impartidos en la plataforma de Colombia Compra Eficiente</v>
      </c>
      <c r="AQ388" s="20" t="s">
        <v>54</v>
      </c>
      <c r="AR388" s="20" t="str">
        <f t="shared" ref="AR388:AR395" si="292">IF(OR(AQ388="Preventivo",AQ388="Detectivo"),"Probabilidad",IF(AQ388="Correctivo","Impacto",""))</f>
        <v>Probabilidad</v>
      </c>
      <c r="AS388" s="20" t="s">
        <v>56</v>
      </c>
      <c r="AT388" s="20" t="str">
        <f t="shared" ref="AT388:AT395" si="293">IF(AND(AQ388="Preventivo",AS388="Automático"),"50%",IF(AND(AQ388="Preventivo",AS388="Manual"),"40%",IF(AND(AQ388="Detectivo",AS388="Automático"),"40%",IF(AND(AQ388="Detectivo",AS388="Manual"),"30%",IF(AND(AQ388="Correctivo",AS388="Automático"),"35%",IF(AND(AQ388="Correctivo",AS388="Manual"),"25%",""))))))</f>
        <v>30%</v>
      </c>
      <c r="AU388" s="20" t="s">
        <v>5</v>
      </c>
      <c r="AV388" s="20" t="s">
        <v>6</v>
      </c>
      <c r="AW388" s="20" t="s">
        <v>7</v>
      </c>
      <c r="AX388" s="21">
        <f>+IF(AR388="Probabilidad",AF388-(AF388*AT388),AF388)</f>
        <v>0.7</v>
      </c>
      <c r="AY388" s="20" t="str">
        <f t="shared" ref="AY388:AY395" si="294">IFERROR(IF(AX388="","",IF(AX388&lt;=20%,"Muy Baja",IF(AX388&lt;=40%,"Baja",IF(AX388&lt;=60%,"Media",IF(AX388&lt;=80%,"Alta","Muy Alta"))))),"")</f>
        <v>Alta</v>
      </c>
      <c r="AZ388" s="21">
        <f>+IF(AR388="Impacto",AI388-(AI388*AT388),AI388)</f>
        <v>0.8</v>
      </c>
      <c r="BA388" s="20" t="str">
        <f t="shared" ref="BA388:BA395" si="295">IFERROR(IF(AZ388="","",IF(AZ388&lt;=0.2,"Leve",IF(AZ388&lt;=0.4,"Menor",IF(AZ388&lt;=0.6,"Moderado",IF(AZ388&lt;=0.8,"Mayor","Catastrófico"))))),"")</f>
        <v>Mayor</v>
      </c>
      <c r="BB388" s="189" t="str">
        <f>IF(OR(AND(AY391="Muy Baja",BA391="Leve"),AND(AY391="Muy Baja",BA391="Menor"),AND(AY391="Baja",BA391="Leve")),"Bajo",IF(OR(AND(AY391="Muy baja",BA391="Moderado"),AND(AY391="Baja",BA391="Menor"),AND(AY391="Baja",BA391="Moderado"),AND(AY391="Media",BA391="Leve"),AND(AY391="Media",BA391="Menor"),AND(AY391="Media",BA391="Moderado"),AND(AY391="Alta",BA391="Leve"),AND(AY391="Alta",BA391="Menor")),"Moderado",IF(OR(AND(AY391="Muy Baja",BA391="Mayor"),AND(AY391="Baja",BA391="Mayor"),AND(AY391="Media",BA391="Mayor"),AND(AY391="Alta",BA391="Moderado"),AND(AY391="Alta",BA391="Mayor"),AND(AY391="Muy Alta",BA391="Leve"),AND(AY391="Muy Alta",BA391="Menor"),AND(AY391="Muy Alta",BA391="Moderado"),AND(AY391="Muy Alta",BA391="Mayor")),"Alto",IF(OR(AND(AY391="Muy Baja",BA391="Catastrófico"),AND(AY391="Baja",BA391="Catastrófico"),AND(AY391="Media",BA391="Catastrófico"),AND(AY391="Alta",BA391="Catastrófico"),AND(AY391="Muy Alta",BA391="Catastrófico")),"Extremo",""))))</f>
        <v>Moderado</v>
      </c>
      <c r="BC388" s="189" t="str" cm="1">
        <f t="array" ref="BC388">_xlfn.IFS(BB388="Bajo","Aceptar",BB388="Moderado","Reducir",BB388="Alto","Reducir",BB388="Extremo","Reducir")</f>
        <v>Reducir</v>
      </c>
      <c r="BD388" s="181" t="str" cm="1">
        <f t="array" ref="BD388">_xlfn.IFS(BC388="Aceptar","No",BC388="Reducir","Si")</f>
        <v>Si</v>
      </c>
      <c r="BE388" s="136" t="s">
        <v>1817</v>
      </c>
      <c r="BF388" s="136" t="s">
        <v>1817</v>
      </c>
      <c r="BG388" s="136" t="s">
        <v>1817</v>
      </c>
      <c r="BH388" s="166">
        <v>0</v>
      </c>
      <c r="BI388" s="166"/>
      <c r="BJ388" s="167"/>
      <c r="BK388" s="164">
        <f t="shared" ref="BK388:BK389" si="296">+SUM(BH388:BJ388)</f>
        <v>0</v>
      </c>
      <c r="BL388" s="165">
        <f t="shared" ref="BL388:BL389" si="297">+BK388/3</f>
        <v>0</v>
      </c>
      <c r="BM388" s="178">
        <f t="shared" ref="BM388" si="298">+AVERAGE(BL388:BL391)</f>
        <v>0</v>
      </c>
      <c r="BN388" s="20" t="str">
        <f>CONCATENATE(J388," Acción preventiva"," 1")</f>
        <v>ADMBS 61 Acción preventiva 1</v>
      </c>
      <c r="BO388" s="123" t="s">
        <v>258</v>
      </c>
      <c r="BP388" s="123" t="s">
        <v>265</v>
      </c>
      <c r="BQ388" s="123" t="s">
        <v>262</v>
      </c>
      <c r="BR388" s="20">
        <f t="shared" ref="BR388:BR392" si="299">+SUM(BS388:CD388)</f>
        <v>2</v>
      </c>
      <c r="BS388" s="20"/>
      <c r="BT388" s="20"/>
      <c r="BU388" s="20"/>
      <c r="BV388" s="20"/>
      <c r="BW388" s="20"/>
      <c r="BX388" s="124">
        <v>1</v>
      </c>
      <c r="BY388" s="124"/>
      <c r="BZ388" s="124"/>
      <c r="CA388" s="124">
        <v>1</v>
      </c>
      <c r="CB388" s="124"/>
      <c r="CC388" s="124"/>
      <c r="CD388" s="20"/>
      <c r="CE388" s="180">
        <f>+AVERAGE(CR388:CR391)/AVERAGE(BR388:BR391)</f>
        <v>0</v>
      </c>
      <c r="CF388" s="37">
        <f>VLOOKUP($BN388,'[1]Anexo 4 Seg Acciones Prev'!$C$7:$CY$306,90,FALSE)</f>
        <v>0</v>
      </c>
      <c r="CG388" s="37">
        <f>VLOOKUP($BN388,'[1]Anexo 4 Seg Acciones Prev'!$C$7:$CY$306,91,FALSE)</f>
        <v>0</v>
      </c>
      <c r="CH388" s="37">
        <f>VLOOKUP($BN388,'[1]Anexo 4 Seg Acciones Prev'!$C$7:$CY$306,92,FALSE)</f>
        <v>0</v>
      </c>
      <c r="CI388" s="37">
        <f>VLOOKUP($BN388,'[1]Anexo 4 Seg Acciones Prev'!$C$7:$CY$306,93,FALSE)</f>
        <v>0</v>
      </c>
      <c r="CJ388" s="37">
        <f>VLOOKUP($BN388,'[1]Anexo 4 Seg Acciones Prev'!$C$7:$CY$306,94,FALSE)</f>
        <v>0</v>
      </c>
      <c r="CK388" s="37">
        <f>VLOOKUP($BN388,'[1]Anexo 4 Seg Acciones Prev'!$C$7:$CY$306,95,FALSE)</f>
        <v>0</v>
      </c>
      <c r="CL388" s="37">
        <f>VLOOKUP($BN388,'[1]Anexo 4 Seg Acciones Prev'!$C$7:$CY$306,96,FALSE)</f>
        <v>0</v>
      </c>
      <c r="CM388" s="37">
        <f>VLOOKUP($BN388,'[1]Anexo 4 Seg Acciones Prev'!$C$7:$CY$306,97,FALSE)</f>
        <v>0</v>
      </c>
      <c r="CN388" s="37">
        <f>VLOOKUP($BN388,'[1]Anexo 4 Seg Acciones Prev'!$C$7:$CY$306,98,FALSE)</f>
        <v>0</v>
      </c>
      <c r="CO388" s="37">
        <f>VLOOKUP($BN388,'[1]Anexo 4 Seg Acciones Prev'!$C$7:$CY$306,99,FALSE)</f>
        <v>0</v>
      </c>
      <c r="CP388" s="37">
        <f>VLOOKUP($BN388,'[1]Anexo 4 Seg Acciones Prev'!$C$7:$CY$306,100,FALSE)</f>
        <v>0</v>
      </c>
      <c r="CQ388" s="37">
        <f>VLOOKUP($BN388,'[1]Anexo 4 Seg Acciones Prev'!$C$7:$CY$306,101,FALSE)</f>
        <v>0</v>
      </c>
      <c r="CR388" s="37">
        <f t="shared" ref="CR388:CR392" si="300">+SUM(CF388:CQ388)</f>
        <v>0</v>
      </c>
      <c r="CS388" s="38" t="s">
        <v>58</v>
      </c>
      <c r="CT388" s="23"/>
      <c r="CU388" s="24"/>
      <c r="CV388" s="240">
        <f>+AD388</f>
        <v>8760</v>
      </c>
      <c r="CW388" s="25">
        <f>1-(CU388/CV388)</f>
        <v>1</v>
      </c>
      <c r="CX388" s="23" t="str" cm="1">
        <f t="array" ref="CX388">+_xlfn.IFS(CW388&lt;0.8,"Cambio",CW388&lt;0.9,"Revisión de control",CW388&gt;0.89,"Se mantiene")</f>
        <v>Se mantiene</v>
      </c>
      <c r="CY388" s="143"/>
      <c r="CZ388" s="143"/>
      <c r="DA388" s="143"/>
      <c r="DB388" s="143"/>
      <c r="DC388" s="25">
        <f t="shared" si="290"/>
        <v>1</v>
      </c>
    </row>
    <row r="389" spans="1:107" ht="60" customHeight="1" x14ac:dyDescent="0.35">
      <c r="A389" s="146" t="s">
        <v>1726</v>
      </c>
      <c r="B389" s="203"/>
      <c r="C389" s="147" t="s">
        <v>159</v>
      </c>
      <c r="D389" s="206"/>
      <c r="E389" s="209"/>
      <c r="F389" s="206"/>
      <c r="G389" s="221"/>
      <c r="H389" s="184"/>
      <c r="I389" s="216"/>
      <c r="J389" s="190"/>
      <c r="K389" s="190"/>
      <c r="L389" s="211"/>
      <c r="M389" s="197"/>
      <c r="N389" s="200"/>
      <c r="O389" s="213"/>
      <c r="P389" s="216"/>
      <c r="Q389" s="213"/>
      <c r="R389" s="216"/>
      <c r="S389" s="216"/>
      <c r="T389" s="216"/>
      <c r="U389" s="184"/>
      <c r="V389" s="186"/>
      <c r="W389" s="186"/>
      <c r="X389" s="187"/>
      <c r="Y389" s="190"/>
      <c r="Z389" s="190"/>
      <c r="AA389" s="193"/>
      <c r="AB389" s="193"/>
      <c r="AC389" s="193"/>
      <c r="AD389" s="195"/>
      <c r="AE389" s="184"/>
      <c r="AF389" s="188"/>
      <c r="AG389" s="184"/>
      <c r="AH389" s="184"/>
      <c r="AI389" s="188"/>
      <c r="AJ389" s="184"/>
      <c r="AK389" s="185"/>
      <c r="AL389" s="20" t="str">
        <f>CONCATENATE(J388," Control"," 2")</f>
        <v>ADMBS 61 Control 2</v>
      </c>
      <c r="AM389" s="123" t="s">
        <v>1735</v>
      </c>
      <c r="AN389" s="123" t="s">
        <v>1742</v>
      </c>
      <c r="AO389" s="123" t="s">
        <v>1743</v>
      </c>
      <c r="AP389" s="22" t="str">
        <f t="shared" si="291"/>
        <v>La SUBDIRECCIÓN ADMINISTRATIVA Y FINANCIERA (GESTIÓN AMBIENTAL) verifica y realiza el seguimiento del cumplimiento de los requisitos ambientales para el Plan Institucional de Gestión Ambiental - PIGA a través de la Matriz de requisitos legales ambientales  establecida por la ANT</v>
      </c>
      <c r="AQ389" s="20" t="s">
        <v>54</v>
      </c>
      <c r="AR389" s="20" t="str">
        <f t="shared" si="292"/>
        <v>Probabilidad</v>
      </c>
      <c r="AS389" s="20" t="s">
        <v>56</v>
      </c>
      <c r="AT389" s="20" t="str">
        <f t="shared" si="293"/>
        <v>30%</v>
      </c>
      <c r="AU389" s="20" t="s">
        <v>5</v>
      </c>
      <c r="AV389" s="20" t="s">
        <v>2</v>
      </c>
      <c r="AW389" s="20" t="s">
        <v>3</v>
      </c>
      <c r="AX389" s="21">
        <f>+IF(AR389="Probabilidad",AX388-(AX388*AT389),AX388)</f>
        <v>0.49</v>
      </c>
      <c r="AY389" s="20" t="str">
        <f t="shared" si="294"/>
        <v>Media</v>
      </c>
      <c r="AZ389" s="21">
        <f>+IF(AR389="Impacto",AZ388-(AZ388*AT389),AZ388)</f>
        <v>0.8</v>
      </c>
      <c r="BA389" s="20" t="str">
        <f t="shared" si="295"/>
        <v>Mayor</v>
      </c>
      <c r="BB389" s="190"/>
      <c r="BC389" s="190"/>
      <c r="BD389" s="182"/>
      <c r="BE389" s="136" t="s">
        <v>1817</v>
      </c>
      <c r="BF389" s="136" t="s">
        <v>1817</v>
      </c>
      <c r="BG389" s="136" t="s">
        <v>1817</v>
      </c>
      <c r="BH389" s="166">
        <v>0</v>
      </c>
      <c r="BI389" s="166"/>
      <c r="BJ389" s="167"/>
      <c r="BK389" s="164">
        <f t="shared" si="296"/>
        <v>0</v>
      </c>
      <c r="BL389" s="165">
        <f t="shared" si="297"/>
        <v>0</v>
      </c>
      <c r="BM389" s="178"/>
      <c r="BN389" s="20" t="str">
        <f>CONCATENATE(J388," Acción preventiva"," 2")</f>
        <v>ADMBS 61 Acción preventiva 2</v>
      </c>
      <c r="BO389" s="123" t="s">
        <v>258</v>
      </c>
      <c r="BP389" s="123" t="s">
        <v>266</v>
      </c>
      <c r="BQ389" s="123" t="s">
        <v>262</v>
      </c>
      <c r="BR389" s="20">
        <f t="shared" si="299"/>
        <v>2</v>
      </c>
      <c r="BS389" s="20"/>
      <c r="BT389" s="20"/>
      <c r="BU389" s="20"/>
      <c r="BV389" s="20"/>
      <c r="BW389" s="20"/>
      <c r="BX389" s="124">
        <v>1</v>
      </c>
      <c r="BY389" s="124"/>
      <c r="BZ389" s="124"/>
      <c r="CA389" s="124">
        <v>1</v>
      </c>
      <c r="CB389" s="124"/>
      <c r="CC389" s="124"/>
      <c r="CD389" s="20"/>
      <c r="CE389" s="180"/>
      <c r="CF389" s="37">
        <f>VLOOKUP($BN389,'[1]Anexo 4 Seg Acciones Prev'!$C$7:$CY$306,90,FALSE)</f>
        <v>0</v>
      </c>
      <c r="CG389" s="37">
        <f>VLOOKUP($BN389,'[1]Anexo 4 Seg Acciones Prev'!$C$7:$CY$306,91,FALSE)</f>
        <v>0</v>
      </c>
      <c r="CH389" s="37">
        <f>VLOOKUP($BN389,'[1]Anexo 4 Seg Acciones Prev'!$C$7:$CY$306,92,FALSE)</f>
        <v>0</v>
      </c>
      <c r="CI389" s="37">
        <f>VLOOKUP($BN389,'[1]Anexo 4 Seg Acciones Prev'!$C$7:$CY$306,93,FALSE)</f>
        <v>0</v>
      </c>
      <c r="CJ389" s="37">
        <f>VLOOKUP($BN389,'[1]Anexo 4 Seg Acciones Prev'!$C$7:$CY$306,94,FALSE)</f>
        <v>0</v>
      </c>
      <c r="CK389" s="37">
        <f>VLOOKUP($BN389,'[1]Anexo 4 Seg Acciones Prev'!$C$7:$CY$306,95,FALSE)</f>
        <v>0</v>
      </c>
      <c r="CL389" s="37">
        <f>VLOOKUP($BN389,'[1]Anexo 4 Seg Acciones Prev'!$C$7:$CY$306,96,FALSE)</f>
        <v>0</v>
      </c>
      <c r="CM389" s="37">
        <f>VLOOKUP($BN389,'[1]Anexo 4 Seg Acciones Prev'!$C$7:$CY$306,97,FALSE)</f>
        <v>0</v>
      </c>
      <c r="CN389" s="37">
        <f>VLOOKUP($BN389,'[1]Anexo 4 Seg Acciones Prev'!$C$7:$CY$306,98,FALSE)</f>
        <v>0</v>
      </c>
      <c r="CO389" s="37">
        <f>VLOOKUP($BN389,'[1]Anexo 4 Seg Acciones Prev'!$C$7:$CY$306,99,FALSE)</f>
        <v>0</v>
      </c>
      <c r="CP389" s="37">
        <f>VLOOKUP($BN389,'[1]Anexo 4 Seg Acciones Prev'!$C$7:$CY$306,100,FALSE)</f>
        <v>0</v>
      </c>
      <c r="CQ389" s="37">
        <f>VLOOKUP($BN389,'[1]Anexo 4 Seg Acciones Prev'!$C$7:$CY$306,101,FALSE)</f>
        <v>0</v>
      </c>
      <c r="CR389" s="37">
        <f t="shared" si="300"/>
        <v>0</v>
      </c>
      <c r="CS389" s="38" t="s">
        <v>58</v>
      </c>
      <c r="CT389" s="23"/>
      <c r="CU389" s="24"/>
      <c r="CV389" s="241"/>
      <c r="CW389" s="25">
        <f>1-(CU389/CV388)</f>
        <v>1</v>
      </c>
      <c r="CX389" s="23" t="str" cm="1">
        <f t="array" ref="CX389">+_xlfn.IFS(CW389&lt;0.8,"Cambio",CW389&lt;0.9,"Revisión de control",CW389&gt;0.89,"Se mantiene")</f>
        <v>Se mantiene</v>
      </c>
      <c r="CY389" s="143"/>
      <c r="CZ389" s="143"/>
      <c r="DA389" s="143"/>
      <c r="DB389" s="143"/>
      <c r="DC389" s="25">
        <f t="shared" ref="DC389:DC395" si="301">(_xlfn.IFS(CT389="",1,CT389="SI",0)+_xlfn.IFS(CY389="",1,CY389="SI",1,CY389="NO",0)+_xlfn.IFS(CZ389="",1,CZ389="SI",1,CZ389="NO",0)+_xlfn.IFS(DA389="",1,DA389="SI",1,DA389="NO",0)+_xlfn.IFS(DB389="",1,DB389="SI",1,DB389="NO",0))/5</f>
        <v>1</v>
      </c>
    </row>
    <row r="390" spans="1:107" ht="60" customHeight="1" x14ac:dyDescent="0.35">
      <c r="A390" s="146" t="s">
        <v>1726</v>
      </c>
      <c r="B390" s="203"/>
      <c r="C390" s="147" t="s">
        <v>159</v>
      </c>
      <c r="D390" s="206"/>
      <c r="E390" s="209"/>
      <c r="F390" s="206"/>
      <c r="G390" s="221"/>
      <c r="H390" s="184"/>
      <c r="I390" s="216"/>
      <c r="J390" s="190"/>
      <c r="K390" s="190"/>
      <c r="L390" s="211"/>
      <c r="M390" s="197"/>
      <c r="N390" s="200"/>
      <c r="O390" s="213"/>
      <c r="P390" s="216"/>
      <c r="Q390" s="213"/>
      <c r="R390" s="216"/>
      <c r="S390" s="216"/>
      <c r="T390" s="216"/>
      <c r="U390" s="184"/>
      <c r="V390" s="186"/>
      <c r="W390" s="186"/>
      <c r="X390" s="187"/>
      <c r="Y390" s="190"/>
      <c r="Z390" s="190"/>
      <c r="AA390" s="193"/>
      <c r="AB390" s="193"/>
      <c r="AC390" s="193"/>
      <c r="AD390" s="195"/>
      <c r="AE390" s="184"/>
      <c r="AF390" s="188"/>
      <c r="AG390" s="184"/>
      <c r="AH390" s="184"/>
      <c r="AI390" s="188"/>
      <c r="AJ390" s="184"/>
      <c r="AK390" s="185"/>
      <c r="AL390" s="20" t="str">
        <f>CONCATENATE(J388," Control"," 3")</f>
        <v>ADMBS 61 Control 3</v>
      </c>
      <c r="AM390" s="22" t="s">
        <v>1735</v>
      </c>
      <c r="AN390" s="22" t="s">
        <v>1744</v>
      </c>
      <c r="AO390" s="22" t="s">
        <v>1745</v>
      </c>
      <c r="AP390" s="22" t="str">
        <f t="shared" si="291"/>
        <v>La SUBDIRECCIÓN ADMINISTRATIVA Y FINANCIERA (GESTIÓN AMBIENTAL)  solicita la cancelación del contrato a través de un memorando por el incumplimiento de los permisos del proveedor</v>
      </c>
      <c r="AQ390" s="20" t="s">
        <v>55</v>
      </c>
      <c r="AR390" s="20" t="str">
        <f t="shared" si="292"/>
        <v>Impacto</v>
      </c>
      <c r="AS390" s="20" t="s">
        <v>56</v>
      </c>
      <c r="AT390" s="20" t="str">
        <f t="shared" si="293"/>
        <v>25%</v>
      </c>
      <c r="AU390" s="20" t="s">
        <v>5</v>
      </c>
      <c r="AV390" s="20" t="s">
        <v>2</v>
      </c>
      <c r="AW390" s="20" t="s">
        <v>3</v>
      </c>
      <c r="AX390" s="21">
        <f>+IF(AR390="Probabilidad",AX389-(AX389*AT390),AX389)</f>
        <v>0.49</v>
      </c>
      <c r="AY390" s="20" t="str">
        <f t="shared" si="294"/>
        <v>Media</v>
      </c>
      <c r="AZ390" s="21">
        <f>+IF(AR390="Impacto",AZ389-(AZ389*AT390),AZ389)</f>
        <v>0.60000000000000009</v>
      </c>
      <c r="BA390" s="20" t="str">
        <f t="shared" si="295"/>
        <v>Moderado</v>
      </c>
      <c r="BB390" s="190"/>
      <c r="BC390" s="190"/>
      <c r="BD390" s="182"/>
      <c r="BE390" s="136" t="s">
        <v>1817</v>
      </c>
      <c r="BF390" s="136" t="s">
        <v>1817</v>
      </c>
      <c r="BG390" s="136" t="s">
        <v>1817</v>
      </c>
      <c r="BH390" s="166"/>
      <c r="BI390" s="166"/>
      <c r="BJ390" s="167"/>
      <c r="BK390" s="164"/>
      <c r="BL390" s="165"/>
      <c r="BM390" s="178"/>
      <c r="BN390" s="20" t="str">
        <f>CONCATENATE(J388," Acción preventiva"," 3")</f>
        <v>ADMBS 61 Acción preventiva 3</v>
      </c>
      <c r="BO390" s="22"/>
      <c r="BP390" s="22"/>
      <c r="BQ390" s="22"/>
      <c r="BR390" s="20"/>
      <c r="BS390" s="20"/>
      <c r="BT390" s="20"/>
      <c r="BU390" s="20"/>
      <c r="BV390" s="20"/>
      <c r="BW390" s="20"/>
      <c r="BX390" s="20"/>
      <c r="BY390" s="20"/>
      <c r="BZ390" s="20"/>
      <c r="CA390" s="20"/>
      <c r="CB390" s="20"/>
      <c r="CC390" s="20"/>
      <c r="CD390" s="20"/>
      <c r="CE390" s="180"/>
      <c r="CF390" s="37"/>
      <c r="CG390" s="37"/>
      <c r="CH390" s="37"/>
      <c r="CI390" s="37"/>
      <c r="CJ390" s="37"/>
      <c r="CK390" s="37"/>
      <c r="CL390" s="37"/>
      <c r="CM390" s="37"/>
      <c r="CN390" s="37"/>
      <c r="CO390" s="37"/>
      <c r="CP390" s="37"/>
      <c r="CQ390" s="37"/>
      <c r="CR390" s="37"/>
      <c r="CS390" s="38"/>
      <c r="CT390" s="23"/>
      <c r="CU390" s="24"/>
      <c r="CV390" s="241"/>
      <c r="CW390" s="25">
        <f>1-(CU390/CV388)</f>
        <v>1</v>
      </c>
      <c r="CX390" s="23" t="str" cm="1">
        <f t="array" ref="CX390">+_xlfn.IFS(CW390&lt;0.8,"Cambio",CW390&lt;0.9,"Revisión de control",CW390&gt;0.89,"Se mantiene")</f>
        <v>Se mantiene</v>
      </c>
      <c r="CY390" s="143"/>
      <c r="CZ390" s="143"/>
      <c r="DA390" s="143"/>
      <c r="DB390" s="143"/>
      <c r="DC390" s="25">
        <f t="shared" si="301"/>
        <v>1</v>
      </c>
    </row>
    <row r="391" spans="1:107" ht="60" customHeight="1" x14ac:dyDescent="0.35">
      <c r="A391" s="146" t="s">
        <v>1726</v>
      </c>
      <c r="B391" s="204"/>
      <c r="C391" s="147" t="s">
        <v>159</v>
      </c>
      <c r="D391" s="207"/>
      <c r="E391" s="210"/>
      <c r="F391" s="207"/>
      <c r="G391" s="221"/>
      <c r="H391" s="184"/>
      <c r="I391" s="217"/>
      <c r="J391" s="191"/>
      <c r="K391" s="191"/>
      <c r="L391" s="211"/>
      <c r="M391" s="198"/>
      <c r="N391" s="201"/>
      <c r="O391" s="214"/>
      <c r="P391" s="217"/>
      <c r="Q391" s="214"/>
      <c r="R391" s="217"/>
      <c r="S391" s="217"/>
      <c r="T391" s="217"/>
      <c r="U391" s="184"/>
      <c r="V391" s="186"/>
      <c r="W391" s="186"/>
      <c r="X391" s="187"/>
      <c r="Y391" s="191"/>
      <c r="Z391" s="191"/>
      <c r="AA391" s="194"/>
      <c r="AB391" s="194"/>
      <c r="AC391" s="194"/>
      <c r="AD391" s="195"/>
      <c r="AE391" s="184"/>
      <c r="AF391" s="188"/>
      <c r="AG391" s="184"/>
      <c r="AH391" s="184"/>
      <c r="AI391" s="188"/>
      <c r="AJ391" s="184"/>
      <c r="AK391" s="185"/>
      <c r="AL391" s="20" t="str">
        <f>CONCATENATE(J388," Control"," 4")</f>
        <v>ADMBS 61 Control 4</v>
      </c>
      <c r="AM391" s="22" t="s">
        <v>1735</v>
      </c>
      <c r="AN391" s="22" t="s">
        <v>1746</v>
      </c>
      <c r="AO391" s="22" t="s">
        <v>1747</v>
      </c>
      <c r="AP391" s="22" t="str">
        <f t="shared" si="291"/>
        <v>La SUBDIRECCIÓN ADMINISTRATIVA Y FINANCIERA (GESTIÓN AMBIENTAL) actualiza Plan Institucional de Gestión Ambiental a través de documento y la Matriz de requisitos legales ambientales  donde se modifica los parámetros que presentan desactualización de normativa y plan de ejecución</v>
      </c>
      <c r="AQ391" s="20" t="s">
        <v>55</v>
      </c>
      <c r="AR391" s="20" t="str">
        <f t="shared" si="292"/>
        <v>Impacto</v>
      </c>
      <c r="AS391" s="20" t="s">
        <v>56</v>
      </c>
      <c r="AT391" s="20" t="str">
        <f t="shared" si="293"/>
        <v>25%</v>
      </c>
      <c r="AU391" s="20" t="s">
        <v>1</v>
      </c>
      <c r="AV391" s="20" t="s">
        <v>2</v>
      </c>
      <c r="AW391" s="20" t="s">
        <v>3</v>
      </c>
      <c r="AX391" s="21">
        <f>+IF(AR391="Probabilidad",AX390-(AX390*AT391),AX390)</f>
        <v>0.49</v>
      </c>
      <c r="AY391" s="20" t="str">
        <f t="shared" si="294"/>
        <v>Media</v>
      </c>
      <c r="AZ391" s="21">
        <f>+IF(AR391="Impacto",AZ390-(AZ390*AT391),AZ390)</f>
        <v>0.45000000000000007</v>
      </c>
      <c r="BA391" s="20" t="str">
        <f t="shared" si="295"/>
        <v>Moderado</v>
      </c>
      <c r="BB391" s="191"/>
      <c r="BC391" s="191"/>
      <c r="BD391" s="183"/>
      <c r="BE391" s="136" t="s">
        <v>1817</v>
      </c>
      <c r="BF391" s="136" t="s">
        <v>1817</v>
      </c>
      <c r="BG391" s="136" t="s">
        <v>1817</v>
      </c>
      <c r="BH391" s="166"/>
      <c r="BI391" s="166"/>
      <c r="BJ391" s="167"/>
      <c r="BK391" s="164"/>
      <c r="BL391" s="165"/>
      <c r="BM391" s="178"/>
      <c r="BN391" s="20" t="str">
        <f>CONCATENATE(J388," Acción preventiva"," 4")</f>
        <v>ADMBS 61 Acción preventiva 4</v>
      </c>
      <c r="BO391" s="22"/>
      <c r="BP391" s="22"/>
      <c r="BQ391" s="22"/>
      <c r="BR391" s="20"/>
      <c r="BS391" s="20"/>
      <c r="BT391" s="20"/>
      <c r="BU391" s="20"/>
      <c r="BV391" s="20"/>
      <c r="BW391" s="20"/>
      <c r="BX391" s="20"/>
      <c r="BY391" s="20"/>
      <c r="BZ391" s="20"/>
      <c r="CA391" s="20"/>
      <c r="CB391" s="20"/>
      <c r="CC391" s="20"/>
      <c r="CD391" s="20"/>
      <c r="CE391" s="180"/>
      <c r="CF391" s="37"/>
      <c r="CG391" s="37"/>
      <c r="CH391" s="37"/>
      <c r="CI391" s="37"/>
      <c r="CJ391" s="37"/>
      <c r="CK391" s="37"/>
      <c r="CL391" s="37"/>
      <c r="CM391" s="37"/>
      <c r="CN391" s="37"/>
      <c r="CO391" s="37"/>
      <c r="CP391" s="37"/>
      <c r="CQ391" s="37"/>
      <c r="CR391" s="37"/>
      <c r="CS391" s="38"/>
      <c r="CT391" s="23"/>
      <c r="CU391" s="24"/>
      <c r="CV391" s="242"/>
      <c r="CW391" s="25">
        <f>1-(CU391/CV388)</f>
        <v>1</v>
      </c>
      <c r="CX391" s="23" t="str" cm="1">
        <f t="array" ref="CX391">+_xlfn.IFS(CW391&lt;0.8,"Cambio",CW391&lt;0.9,"Revisión de control",CW391&gt;0.89,"Se mantiene")</f>
        <v>Se mantiene</v>
      </c>
      <c r="CY391" s="143"/>
      <c r="CZ391" s="143"/>
      <c r="DA391" s="143"/>
      <c r="DB391" s="143"/>
      <c r="DC391" s="25">
        <f t="shared" si="301"/>
        <v>1</v>
      </c>
    </row>
    <row r="392" spans="1:107" ht="60" customHeight="1" x14ac:dyDescent="0.35">
      <c r="A392" s="146" t="s">
        <v>1726</v>
      </c>
      <c r="B392" s="202" t="s">
        <v>158</v>
      </c>
      <c r="C392" s="147" t="s">
        <v>159</v>
      </c>
      <c r="D392" s="205" t="str">
        <f>VLOOKUP(B392,Datos!$B$65:$F$80,3,FALSE)</f>
        <v>Gestionar la administración y mantenimiento de bienes y servicios necesarios para la ejecución de los procesos de la entidad</v>
      </c>
      <c r="E392" s="208" t="str">
        <f>VLOOKUP(B392,Datos!$B$65:$F$80,5,FALSE)</f>
        <v>La posibilidad de incumplir con la administración y mantenimiento de bienes y servicios necesarios para la ejecución de los procesos de la entidad</v>
      </c>
      <c r="F392" s="205" t="str">
        <f>VLOOKUP(B392,Datos!$B$65:$F$80,4,FALSE)</f>
        <v>Desde la recepción de los bienes y servicios, hasta la disposición final de los bienes y el recibido a satisfacción de los servicios</v>
      </c>
      <c r="G392" s="221" t="s">
        <v>256</v>
      </c>
      <c r="H392" s="184" t="s">
        <v>1727</v>
      </c>
      <c r="I392" s="215">
        <f>IF(K392="",0,1)</f>
        <v>1</v>
      </c>
      <c r="J392" s="189" t="str">
        <f>CONCATENATE(C392," ",K392)</f>
        <v>ADMBS 62</v>
      </c>
      <c r="K392" s="189">
        <v>62</v>
      </c>
      <c r="L392" s="211">
        <v>46150</v>
      </c>
      <c r="M392" s="196">
        <f ca="1">+TODAY()-L392</f>
        <v>39</v>
      </c>
      <c r="N392" s="199" t="s">
        <v>1730</v>
      </c>
      <c r="O392" s="212" t="s">
        <v>31</v>
      </c>
      <c r="P392" s="215">
        <f>VLOOKUP(O392,Datos!$B$20:$D$25,3,FALSE)</f>
        <v>0.8</v>
      </c>
      <c r="Q392" s="212" t="s">
        <v>20</v>
      </c>
      <c r="R392" s="215">
        <f>VLOOKUP(Q392,Datos!$C$20:$D$25,2,FALSE)</f>
        <v>0.2</v>
      </c>
      <c r="S392" s="215">
        <f>+IF(P392="",R392,IF(R392="",P392,IF(P392&gt;R392,P392,R392)))</f>
        <v>0.8</v>
      </c>
      <c r="T392" s="215" t="str" cm="1">
        <f t="array" ref="T392">_xlfn.IFS(S392=P392,O392,S392=R392,Q392)</f>
        <v>Entre 100 y menor a 500 SMLMV</v>
      </c>
      <c r="U392" s="184" t="s">
        <v>0</v>
      </c>
      <c r="V392" s="186" t="s">
        <v>1731</v>
      </c>
      <c r="W392" s="186" t="s">
        <v>1734</v>
      </c>
      <c r="X392" s="187" t="str">
        <f>CONCATENATE("Posibilidad de"," ",U392," ",V392," debido ",W392)</f>
        <v>Posibilidad de afectación económica o presupuestal por sanciones legales de los entes de control debido a la disposición incorrecta para los residuos ordinarios de acuerdo con las prácticas establecidas en la entidad</v>
      </c>
      <c r="Y392" s="189" t="s">
        <v>211</v>
      </c>
      <c r="Z392" s="189" t="s">
        <v>215</v>
      </c>
      <c r="AA392" s="192" t="s">
        <v>257</v>
      </c>
      <c r="AB392" s="192" t="s">
        <v>1010</v>
      </c>
      <c r="AC392" s="192" t="s">
        <v>1078</v>
      </c>
      <c r="AD392" s="195">
        <v>8760</v>
      </c>
      <c r="AE392" s="184" t="str">
        <f>IF(AD392&lt;=0,"",IF(AD392&lt;=2,"Muy Baja",IF(AD392&lt;=24,"Baja",IF(AD392&lt;=500,"Media",IF(AD392&lt;=5000,"Alta","Muy Alta")))))</f>
        <v>Muy Alta</v>
      </c>
      <c r="AF392" s="188">
        <f>IF(AE392="","",IF(AE392="Muy Baja",0.2,IF(AE392="Baja",0.4,IF(AE392="Media",0.6,IF(AE392="Alta",0.8,IF(AE392="Muy Alta",1,))))))</f>
        <v>1</v>
      </c>
      <c r="AG392" s="188" t="str">
        <f>+T392</f>
        <v>Entre 100 y menor a 500 SMLMV</v>
      </c>
      <c r="AH392" s="184" t="str" cm="1">
        <f t="array" ref="AH392">_xlfn.IFS(AG392=Datos!$C$6,"Leve",AG392=Datos!$D$6,"Leve",AG392=Datos!$C$7,"Menor",AG392=Datos!$D$7,"Menor",AG392=Datos!$C$8,"Moderado",AG392=Datos!$D$8,"Moderado",AG392=Datos!$C$9,"Mayor",AG392=Datos!$D$9,"Mayor",AG392=Datos!$C$10,"Catastrófico",AG392=Datos!$D$10,"Catastrófico")</f>
        <v>Mayor</v>
      </c>
      <c r="AI392" s="188">
        <f>IF(AH392="","",IF(AH392="Leve",0.2,IF(AH392="Menor",0.4,IF(AH392="Moderado",0.6,IF(AH392="Mayor",0.8,IF(AH392="Catastrófico",1,))))))</f>
        <v>0.8</v>
      </c>
      <c r="AJ392" s="184" t="str">
        <f>IF(OR(AND(AE392="Muy Baja",AH392="Leve"),AND(AE392="Muy Baja",AH392="Menor"),AND(AE392="Baja",AH392="Leve")),"Bajo",IF(OR(AND(AE392="Muy baja",AH392="Moderado"),AND(AE392="Baja",AH392="Menor"),AND(AE392="Baja",AH392="Moderado"),AND(AE392="Media",AH392="Leve"),AND(AE392="Media",AH392="Menor"),AND(AE392="Media",AH392="Moderado"),AND(AE392="Alta",AH392="Leve"),AND(AE392="Alta",AH392="Menor")),"Moderado",IF(OR(AND(AE392="Muy Baja",AH392="Mayor"),AND(AE392="Baja",AH392="Mayor"),AND(AE392="Media",AH392="Mayor"),AND(AE392="Alta",AH392="Moderado"),AND(AE392="Alta",AH392="Mayor"),AND(AE392="Muy Alta",AH392="Leve"),AND(AE392="Muy Alta",AH392="Menor"),AND(AE392="Muy Alta",AH392="Moderado"),AND(AE392="Muy Alta",AH392="Mayor")),"Alto",IF(OR(AND(AE392="Muy Baja",AH392="Catastrófico"),AND(AE392="Baja",AH392="Catastrófico"),AND(AE392="Media",AH392="Catastrófico"),AND(AE392="Alta",AH392="Catastrófico"),AND(AE392="Muy Alta",AH392="Catastrófico")),"Extremo",""))))</f>
        <v>Alto</v>
      </c>
      <c r="AK392" s="185" t="str" cm="1">
        <f t="array" ref="AK392">_xlfn.IFS(AJ392="Bajo","Aceptar",AJ392="Moderado","Reducir",AJ392="Alto","Reducir",AJ392="Extremo","Reducir")</f>
        <v>Reducir</v>
      </c>
      <c r="AL392" s="20" t="str">
        <f>CONCATENATE(J392," Control"," 1")</f>
        <v>ADMBS 62 Control 1</v>
      </c>
      <c r="AM392" s="123" t="s">
        <v>1735</v>
      </c>
      <c r="AN392" s="123" t="s">
        <v>1748</v>
      </c>
      <c r="AO392" s="123" t="s">
        <v>1749</v>
      </c>
      <c r="AP392" s="22" t="str">
        <f t="shared" si="291"/>
        <v>La SUBDIRECCIÓN ADMINISTRATIVA Y FINANCIERA (GESTIÓN AMBIENTAL) verifica el manejo de los residuos que se retiran del cuarto de acopio a través de un acta de disposición y aprovechamiento del retiro que realiza el proveedor contratado para esta labor</v>
      </c>
      <c r="AQ392" s="20" t="s">
        <v>54</v>
      </c>
      <c r="AR392" s="20" t="str">
        <f t="shared" si="292"/>
        <v>Probabilidad</v>
      </c>
      <c r="AS392" s="20" t="s">
        <v>56</v>
      </c>
      <c r="AT392" s="20" t="str">
        <f t="shared" si="293"/>
        <v>30%</v>
      </c>
      <c r="AU392" s="20" t="s">
        <v>5</v>
      </c>
      <c r="AV392" s="20" t="s">
        <v>2</v>
      </c>
      <c r="AW392" s="20" t="s">
        <v>3</v>
      </c>
      <c r="AX392" s="21">
        <f>+IF(AR392="Probabilidad",AF392-(AF392*AT392),AF392)</f>
        <v>0.7</v>
      </c>
      <c r="AY392" s="20" t="str">
        <f t="shared" si="294"/>
        <v>Alta</v>
      </c>
      <c r="AZ392" s="21">
        <f>+IF(AR392="Impacto",AI392-(AI392*AT392),AI392)</f>
        <v>0.8</v>
      </c>
      <c r="BA392" s="20" t="str">
        <f t="shared" si="295"/>
        <v>Mayor</v>
      </c>
      <c r="BB392" s="189" t="str">
        <f>IF(OR(AND(AY395="Muy Baja",BA395="Leve"),AND(AY395="Muy Baja",BA395="Menor"),AND(AY395="Baja",BA395="Leve")),"Bajo",IF(OR(AND(AY395="Muy baja",BA395="Moderado"),AND(AY395="Baja",BA395="Menor"),AND(AY395="Baja",BA395="Moderado"),AND(AY395="Media",BA395="Leve"),AND(AY395="Media",BA395="Menor"),AND(AY395="Media",BA395="Moderado"),AND(AY395="Alta",BA395="Leve"),AND(AY395="Alta",BA395="Menor")),"Moderado",IF(OR(AND(AY395="Muy Baja",BA395="Mayor"),AND(AY395="Baja",BA395="Mayor"),AND(AY395="Media",BA395="Mayor"),AND(AY395="Alta",BA395="Moderado"),AND(AY395="Alta",BA395="Mayor"),AND(AY395="Muy Alta",BA395="Leve"),AND(AY395="Muy Alta",BA395="Menor"),AND(AY395="Muy Alta",BA395="Moderado"),AND(AY395="Muy Alta",BA395="Mayor")),"Alto",IF(OR(AND(AY395="Muy Baja",BA395="Catastrófico"),AND(AY395="Baja",BA395="Catastrófico"),AND(AY395="Media",BA395="Catastrófico"),AND(AY395="Alta",BA395="Catastrófico"),AND(AY395="Muy Alta",BA395="Catastrófico")),"Extremo",""))))</f>
        <v>Moderado</v>
      </c>
      <c r="BC392" s="189" t="str" cm="1">
        <f t="array" ref="BC392">_xlfn.IFS(BB392="Bajo","Aceptar",BB392="Moderado","Reducir",BB392="Alto","Reducir",BB392="Extremo","Reducir")</f>
        <v>Reducir</v>
      </c>
      <c r="BD392" s="181" t="str" cm="1">
        <f t="array" ref="BD392">_xlfn.IFS(BC392="Aceptar","No",BC392="Reducir","Si")</f>
        <v>Si</v>
      </c>
      <c r="BE392" s="136" t="s">
        <v>1817</v>
      </c>
      <c r="BF392" s="136" t="s">
        <v>1817</v>
      </c>
      <c r="BG392" s="136" t="s">
        <v>1817</v>
      </c>
      <c r="BH392" s="166">
        <v>0</v>
      </c>
      <c r="BI392" s="166"/>
      <c r="BJ392" s="167"/>
      <c r="BK392" s="164">
        <f t="shared" ref="BK392:BK393" si="302">+SUM(BH392:BJ392)</f>
        <v>0</v>
      </c>
      <c r="BL392" s="165">
        <f t="shared" ref="BL392:BL393" si="303">+BK392/3</f>
        <v>0</v>
      </c>
      <c r="BM392" s="178">
        <f t="shared" ref="BM392" si="304">+AVERAGE(BL392:BL395)</f>
        <v>0</v>
      </c>
      <c r="BN392" s="20" t="str">
        <f>CONCATENATE(J392," Acción preventiva"," 1")</f>
        <v>ADMBS 62 Acción preventiva 1</v>
      </c>
      <c r="BO392" s="123" t="s">
        <v>258</v>
      </c>
      <c r="BP392" s="123" t="s">
        <v>267</v>
      </c>
      <c r="BQ392" s="123" t="s">
        <v>268</v>
      </c>
      <c r="BR392" s="20">
        <f t="shared" si="299"/>
        <v>2</v>
      </c>
      <c r="BS392" s="20"/>
      <c r="BT392" s="20"/>
      <c r="BU392" s="20"/>
      <c r="BV392" s="20"/>
      <c r="BW392" s="20"/>
      <c r="BX392" s="124">
        <v>1</v>
      </c>
      <c r="BY392" s="124"/>
      <c r="BZ392" s="124"/>
      <c r="CA392" s="124">
        <v>1</v>
      </c>
      <c r="CB392" s="124"/>
      <c r="CC392" s="124"/>
      <c r="CD392" s="20"/>
      <c r="CE392" s="180">
        <f>+AVERAGE(CR392:CR395)/AVERAGE(BR392:BR395)</f>
        <v>0</v>
      </c>
      <c r="CF392" s="37">
        <f>VLOOKUP($BN392,'[1]Anexo 4 Seg Acciones Prev'!$C$7:$CY$306,90,FALSE)</f>
        <v>0</v>
      </c>
      <c r="CG392" s="37">
        <f>VLOOKUP($BN392,'[1]Anexo 4 Seg Acciones Prev'!$C$7:$CY$306,91,FALSE)</f>
        <v>0</v>
      </c>
      <c r="CH392" s="37">
        <f>VLOOKUP($BN392,'[1]Anexo 4 Seg Acciones Prev'!$C$7:$CY$306,92,FALSE)</f>
        <v>0</v>
      </c>
      <c r="CI392" s="37">
        <f>VLOOKUP($BN392,'[1]Anexo 4 Seg Acciones Prev'!$C$7:$CY$306,93,FALSE)</f>
        <v>0</v>
      </c>
      <c r="CJ392" s="37">
        <f>VLOOKUP($BN392,'[1]Anexo 4 Seg Acciones Prev'!$C$7:$CY$306,94,FALSE)</f>
        <v>0</v>
      </c>
      <c r="CK392" s="37">
        <f>VLOOKUP($BN392,'[1]Anexo 4 Seg Acciones Prev'!$C$7:$CY$306,95,FALSE)</f>
        <v>0</v>
      </c>
      <c r="CL392" s="37">
        <f>VLOOKUP($BN392,'[1]Anexo 4 Seg Acciones Prev'!$C$7:$CY$306,96,FALSE)</f>
        <v>0</v>
      </c>
      <c r="CM392" s="37">
        <f>VLOOKUP($BN392,'[1]Anexo 4 Seg Acciones Prev'!$C$7:$CY$306,97,FALSE)</f>
        <v>0</v>
      </c>
      <c r="CN392" s="37">
        <f>VLOOKUP($BN392,'[1]Anexo 4 Seg Acciones Prev'!$C$7:$CY$306,98,FALSE)</f>
        <v>0</v>
      </c>
      <c r="CO392" s="37">
        <f>VLOOKUP($BN392,'[1]Anexo 4 Seg Acciones Prev'!$C$7:$CY$306,99,FALSE)</f>
        <v>0</v>
      </c>
      <c r="CP392" s="37">
        <f>VLOOKUP($BN392,'[1]Anexo 4 Seg Acciones Prev'!$C$7:$CY$306,100,FALSE)</f>
        <v>0</v>
      </c>
      <c r="CQ392" s="37">
        <f>VLOOKUP($BN392,'[1]Anexo 4 Seg Acciones Prev'!$C$7:$CY$306,101,FALSE)</f>
        <v>0</v>
      </c>
      <c r="CR392" s="37">
        <f t="shared" si="300"/>
        <v>0</v>
      </c>
      <c r="CS392" s="38" t="s">
        <v>58</v>
      </c>
      <c r="CT392" s="23"/>
      <c r="CU392" s="24"/>
      <c r="CV392" s="240">
        <f>+AD392</f>
        <v>8760</v>
      </c>
      <c r="CW392" s="25">
        <f>1-(CU392/CV392)</f>
        <v>1</v>
      </c>
      <c r="CX392" s="23" t="str" cm="1">
        <f t="array" ref="CX392">+_xlfn.IFS(CW392&lt;0.8,"Cambio",CW392&lt;0.9,"Revisión de control",CW392&gt;0.89,"Se mantiene")</f>
        <v>Se mantiene</v>
      </c>
      <c r="CY392" s="143"/>
      <c r="CZ392" s="143"/>
      <c r="DA392" s="143"/>
      <c r="DB392" s="143"/>
      <c r="DC392" s="25">
        <f t="shared" si="301"/>
        <v>1</v>
      </c>
    </row>
    <row r="393" spans="1:107" ht="60" customHeight="1" x14ac:dyDescent="0.35">
      <c r="A393" s="146" t="s">
        <v>1726</v>
      </c>
      <c r="B393" s="203"/>
      <c r="C393" s="147" t="s">
        <v>159</v>
      </c>
      <c r="D393" s="206"/>
      <c r="E393" s="209"/>
      <c r="F393" s="206"/>
      <c r="G393" s="221"/>
      <c r="H393" s="184"/>
      <c r="I393" s="216"/>
      <c r="J393" s="190"/>
      <c r="K393" s="190"/>
      <c r="L393" s="211"/>
      <c r="M393" s="197"/>
      <c r="N393" s="200"/>
      <c r="O393" s="213"/>
      <c r="P393" s="216"/>
      <c r="Q393" s="213"/>
      <c r="R393" s="216"/>
      <c r="S393" s="216"/>
      <c r="T393" s="216"/>
      <c r="U393" s="184"/>
      <c r="V393" s="186"/>
      <c r="W393" s="186"/>
      <c r="X393" s="187"/>
      <c r="Y393" s="190"/>
      <c r="Z393" s="190"/>
      <c r="AA393" s="193"/>
      <c r="AB393" s="193"/>
      <c r="AC393" s="193"/>
      <c r="AD393" s="195"/>
      <c r="AE393" s="184"/>
      <c r="AF393" s="188"/>
      <c r="AG393" s="184"/>
      <c r="AH393" s="184"/>
      <c r="AI393" s="188"/>
      <c r="AJ393" s="184"/>
      <c r="AK393" s="185"/>
      <c r="AL393" s="20" t="str">
        <f>CONCATENATE(J392," Control"," 2")</f>
        <v>ADMBS 62 Control 2</v>
      </c>
      <c r="AM393" s="123" t="s">
        <v>1735</v>
      </c>
      <c r="AN393" s="123" t="s">
        <v>1750</v>
      </c>
      <c r="AO393" s="123" t="s">
        <v>1751</v>
      </c>
      <c r="AP393" s="22" t="str">
        <f t="shared" si="291"/>
        <v>La SUBDIRECCIÓN ADMINISTRATIVA Y FINANCIERA (GESTIÓN AMBIENTAL) verifica el manejo de los residuos que ingresan al cuarto de acopio a través de la observación donde se evidencia la correcta separación de residuos</v>
      </c>
      <c r="AQ393" s="20" t="s">
        <v>54</v>
      </c>
      <c r="AR393" s="20" t="str">
        <f t="shared" si="292"/>
        <v>Probabilidad</v>
      </c>
      <c r="AS393" s="20" t="s">
        <v>56</v>
      </c>
      <c r="AT393" s="20" t="str">
        <f t="shared" si="293"/>
        <v>30%</v>
      </c>
      <c r="AU393" s="20" t="s">
        <v>5</v>
      </c>
      <c r="AV393" s="20" t="s">
        <v>2</v>
      </c>
      <c r="AW393" s="20" t="s">
        <v>7</v>
      </c>
      <c r="AX393" s="21">
        <f>+IF(AR393="Probabilidad",AX392-(AX392*AT393),AX392)</f>
        <v>0.49</v>
      </c>
      <c r="AY393" s="20" t="str">
        <f t="shared" si="294"/>
        <v>Media</v>
      </c>
      <c r="AZ393" s="21">
        <f>+IF(AR393="Impacto",AZ392-(AZ392*AT393),AZ392)</f>
        <v>0.8</v>
      </c>
      <c r="BA393" s="20" t="str">
        <f t="shared" si="295"/>
        <v>Mayor</v>
      </c>
      <c r="BB393" s="190"/>
      <c r="BC393" s="190"/>
      <c r="BD393" s="182"/>
      <c r="BE393" s="136" t="s">
        <v>1817</v>
      </c>
      <c r="BF393" s="136" t="s">
        <v>1817</v>
      </c>
      <c r="BG393" s="136" t="s">
        <v>1817</v>
      </c>
      <c r="BH393" s="166">
        <v>0</v>
      </c>
      <c r="BI393" s="166"/>
      <c r="BJ393" s="167"/>
      <c r="BK393" s="164">
        <f t="shared" si="302"/>
        <v>0</v>
      </c>
      <c r="BL393" s="165">
        <f t="shared" si="303"/>
        <v>0</v>
      </c>
      <c r="BM393" s="178"/>
      <c r="BN393" s="20" t="str">
        <f>CONCATENATE(J392," Acción preventiva"," 2")</f>
        <v>ADMBS 62 Acción preventiva 2</v>
      </c>
      <c r="BO393" s="123"/>
      <c r="BP393" s="123"/>
      <c r="BQ393" s="123"/>
      <c r="BR393" s="20"/>
      <c r="BS393" s="20"/>
      <c r="BT393" s="20"/>
      <c r="BU393" s="20"/>
      <c r="BV393" s="20"/>
      <c r="BW393" s="20"/>
      <c r="BX393" s="124"/>
      <c r="BY393" s="124"/>
      <c r="BZ393" s="124"/>
      <c r="CA393" s="124"/>
      <c r="CB393" s="124"/>
      <c r="CC393" s="124"/>
      <c r="CD393" s="20"/>
      <c r="CE393" s="180"/>
      <c r="CF393" s="37"/>
      <c r="CG393" s="37"/>
      <c r="CH393" s="37"/>
      <c r="CI393" s="37"/>
      <c r="CJ393" s="37"/>
      <c r="CK393" s="37"/>
      <c r="CL393" s="37"/>
      <c r="CM393" s="37"/>
      <c r="CN393" s="37"/>
      <c r="CO393" s="37"/>
      <c r="CP393" s="37"/>
      <c r="CQ393" s="37"/>
      <c r="CR393" s="37"/>
      <c r="CS393" s="38"/>
      <c r="CT393" s="23"/>
      <c r="CU393" s="24"/>
      <c r="CV393" s="241"/>
      <c r="CW393" s="25">
        <f>1-(CU393/CV392)</f>
        <v>1</v>
      </c>
      <c r="CX393" s="23" t="str" cm="1">
        <f t="array" ref="CX393">+_xlfn.IFS(CW393&lt;0.8,"Cambio",CW393&lt;0.9,"Revisión de control",CW393&gt;0.89,"Se mantiene")</f>
        <v>Se mantiene</v>
      </c>
      <c r="CY393" s="143"/>
      <c r="CZ393" s="143"/>
      <c r="DA393" s="143"/>
      <c r="DB393" s="143"/>
      <c r="DC393" s="25">
        <f t="shared" si="301"/>
        <v>1</v>
      </c>
    </row>
    <row r="394" spans="1:107" ht="60" customHeight="1" x14ac:dyDescent="0.35">
      <c r="A394" s="146" t="s">
        <v>1726</v>
      </c>
      <c r="B394" s="203"/>
      <c r="C394" s="147" t="s">
        <v>159</v>
      </c>
      <c r="D394" s="206"/>
      <c r="E394" s="209"/>
      <c r="F394" s="206"/>
      <c r="G394" s="221"/>
      <c r="H394" s="184"/>
      <c r="I394" s="216"/>
      <c r="J394" s="190"/>
      <c r="K394" s="190"/>
      <c r="L394" s="211"/>
      <c r="M394" s="197"/>
      <c r="N394" s="200"/>
      <c r="O394" s="213"/>
      <c r="P394" s="216"/>
      <c r="Q394" s="213"/>
      <c r="R394" s="216"/>
      <c r="S394" s="216"/>
      <c r="T394" s="216"/>
      <c r="U394" s="184"/>
      <c r="V394" s="186"/>
      <c r="W394" s="186"/>
      <c r="X394" s="187"/>
      <c r="Y394" s="190"/>
      <c r="Z394" s="190"/>
      <c r="AA394" s="193"/>
      <c r="AB394" s="193"/>
      <c r="AC394" s="193"/>
      <c r="AD394" s="195"/>
      <c r="AE394" s="184"/>
      <c r="AF394" s="188"/>
      <c r="AG394" s="184"/>
      <c r="AH394" s="184"/>
      <c r="AI394" s="188"/>
      <c r="AJ394" s="184"/>
      <c r="AK394" s="185"/>
      <c r="AL394" s="20" t="str">
        <f>CONCATENATE(J392," Control"," 3")</f>
        <v>ADMBS 62 Control 3</v>
      </c>
      <c r="AM394" s="22" t="s">
        <v>1735</v>
      </c>
      <c r="AN394" s="22" t="s">
        <v>1752</v>
      </c>
      <c r="AO394" s="22" t="s">
        <v>1753</v>
      </c>
      <c r="AP394" s="22" t="str">
        <f t="shared" si="291"/>
        <v>La SUBDIRECCIÓN ADMINISTRATIVA Y FINANCIERA (GESTIÓN AMBIENTAL) realiza la acomodación correcta de los residuos que presentan novedad en la identificación a través de un acompañamiento en sitio para la separación correcta de residuos por medio de la Plantilla de reporte de novedades en el manejo de residuos</v>
      </c>
      <c r="AQ394" s="20" t="s">
        <v>55</v>
      </c>
      <c r="AR394" s="20" t="str">
        <f t="shared" si="292"/>
        <v>Impacto</v>
      </c>
      <c r="AS394" s="20" t="s">
        <v>56</v>
      </c>
      <c r="AT394" s="20" t="str">
        <f t="shared" si="293"/>
        <v>25%</v>
      </c>
      <c r="AU394" s="20" t="s">
        <v>5</v>
      </c>
      <c r="AV394" s="20" t="s">
        <v>2</v>
      </c>
      <c r="AW394" s="20" t="s">
        <v>7</v>
      </c>
      <c r="AX394" s="21">
        <f>+IF(AR394="Probabilidad",AX393-(AX393*AT394),AX393)</f>
        <v>0.49</v>
      </c>
      <c r="AY394" s="20" t="str">
        <f t="shared" si="294"/>
        <v>Media</v>
      </c>
      <c r="AZ394" s="21">
        <f>+IF(AR394="Impacto",AZ393-(AZ393*AT394),AZ393)</f>
        <v>0.60000000000000009</v>
      </c>
      <c r="BA394" s="20" t="str">
        <f t="shared" si="295"/>
        <v>Moderado</v>
      </c>
      <c r="BB394" s="190"/>
      <c r="BC394" s="190"/>
      <c r="BD394" s="182"/>
      <c r="BE394" s="136" t="s">
        <v>1817</v>
      </c>
      <c r="BF394" s="136" t="s">
        <v>1817</v>
      </c>
      <c r="BG394" s="136" t="s">
        <v>1817</v>
      </c>
      <c r="BH394" s="166"/>
      <c r="BI394" s="166"/>
      <c r="BJ394" s="167"/>
      <c r="BK394" s="164"/>
      <c r="BL394" s="165"/>
      <c r="BM394" s="178"/>
      <c r="BN394" s="20" t="str">
        <f>CONCATENATE(J392," Acción preventiva"," 3")</f>
        <v>ADMBS 62 Acción preventiva 3</v>
      </c>
      <c r="BO394" s="22"/>
      <c r="BP394" s="22"/>
      <c r="BQ394" s="22"/>
      <c r="BR394" s="20"/>
      <c r="BS394" s="20"/>
      <c r="BT394" s="20"/>
      <c r="BU394" s="20"/>
      <c r="BV394" s="20"/>
      <c r="BW394" s="20"/>
      <c r="BX394" s="20"/>
      <c r="BY394" s="20"/>
      <c r="BZ394" s="20"/>
      <c r="CA394" s="20"/>
      <c r="CB394" s="20"/>
      <c r="CC394" s="20"/>
      <c r="CD394" s="20"/>
      <c r="CE394" s="180"/>
      <c r="CF394" s="37"/>
      <c r="CG394" s="37"/>
      <c r="CH394" s="37"/>
      <c r="CI394" s="37"/>
      <c r="CJ394" s="37"/>
      <c r="CK394" s="37"/>
      <c r="CL394" s="37"/>
      <c r="CM394" s="37"/>
      <c r="CN394" s="37"/>
      <c r="CO394" s="37"/>
      <c r="CP394" s="37"/>
      <c r="CQ394" s="37"/>
      <c r="CR394" s="37"/>
      <c r="CS394" s="38"/>
      <c r="CT394" s="23"/>
      <c r="CU394" s="24"/>
      <c r="CV394" s="241"/>
      <c r="CW394" s="25">
        <f>1-(CU394/CV392)</f>
        <v>1</v>
      </c>
      <c r="CX394" s="23" t="str" cm="1">
        <f t="array" ref="CX394">+_xlfn.IFS(CW394&lt;0.8,"Cambio",CW394&lt;0.9,"Revisión de control",CW394&gt;0.89,"Se mantiene")</f>
        <v>Se mantiene</v>
      </c>
      <c r="CY394" s="143"/>
      <c r="CZ394" s="143"/>
      <c r="DA394" s="143"/>
      <c r="DB394" s="143"/>
      <c r="DC394" s="25">
        <f t="shared" si="301"/>
        <v>1</v>
      </c>
    </row>
    <row r="395" spans="1:107" ht="60" customHeight="1" x14ac:dyDescent="0.35">
      <c r="A395" s="146" t="s">
        <v>1726</v>
      </c>
      <c r="B395" s="204"/>
      <c r="C395" s="147" t="s">
        <v>159</v>
      </c>
      <c r="D395" s="207"/>
      <c r="E395" s="210"/>
      <c r="F395" s="207"/>
      <c r="G395" s="221"/>
      <c r="H395" s="184"/>
      <c r="I395" s="217"/>
      <c r="J395" s="191"/>
      <c r="K395" s="191"/>
      <c r="L395" s="211"/>
      <c r="M395" s="198"/>
      <c r="N395" s="201"/>
      <c r="O395" s="214"/>
      <c r="P395" s="217"/>
      <c r="Q395" s="214"/>
      <c r="R395" s="217"/>
      <c r="S395" s="217"/>
      <c r="T395" s="217"/>
      <c r="U395" s="184"/>
      <c r="V395" s="186"/>
      <c r="W395" s="186"/>
      <c r="X395" s="187"/>
      <c r="Y395" s="191"/>
      <c r="Z395" s="191"/>
      <c r="AA395" s="194"/>
      <c r="AB395" s="194"/>
      <c r="AC395" s="194"/>
      <c r="AD395" s="195"/>
      <c r="AE395" s="184"/>
      <c r="AF395" s="188"/>
      <c r="AG395" s="184"/>
      <c r="AH395" s="184"/>
      <c r="AI395" s="188"/>
      <c r="AJ395" s="184"/>
      <c r="AK395" s="185"/>
      <c r="AL395" s="20" t="str">
        <f>CONCATENATE(J392," Control"," 4")</f>
        <v>ADMBS 62 Control 4</v>
      </c>
      <c r="AM395" s="22"/>
      <c r="AN395" s="22"/>
      <c r="AO395" s="22"/>
      <c r="AP395" s="22" t="str">
        <f t="shared" si="291"/>
        <v xml:space="preserve">  a través de </v>
      </c>
      <c r="AQ395" s="20"/>
      <c r="AR395" s="20" t="str">
        <f t="shared" si="292"/>
        <v/>
      </c>
      <c r="AS395" s="20"/>
      <c r="AT395" s="20" t="str">
        <f t="shared" si="293"/>
        <v/>
      </c>
      <c r="AU395" s="20"/>
      <c r="AV395" s="20"/>
      <c r="AW395" s="20"/>
      <c r="AX395" s="21">
        <f>+IF(AR395="Probabilidad",AX394-(AX394*AT395),AX394)</f>
        <v>0.49</v>
      </c>
      <c r="AY395" s="20" t="str">
        <f t="shared" si="294"/>
        <v>Media</v>
      </c>
      <c r="AZ395" s="21">
        <f>+IF(AR395="Impacto",AZ394-(AZ394*AT395),AZ394)</f>
        <v>0.60000000000000009</v>
      </c>
      <c r="BA395" s="20" t="str">
        <f t="shared" si="295"/>
        <v>Moderado</v>
      </c>
      <c r="BB395" s="191"/>
      <c r="BC395" s="191"/>
      <c r="BD395" s="183"/>
      <c r="BE395" s="20"/>
      <c r="BF395" s="20"/>
      <c r="BG395" s="20"/>
      <c r="BH395" s="166"/>
      <c r="BI395" s="166"/>
      <c r="BJ395" s="167"/>
      <c r="BK395" s="167"/>
      <c r="BL395" s="165"/>
      <c r="BM395" s="178"/>
      <c r="BN395" s="20" t="str">
        <f>CONCATENATE(J392," Acción preventiva"," 4")</f>
        <v>ADMBS 62 Acción preventiva 4</v>
      </c>
      <c r="BO395" s="22"/>
      <c r="BP395" s="22"/>
      <c r="BQ395" s="22"/>
      <c r="BR395" s="20"/>
      <c r="BS395" s="20"/>
      <c r="BT395" s="20"/>
      <c r="BU395" s="20"/>
      <c r="BV395" s="20"/>
      <c r="BW395" s="20"/>
      <c r="BX395" s="20"/>
      <c r="BY395" s="20"/>
      <c r="BZ395" s="20"/>
      <c r="CA395" s="20"/>
      <c r="CB395" s="20"/>
      <c r="CC395" s="20"/>
      <c r="CD395" s="20"/>
      <c r="CE395" s="180"/>
      <c r="CF395" s="37"/>
      <c r="CG395" s="37"/>
      <c r="CH395" s="37"/>
      <c r="CI395" s="37"/>
      <c r="CJ395" s="37"/>
      <c r="CK395" s="37"/>
      <c r="CL395" s="37"/>
      <c r="CM395" s="37"/>
      <c r="CN395" s="37"/>
      <c r="CO395" s="37"/>
      <c r="CP395" s="37"/>
      <c r="CQ395" s="37"/>
      <c r="CR395" s="37"/>
      <c r="CS395" s="38"/>
      <c r="CT395" s="23"/>
      <c r="CU395" s="24"/>
      <c r="CV395" s="242"/>
      <c r="CW395" s="25">
        <f>1-(CU395/CV392)</f>
        <v>1</v>
      </c>
      <c r="CX395" s="23" t="str" cm="1">
        <f t="array" ref="CX395">+_xlfn.IFS(CW395&lt;0.8,"Cambio",CW395&lt;0.9,"Revisión de control",CW395&gt;0.89,"Se mantiene")</f>
        <v>Se mantiene</v>
      </c>
      <c r="CY395" s="143"/>
      <c r="CZ395" s="143"/>
      <c r="DA395" s="143"/>
      <c r="DB395" s="143"/>
      <c r="DC395" s="25">
        <f t="shared" si="301"/>
        <v>1</v>
      </c>
    </row>
    <row r="396" spans="1:107" ht="60" customHeight="1" x14ac:dyDescent="0.35">
      <c r="A396" s="146" t="s">
        <v>1653</v>
      </c>
      <c r="B396" s="202" t="s">
        <v>158</v>
      </c>
      <c r="C396" s="147" t="s">
        <v>159</v>
      </c>
      <c r="D396" s="205" t="str">
        <f>VLOOKUP(B396,Datos!$B$65:$F$80,3,FALSE)</f>
        <v>Gestionar la administración y mantenimiento de bienes y servicios necesarios para la ejecución de los procesos de la entidad</v>
      </c>
      <c r="E396" s="208" t="str">
        <f>VLOOKUP(B396,Datos!$B$65:$F$80,5,FALSE)</f>
        <v>La posibilidad de incumplir con la administración y mantenimiento de bienes y servicios necesarios para la ejecución de los procesos de la entidad</v>
      </c>
      <c r="F396" s="205" t="str">
        <f>VLOOKUP(B396,Datos!$B$65:$F$80,4,FALSE)</f>
        <v>Desde la recepción de los bienes y servicios, hasta la disposición final de los bienes y el recibido a satisfacción de los servicios</v>
      </c>
      <c r="G396" s="225" t="s">
        <v>290</v>
      </c>
      <c r="H396" s="184" t="s">
        <v>1654</v>
      </c>
      <c r="I396" s="215">
        <f>IF(K396="",0,1)</f>
        <v>1</v>
      </c>
      <c r="J396" s="189" t="str">
        <f>CONCATENATE(C396," ",K396)</f>
        <v>ADMBS 63</v>
      </c>
      <c r="K396" s="189">
        <v>63</v>
      </c>
      <c r="L396" s="211">
        <v>46150</v>
      </c>
      <c r="M396" s="196">
        <f ca="1">+TODAY()-L396</f>
        <v>39</v>
      </c>
      <c r="N396" s="199" t="s">
        <v>1655</v>
      </c>
      <c r="O396" s="212" t="s">
        <v>19</v>
      </c>
      <c r="P396" s="215">
        <f>VLOOKUP(O396,Datos!$B$20:$D$25,3,FALSE)</f>
        <v>0.2</v>
      </c>
      <c r="Q396" s="212" t="s">
        <v>32</v>
      </c>
      <c r="R396" s="215">
        <f>VLOOKUP(Q396,Datos!$C$20:$D$25,2,FALSE)</f>
        <v>0.8</v>
      </c>
      <c r="S396" s="215">
        <f>+IF(P396="",R396,IF(R396="",P396,IF(P396&gt;R396,P396,R396)))</f>
        <v>0.8</v>
      </c>
      <c r="T396" s="215" t="str" cm="1">
        <f t="array" ref="T396">_xlfn.IFS(S396=P396,O396,S396=R396,Q396)</f>
        <v>El riesgo afecta la imagen de  la entidad con efecto publicitario sostenido a nivel de sector administrativo, nivel departamental o municipal</v>
      </c>
      <c r="U396" s="184" t="s">
        <v>4</v>
      </c>
      <c r="V396" s="186" t="s">
        <v>1112</v>
      </c>
      <c r="W396" s="186" t="s">
        <v>1659</v>
      </c>
      <c r="X396" s="187" t="str">
        <f>CONCATENATE("Posibilidad de"," ",U396," ",V396," debido ",W396)</f>
        <v>Posibilidad de pérdida reputacional en la imagen institucional ante los grupos de interés debido a la falta de control para los lineamientos de manejo y de conservación en documentos</v>
      </c>
      <c r="Y396" s="189" t="s">
        <v>211</v>
      </c>
      <c r="Z396" s="189" t="s">
        <v>214</v>
      </c>
      <c r="AA396" s="189" t="s">
        <v>257</v>
      </c>
      <c r="AB396" s="189" t="s">
        <v>222</v>
      </c>
      <c r="AC396" s="192" t="s">
        <v>1587</v>
      </c>
      <c r="AD396" s="195">
        <f>365*24</f>
        <v>8760</v>
      </c>
      <c r="AE396" s="184" t="str">
        <f>IF(AD396&lt;=0,"",IF(AD396&lt;=2,"Muy Baja",IF(AD396&lt;=24,"Baja",IF(AD396&lt;=500,"Media",IF(AD396&lt;=5000,"Alta","Muy Alta")))))</f>
        <v>Muy Alta</v>
      </c>
      <c r="AF396" s="188">
        <f>IF(AE396="","",IF(AE396="Muy Baja",0.2,IF(AE396="Baja",0.4,IF(AE396="Media",0.6,IF(AE396="Alta",0.8,IF(AE396="Muy Alta",1,))))))</f>
        <v>1</v>
      </c>
      <c r="AG396" s="188" t="str">
        <f>+T396</f>
        <v>El riesgo afecta la imagen de  la entidad con efecto publicitario sostenido a nivel de sector administrativo, nivel departamental o municipal</v>
      </c>
      <c r="AH396" s="184" t="str" cm="1">
        <f t="array" ref="AH396">_xlfn.IFS(AG396=Datos!$C$6,"Leve",AG396=Datos!$D$6,"Leve",AG396=Datos!$C$7,"Menor",AG396=Datos!$D$7,"Menor",AG396=Datos!$C$8,"Moderado",AG396=Datos!$D$8,"Moderado",AG396=Datos!$C$9,"Mayor",AG396=Datos!$D$9,"Mayor",AG396=Datos!$C$10,"Catastrófico",AG396=Datos!$D$10,"Catastrófico")</f>
        <v>Mayor</v>
      </c>
      <c r="AI396" s="188">
        <f>IF(AH396="","",IF(AH396="Leve",0.2,IF(AH396="Menor",0.4,IF(AH396="Moderado",0.6,IF(AH396="Mayor",0.8,IF(AH396="Catastrófico",1,))))))</f>
        <v>0.8</v>
      </c>
      <c r="AJ396" s="184" t="str">
        <f>IF(OR(AND(AE396="Muy Baja",AH396="Leve"),AND(AE396="Muy Baja",AH396="Menor"),AND(AE396="Baja",AH396="Leve")),"Bajo",IF(OR(AND(AE396="Muy baja",AH396="Moderado"),AND(AE396="Baja",AH396="Menor"),AND(AE396="Baja",AH396="Moderado"),AND(AE396="Media",AH396="Leve"),AND(AE396="Media",AH396="Menor"),AND(AE396="Media",AH396="Moderado"),AND(AE396="Alta",AH396="Leve"),AND(AE396="Alta",AH396="Menor")),"Moderado",IF(OR(AND(AE396="Muy Baja",AH396="Mayor"),AND(AE396="Baja",AH396="Mayor"),AND(AE396="Media",AH396="Mayor"),AND(AE396="Alta",AH396="Moderado"),AND(AE396="Alta",AH396="Mayor"),AND(AE396="Muy Alta",AH396="Leve"),AND(AE396="Muy Alta",AH396="Menor"),AND(AE396="Muy Alta",AH396="Moderado"),AND(AE396="Muy Alta",AH396="Mayor")),"Alto",IF(OR(AND(AE396="Muy Baja",AH396="Catastrófico"),AND(AE396="Baja",AH396="Catastrófico"),AND(AE396="Media",AH396="Catastrófico"),AND(AE396="Alta",AH396="Catastrófico"),AND(AE396="Muy Alta",AH396="Catastrófico")),"Extremo",""))))</f>
        <v>Alto</v>
      </c>
      <c r="AK396" s="185" t="str" cm="1">
        <f t="array" ref="AK396">_xlfn.IFS(AJ396="Bajo","Aceptar",AJ396="Moderado","Reducir",AJ396="Alto","Reducir",AJ396="Extremo","Reducir")</f>
        <v>Reducir</v>
      </c>
      <c r="AL396" s="20" t="str">
        <f>CONCATENATE(J396," Control"," 1")</f>
        <v>ADMBS 63 Control 1</v>
      </c>
      <c r="AM396" s="123" t="s">
        <v>1662</v>
      </c>
      <c r="AN396" s="123" t="s">
        <v>1664</v>
      </c>
      <c r="AO396" s="123" t="s">
        <v>1666</v>
      </c>
      <c r="AP396" s="22" t="str">
        <f>CONCATENATE(AM396," ",AN396," a través de ",AO396)</f>
        <v>La SUBDIRECCIÓN ADMINISTRATIVA Y FINANCIERA - GESTIÓN DOCUMENTAL  avalúa las características del proveedor que se requieren para el Sistema Integrado de Conservación a través de los estudios previos para la adquisición del servicio de Saneamiento ambiental en los depósitos de archivo Central, Archivos de gestión y Bodega de Montevideo con el animo de evitar el deterioro de la documentación custodiada por la Agencia</v>
      </c>
      <c r="AQ396" s="20" t="s">
        <v>53</v>
      </c>
      <c r="AR396" s="20" t="str">
        <f>IF(OR(AQ396="Preventivo",AQ396="Detectivo"),"Probabilidad",IF(AQ396="Correctivo","Impacto",""))</f>
        <v>Probabilidad</v>
      </c>
      <c r="AS396" s="20" t="s">
        <v>56</v>
      </c>
      <c r="AT396" s="20" t="str">
        <f>IF(AND(AQ396="Preventivo",AS396="Automático"),"50%",IF(AND(AQ396="Preventivo",AS396="Manual"),"40%",IF(AND(AQ396="Detectivo",AS396="Automático"),"40%",IF(AND(AQ396="Detectivo",AS396="Manual"),"30%",IF(AND(AQ396="Correctivo",AS396="Automático"),"35%",IF(AND(AQ396="Correctivo",AS396="Manual"),"25%",""))))))</f>
        <v>40%</v>
      </c>
      <c r="AU396" s="20" t="s">
        <v>1</v>
      </c>
      <c r="AV396" s="20" t="s">
        <v>2</v>
      </c>
      <c r="AW396" s="20" t="s">
        <v>3</v>
      </c>
      <c r="AX396" s="21">
        <f>+IF(AR396="Probabilidad",AF396-(AF396*AT396),AF396)</f>
        <v>0.6</v>
      </c>
      <c r="AY396" s="20" t="str">
        <f t="shared" si="275"/>
        <v>Media</v>
      </c>
      <c r="AZ396" s="21">
        <f>+IF(AR396="Impacto",AI396-(AI396*AT396),AI396)</f>
        <v>0.8</v>
      </c>
      <c r="BA396" s="20" t="str">
        <f t="shared" si="276"/>
        <v>Mayor</v>
      </c>
      <c r="BB396" s="189" t="str">
        <f>IF(OR(AND(AY399="Muy Baja",BA399="Leve"),AND(AY399="Muy Baja",BA399="Menor"),AND(AY399="Baja",BA399="Leve")),"Bajo",IF(OR(AND(AY399="Muy baja",BA399="Moderado"),AND(AY399="Baja",BA399="Menor"),AND(AY399="Baja",BA399="Moderado"),AND(AY399="Media",BA399="Leve"),AND(AY399="Media",BA399="Menor"),AND(AY399="Media",BA399="Moderado"),AND(AY399="Alta",BA399="Leve"),AND(AY399="Alta",BA399="Menor")),"Moderado",IF(OR(AND(AY399="Muy Baja",BA399="Mayor"),AND(AY399="Baja",BA399="Mayor"),AND(AY399="Media",BA399="Mayor"),AND(AY399="Alta",BA399="Moderado"),AND(AY399="Alta",BA399="Mayor"),AND(AY399="Muy Alta",BA399="Leve"),AND(AY399="Muy Alta",BA399="Menor"),AND(AY399="Muy Alta",BA399="Moderado"),AND(AY399="Muy Alta",BA399="Mayor")),"Alto",IF(OR(AND(AY399="Muy Baja",BA399="Catastrófico"),AND(AY399="Baja",BA399="Catastrófico"),AND(AY399="Media",BA399="Catastrófico"),AND(AY399="Alta",BA399="Catastrófico"),AND(AY399="Muy Alta",BA399="Catastrófico")),"Extremo",""))))</f>
        <v>Moderado</v>
      </c>
      <c r="BC396" s="189" t="str" cm="1">
        <f t="array" ref="BC396">_xlfn.IFS(BB396="Bajo","Aceptar",BB396="Moderado","Reducir",BB396="Alto","Reducir",BB396="Extremo","Reducir")</f>
        <v>Reducir</v>
      </c>
      <c r="BD396" s="181" t="str" cm="1">
        <f t="array" ref="BD396">_xlfn.IFS(BC396="Aceptar","No",BC396="Reducir","Si")</f>
        <v>Si</v>
      </c>
      <c r="BE396" s="136" t="s">
        <v>1817</v>
      </c>
      <c r="BF396" s="136" t="s">
        <v>1817</v>
      </c>
      <c r="BG396" s="136" t="s">
        <v>1817</v>
      </c>
      <c r="BH396" s="166">
        <v>0</v>
      </c>
      <c r="BI396" s="166"/>
      <c r="BJ396" s="167"/>
      <c r="BK396" s="164">
        <f t="shared" ref="BK396" si="305">+SUM(BH396:BJ396)</f>
        <v>0</v>
      </c>
      <c r="BL396" s="165">
        <f t="shared" ref="BL396" si="306">+BK396/3</f>
        <v>0</v>
      </c>
      <c r="BM396" s="178">
        <f t="shared" ref="BM396" si="307">+AVERAGE(BL396:BL399)</f>
        <v>0</v>
      </c>
      <c r="BN396" s="20" t="str">
        <f>CONCATENATE(J396," Acción preventiva"," 1")</f>
        <v>ADMBS 63 Acción preventiva 1</v>
      </c>
      <c r="BO396" s="123" t="s">
        <v>291</v>
      </c>
      <c r="BP396" s="123" t="s">
        <v>292</v>
      </c>
      <c r="BQ396" s="123" t="s">
        <v>1675</v>
      </c>
      <c r="BR396" s="20">
        <f>+SUM(BS396:CD396)</f>
        <v>1</v>
      </c>
      <c r="BS396" s="124"/>
      <c r="BT396" s="124"/>
      <c r="BU396" s="124"/>
      <c r="BV396" s="124"/>
      <c r="BW396" s="124">
        <v>1</v>
      </c>
      <c r="BX396" s="124"/>
      <c r="BY396" s="124"/>
      <c r="BZ396" s="124"/>
      <c r="CA396" s="124"/>
      <c r="CB396" s="124"/>
      <c r="CC396" s="124"/>
      <c r="CD396" s="124"/>
      <c r="CE396" s="180">
        <f>+AVERAGE(CR396:CR399)/AVERAGE(BR396:BR399)</f>
        <v>0</v>
      </c>
      <c r="CF396" s="37">
        <f>VLOOKUP($BN396,'[1]Anexo 4 Seg Acciones Prev'!$C$7:$CY$306,90,FALSE)</f>
        <v>0</v>
      </c>
      <c r="CG396" s="37">
        <f>VLOOKUP($BN396,'[1]Anexo 4 Seg Acciones Prev'!$C$7:$CY$306,91,FALSE)</f>
        <v>0</v>
      </c>
      <c r="CH396" s="37">
        <f>VLOOKUP($BN396,'[1]Anexo 4 Seg Acciones Prev'!$C$7:$CY$306,92,FALSE)</f>
        <v>0</v>
      </c>
      <c r="CI396" s="37">
        <f>VLOOKUP($BN396,'[1]Anexo 4 Seg Acciones Prev'!$C$7:$CY$306,93,FALSE)</f>
        <v>0</v>
      </c>
      <c r="CJ396" s="37">
        <f>VLOOKUP($BN396,'[1]Anexo 4 Seg Acciones Prev'!$C$7:$CY$306,94,FALSE)</f>
        <v>0</v>
      </c>
      <c r="CK396" s="37">
        <f>VLOOKUP($BN396,'[1]Anexo 4 Seg Acciones Prev'!$C$7:$CY$306,95,FALSE)</f>
        <v>0</v>
      </c>
      <c r="CL396" s="37">
        <f>VLOOKUP($BN396,'[1]Anexo 4 Seg Acciones Prev'!$C$7:$CY$306,96,FALSE)</f>
        <v>0</v>
      </c>
      <c r="CM396" s="37">
        <f>VLOOKUP($BN396,'[1]Anexo 4 Seg Acciones Prev'!$C$7:$CY$306,97,FALSE)</f>
        <v>0</v>
      </c>
      <c r="CN396" s="37">
        <f>VLOOKUP($BN396,'[1]Anexo 4 Seg Acciones Prev'!$C$7:$CY$306,98,FALSE)</f>
        <v>0</v>
      </c>
      <c r="CO396" s="37">
        <f>VLOOKUP($BN396,'[1]Anexo 4 Seg Acciones Prev'!$C$7:$CY$306,99,FALSE)</f>
        <v>0</v>
      </c>
      <c r="CP396" s="37">
        <f>VLOOKUP($BN396,'[1]Anexo 4 Seg Acciones Prev'!$C$7:$CY$306,100,FALSE)</f>
        <v>0</v>
      </c>
      <c r="CQ396" s="37">
        <f>VLOOKUP($BN396,'[1]Anexo 4 Seg Acciones Prev'!$C$7:$CY$306,101,FALSE)</f>
        <v>0</v>
      </c>
      <c r="CR396" s="37">
        <f t="shared" si="256"/>
        <v>0</v>
      </c>
      <c r="CS396" s="38" t="s">
        <v>58</v>
      </c>
      <c r="CT396" s="23"/>
      <c r="CU396" s="24"/>
      <c r="CV396" s="240">
        <f>+AD396</f>
        <v>8760</v>
      </c>
      <c r="CW396" s="25">
        <f>1-(CU396/CV396)</f>
        <v>1</v>
      </c>
      <c r="CX396" s="23" t="str" cm="1">
        <f t="array" ref="CX396">+_xlfn.IFS(CW396&lt;0.8,"Cambio",CW396&lt;0.9,"Revisión de control",CW396&gt;0.89,"Se mantiene")</f>
        <v>Se mantiene</v>
      </c>
      <c r="CY396" s="143"/>
      <c r="CZ396" s="143"/>
      <c r="DA396" s="143"/>
      <c r="DB396" s="143"/>
      <c r="DC396" s="25">
        <f>(_xlfn.IFS(CT396="",1,CT396="SI",0)+_xlfn.IFS(CY396="",1,CY396="SI",1,CY396="NO",0)+_xlfn.IFS(CZ396="",1,CZ396="SI",1,CZ396="NO",0)+_xlfn.IFS(DA396="",1,DA396="SI",1,DA396="NO",0)+_xlfn.IFS(DB396="",1,DB396="SI",1,DB396="NO",0))/5</f>
        <v>1</v>
      </c>
    </row>
    <row r="397" spans="1:107" ht="60" customHeight="1" x14ac:dyDescent="0.35">
      <c r="A397" s="146" t="s">
        <v>1653</v>
      </c>
      <c r="B397" s="203"/>
      <c r="C397" s="147" t="s">
        <v>159</v>
      </c>
      <c r="D397" s="206"/>
      <c r="E397" s="209"/>
      <c r="F397" s="206"/>
      <c r="G397" s="226"/>
      <c r="H397" s="184"/>
      <c r="I397" s="216"/>
      <c r="J397" s="190"/>
      <c r="K397" s="190"/>
      <c r="L397" s="211"/>
      <c r="M397" s="197"/>
      <c r="N397" s="200"/>
      <c r="O397" s="213"/>
      <c r="P397" s="216"/>
      <c r="Q397" s="213"/>
      <c r="R397" s="216"/>
      <c r="S397" s="216"/>
      <c r="T397" s="216"/>
      <c r="U397" s="184"/>
      <c r="V397" s="186"/>
      <c r="W397" s="186"/>
      <c r="X397" s="187"/>
      <c r="Y397" s="190"/>
      <c r="Z397" s="190"/>
      <c r="AA397" s="190"/>
      <c r="AB397" s="190"/>
      <c r="AC397" s="193"/>
      <c r="AD397" s="195"/>
      <c r="AE397" s="184"/>
      <c r="AF397" s="188"/>
      <c r="AG397" s="184"/>
      <c r="AH397" s="184"/>
      <c r="AI397" s="188"/>
      <c r="AJ397" s="184"/>
      <c r="AK397" s="185"/>
      <c r="AL397" s="20" t="str">
        <f>CONCATENATE(J396," Control"," 2")</f>
        <v>ADMBS 63 Control 2</v>
      </c>
      <c r="AM397" s="123" t="s">
        <v>1662</v>
      </c>
      <c r="AN397" s="123" t="s">
        <v>1665</v>
      </c>
      <c r="AO397" s="123" t="s">
        <v>1667</v>
      </c>
      <c r="AP397" s="22" t="str">
        <f>CONCATENATE(AM397," ",AN397," a través del ",AO397)</f>
        <v>La SUBDIRECCIÓN ADMINISTRATIVA Y FINANCIERA - GESTIÓN DOCUMENTAL  crea la alerta de perdida o daño del documento a través del Acta de inicio  para realizar el cronograma del servicio de saneamiento ambiental para identificar el deterioro a la documentación de custodia de la Agencia Nacional de Tierras en las Dependencias, UGT y Archivos de gestión.</v>
      </c>
      <c r="AQ397" s="20" t="s">
        <v>55</v>
      </c>
      <c r="AR397" s="20" t="str">
        <f>IF(OR(AQ397="Preventivo",AQ397="Detectivo"),"Probabilidad",IF(AQ397="Correctivo","Impacto",""))</f>
        <v>Impacto</v>
      </c>
      <c r="AS397" s="20" t="s">
        <v>56</v>
      </c>
      <c r="AT397" s="20" t="str">
        <f>IF(AND(AQ397="Preventivo",AS397="Automático"),"50%",IF(AND(AQ397="Preventivo",AS397="Manual"),"40%",IF(AND(AQ397="Detectivo",AS397="Automático"),"40%",IF(AND(AQ397="Detectivo",AS397="Manual"),"30%",IF(AND(AQ397="Correctivo",AS397="Automático"),"35%",IF(AND(AQ397="Correctivo",AS397="Manual"),"25%",""))))))</f>
        <v>25%</v>
      </c>
      <c r="AU397" s="20" t="s">
        <v>1</v>
      </c>
      <c r="AV397" s="20" t="s">
        <v>2</v>
      </c>
      <c r="AW397" s="20" t="s">
        <v>3</v>
      </c>
      <c r="AX397" s="21">
        <f>+IF(AR397="Probabilidad",AX396-(AX396*AT397),AX396)</f>
        <v>0.6</v>
      </c>
      <c r="AY397" s="20" t="str">
        <f t="shared" si="275"/>
        <v>Media</v>
      </c>
      <c r="AZ397" s="21">
        <f>+IF(AR397="Impacto",AZ396-(AZ396*AT397),AZ396)</f>
        <v>0.60000000000000009</v>
      </c>
      <c r="BA397" s="20" t="str">
        <f t="shared" si="276"/>
        <v>Moderado</v>
      </c>
      <c r="BB397" s="190"/>
      <c r="BC397" s="190"/>
      <c r="BD397" s="182"/>
      <c r="BE397" s="136" t="s">
        <v>1817</v>
      </c>
      <c r="BF397" s="136" t="s">
        <v>1817</v>
      </c>
      <c r="BG397" s="136" t="s">
        <v>1817</v>
      </c>
      <c r="BH397" s="166"/>
      <c r="BI397" s="166"/>
      <c r="BJ397" s="167"/>
      <c r="BK397" s="164"/>
      <c r="BL397" s="165"/>
      <c r="BM397" s="178"/>
      <c r="BN397" s="20" t="str">
        <f>CONCATENATE(J396," Acción preventiva"," 2")</f>
        <v>ADMBS 63 Acción preventiva 2</v>
      </c>
      <c r="BO397" s="123" t="s">
        <v>291</v>
      </c>
      <c r="BP397" s="123" t="s">
        <v>1676</v>
      </c>
      <c r="BQ397" s="123" t="s">
        <v>1677</v>
      </c>
      <c r="BR397" s="20">
        <f>+SUM(BS397:CD397)</f>
        <v>1</v>
      </c>
      <c r="BS397" s="124"/>
      <c r="BT397" s="124"/>
      <c r="BU397" s="124"/>
      <c r="BV397" s="124"/>
      <c r="BW397" s="124"/>
      <c r="BX397" s="124"/>
      <c r="BY397" s="124">
        <v>1</v>
      </c>
      <c r="BZ397" s="124"/>
      <c r="CA397" s="124"/>
      <c r="CB397" s="124"/>
      <c r="CC397" s="124"/>
      <c r="CD397" s="124"/>
      <c r="CE397" s="180"/>
      <c r="CF397" s="37">
        <f>VLOOKUP($BN397,'[1]Anexo 4 Seg Acciones Prev'!$C$7:$CY$306,90,FALSE)</f>
        <v>0</v>
      </c>
      <c r="CG397" s="37">
        <f>VLOOKUP($BN397,'[1]Anexo 4 Seg Acciones Prev'!$C$7:$CY$306,91,FALSE)</f>
        <v>0</v>
      </c>
      <c r="CH397" s="37">
        <f>VLOOKUP($BN397,'[1]Anexo 4 Seg Acciones Prev'!$C$7:$CY$306,92,FALSE)</f>
        <v>0</v>
      </c>
      <c r="CI397" s="37">
        <f>VLOOKUP($BN397,'[1]Anexo 4 Seg Acciones Prev'!$C$7:$CY$306,93,FALSE)</f>
        <v>0</v>
      </c>
      <c r="CJ397" s="37">
        <f>VLOOKUP($BN397,'[1]Anexo 4 Seg Acciones Prev'!$C$7:$CY$306,94,FALSE)</f>
        <v>0</v>
      </c>
      <c r="CK397" s="37">
        <f>VLOOKUP($BN397,'[1]Anexo 4 Seg Acciones Prev'!$C$7:$CY$306,95,FALSE)</f>
        <v>0</v>
      </c>
      <c r="CL397" s="37">
        <f>VLOOKUP($BN397,'[1]Anexo 4 Seg Acciones Prev'!$C$7:$CY$306,96,FALSE)</f>
        <v>0</v>
      </c>
      <c r="CM397" s="37">
        <f>VLOOKUP($BN397,'[1]Anexo 4 Seg Acciones Prev'!$C$7:$CY$306,97,FALSE)</f>
        <v>0</v>
      </c>
      <c r="CN397" s="37">
        <f>VLOOKUP($BN397,'[1]Anexo 4 Seg Acciones Prev'!$C$7:$CY$306,98,FALSE)</f>
        <v>0</v>
      </c>
      <c r="CO397" s="37">
        <f>VLOOKUP($BN397,'[1]Anexo 4 Seg Acciones Prev'!$C$7:$CY$306,99,FALSE)</f>
        <v>0</v>
      </c>
      <c r="CP397" s="37">
        <f>VLOOKUP($BN397,'[1]Anexo 4 Seg Acciones Prev'!$C$7:$CY$306,100,FALSE)</f>
        <v>0</v>
      </c>
      <c r="CQ397" s="37">
        <f>VLOOKUP($BN397,'[1]Anexo 4 Seg Acciones Prev'!$C$7:$CY$306,101,FALSE)</f>
        <v>0</v>
      </c>
      <c r="CR397" s="37">
        <f t="shared" si="256"/>
        <v>0</v>
      </c>
      <c r="CS397" s="38" t="s">
        <v>58</v>
      </c>
      <c r="CT397" s="23"/>
      <c r="CU397" s="24"/>
      <c r="CV397" s="241"/>
      <c r="CW397" s="25">
        <f>1-(CU397/CV396)</f>
        <v>1</v>
      </c>
      <c r="CX397" s="23" t="str" cm="1">
        <f t="array" ref="CX397">+_xlfn.IFS(CW397&lt;0.8,"Cambio",CW397&lt;0.9,"Revisión de control",CW397&gt;0.89,"Se mantiene")</f>
        <v>Se mantiene</v>
      </c>
      <c r="CY397" s="143"/>
      <c r="CZ397" s="143"/>
      <c r="DA397" s="143"/>
      <c r="DB397" s="143"/>
      <c r="DC397" s="25">
        <f>(_xlfn.IFS(CT397="",1,CT397="SI",0)+_xlfn.IFS(CY397="",1,CY397="SI",1,CY397="NO",0)+_xlfn.IFS(CZ397="",1,CZ397="SI",1,CZ397="NO",0)+_xlfn.IFS(DA397="",1,DA397="SI",1,DA397="NO",0)+_xlfn.IFS(DB397="",1,DB397="SI",1,DB397="NO",0))/5</f>
        <v>1</v>
      </c>
    </row>
    <row r="398" spans="1:107" ht="60" customHeight="1" x14ac:dyDescent="0.35">
      <c r="A398" s="146" t="s">
        <v>1653</v>
      </c>
      <c r="B398" s="203"/>
      <c r="C398" s="147" t="s">
        <v>159</v>
      </c>
      <c r="D398" s="206"/>
      <c r="E398" s="209"/>
      <c r="F398" s="206"/>
      <c r="G398" s="226"/>
      <c r="H398" s="184"/>
      <c r="I398" s="216"/>
      <c r="J398" s="190"/>
      <c r="K398" s="190"/>
      <c r="L398" s="211"/>
      <c r="M398" s="197"/>
      <c r="N398" s="200"/>
      <c r="O398" s="213"/>
      <c r="P398" s="216"/>
      <c r="Q398" s="213"/>
      <c r="R398" s="216"/>
      <c r="S398" s="216"/>
      <c r="T398" s="216"/>
      <c r="U398" s="184"/>
      <c r="V398" s="186"/>
      <c r="W398" s="186"/>
      <c r="X398" s="187"/>
      <c r="Y398" s="190"/>
      <c r="Z398" s="190"/>
      <c r="AA398" s="190"/>
      <c r="AB398" s="190"/>
      <c r="AC398" s="193"/>
      <c r="AD398" s="195"/>
      <c r="AE398" s="184"/>
      <c r="AF398" s="188"/>
      <c r="AG398" s="184"/>
      <c r="AH398" s="184"/>
      <c r="AI398" s="188"/>
      <c r="AJ398" s="184"/>
      <c r="AK398" s="185"/>
      <c r="AL398" s="20" t="str">
        <f>CONCATENATE(J396," Control"," 3")</f>
        <v>ADMBS 63 Control 3</v>
      </c>
      <c r="AM398" s="123"/>
      <c r="AN398" s="123"/>
      <c r="AO398" s="123"/>
      <c r="AP398" s="22" t="str">
        <f>CONCATENATE(AM398," ",AN398," a través de ",AO398)</f>
        <v xml:space="preserve">  a través de </v>
      </c>
      <c r="AQ398" s="20"/>
      <c r="AR398" s="20" t="str">
        <f>IF(OR(AQ398="Preventivo",AQ398="Detectivo"),"Probabilidad",IF(AQ398="Correctivo","Impacto",""))</f>
        <v/>
      </c>
      <c r="AS398" s="20"/>
      <c r="AT398" s="20" t="str">
        <f>IF(AND(AQ398="Preventivo",AS398="Automático"),"50%",IF(AND(AQ398="Preventivo",AS398="Manual"),"40%",IF(AND(AQ398="Detectivo",AS398="Automático"),"40%",IF(AND(AQ398="Detectivo",AS398="Manual"),"30%",IF(AND(AQ398="Correctivo",AS398="Automático"),"35%",IF(AND(AQ398="Correctivo",AS398="Manual"),"25%",""))))))</f>
        <v/>
      </c>
      <c r="AU398" s="20"/>
      <c r="AV398" s="20"/>
      <c r="AW398" s="20"/>
      <c r="AX398" s="21">
        <f>+IF(AR398="Probabilidad",AX397-(AX397*AT398),AX397)</f>
        <v>0.6</v>
      </c>
      <c r="AY398" s="20" t="str">
        <f t="shared" si="275"/>
        <v>Media</v>
      </c>
      <c r="AZ398" s="21">
        <f>+IF(AR398="Impacto",AZ397-(AZ397*AT398),AZ397)</f>
        <v>0.60000000000000009</v>
      </c>
      <c r="BA398" s="20" t="str">
        <f t="shared" si="276"/>
        <v>Moderado</v>
      </c>
      <c r="BB398" s="190"/>
      <c r="BC398" s="190"/>
      <c r="BD398" s="182"/>
      <c r="BE398" s="20"/>
      <c r="BF398" s="20"/>
      <c r="BG398" s="20"/>
      <c r="BH398" s="166"/>
      <c r="BI398" s="166"/>
      <c r="BJ398" s="167"/>
      <c r="BK398" s="167"/>
      <c r="BL398" s="165"/>
      <c r="BM398" s="178"/>
      <c r="BN398" s="20" t="str">
        <f>CONCATENATE(J396," Acción preventiva"," 3")</f>
        <v>ADMBS 63 Acción preventiva 3</v>
      </c>
      <c r="BO398" s="123"/>
      <c r="BP398" s="123"/>
      <c r="BQ398" s="123"/>
      <c r="BR398" s="20"/>
      <c r="BS398" s="124"/>
      <c r="BT398" s="124"/>
      <c r="BU398" s="124"/>
      <c r="BV398" s="124"/>
      <c r="BW398" s="124"/>
      <c r="BX398" s="124"/>
      <c r="BY398" s="124"/>
      <c r="BZ398" s="124"/>
      <c r="CA398" s="124"/>
      <c r="CB398" s="124"/>
      <c r="CC398" s="124"/>
      <c r="CD398" s="124"/>
      <c r="CE398" s="180"/>
      <c r="CF398" s="37"/>
      <c r="CG398" s="37"/>
      <c r="CH398" s="37"/>
      <c r="CI398" s="37"/>
      <c r="CJ398" s="37"/>
      <c r="CK398" s="37"/>
      <c r="CL398" s="37"/>
      <c r="CM398" s="37"/>
      <c r="CN398" s="37"/>
      <c r="CO398" s="37"/>
      <c r="CP398" s="37"/>
      <c r="CQ398" s="37"/>
      <c r="CR398" s="37"/>
      <c r="CS398" s="38"/>
      <c r="CT398" s="23"/>
      <c r="CU398" s="24"/>
      <c r="CV398" s="241"/>
      <c r="CW398" s="25">
        <f>1-(CU398/CV396)</f>
        <v>1</v>
      </c>
      <c r="CX398" s="23" t="str" cm="1">
        <f t="array" ref="CX398">+_xlfn.IFS(CW398&lt;0.8,"Cambio",CW398&lt;0.9,"Revisión de control",CW398&gt;0.89,"Se mantiene")</f>
        <v>Se mantiene</v>
      </c>
      <c r="CY398" s="143"/>
      <c r="CZ398" s="143"/>
      <c r="DA398" s="143"/>
      <c r="DB398" s="143"/>
      <c r="DC398" s="25">
        <f>(_xlfn.IFS(CT398="",1,CT398="SI",0)+_xlfn.IFS(CY398="",1,CY398="SI",1,CY398="NO",0)+_xlfn.IFS(CZ398="",1,CZ398="SI",1,CZ398="NO",0)+_xlfn.IFS(DA398="",1,DA398="SI",1,DA398="NO",0)+_xlfn.IFS(DB398="",1,DB398="SI",1,DB398="NO",0))/5</f>
        <v>1</v>
      </c>
    </row>
    <row r="399" spans="1:107" ht="60" customHeight="1" x14ac:dyDescent="0.35">
      <c r="A399" s="146" t="s">
        <v>1653</v>
      </c>
      <c r="B399" s="204"/>
      <c r="C399" s="147" t="s">
        <v>159</v>
      </c>
      <c r="D399" s="207"/>
      <c r="E399" s="210"/>
      <c r="F399" s="207"/>
      <c r="G399" s="227"/>
      <c r="H399" s="184"/>
      <c r="I399" s="217"/>
      <c r="J399" s="191"/>
      <c r="K399" s="191"/>
      <c r="L399" s="211"/>
      <c r="M399" s="198"/>
      <c r="N399" s="201"/>
      <c r="O399" s="214"/>
      <c r="P399" s="217"/>
      <c r="Q399" s="214"/>
      <c r="R399" s="217"/>
      <c r="S399" s="217"/>
      <c r="T399" s="217"/>
      <c r="U399" s="184"/>
      <c r="V399" s="186"/>
      <c r="W399" s="186"/>
      <c r="X399" s="187"/>
      <c r="Y399" s="191"/>
      <c r="Z399" s="191"/>
      <c r="AA399" s="191"/>
      <c r="AB399" s="191"/>
      <c r="AC399" s="194"/>
      <c r="AD399" s="195"/>
      <c r="AE399" s="184"/>
      <c r="AF399" s="188"/>
      <c r="AG399" s="184"/>
      <c r="AH399" s="184"/>
      <c r="AI399" s="188"/>
      <c r="AJ399" s="184"/>
      <c r="AK399" s="185"/>
      <c r="AL399" s="20" t="str">
        <f>CONCATENATE(J396," Control"," 4")</f>
        <v>ADMBS 63 Control 4</v>
      </c>
      <c r="AM399" s="123"/>
      <c r="AN399" s="123"/>
      <c r="AO399" s="123"/>
      <c r="AP399" s="22" t="str">
        <f>CONCATENATE(AM399," ",AN399," a través de ",AO399)</f>
        <v xml:space="preserve">  a través de </v>
      </c>
      <c r="AQ399" s="20"/>
      <c r="AR399" s="20" t="str">
        <f>IF(OR(AQ399="Preventivo",AQ399="Detectivo"),"Probabilidad",IF(AQ399="Correctivo","Impacto",""))</f>
        <v/>
      </c>
      <c r="AS399" s="20"/>
      <c r="AT399" s="20" t="str">
        <f>IF(AND(AQ399="Preventivo",AS399="Automático"),"50%",IF(AND(AQ399="Preventivo",AS399="Manual"),"40%",IF(AND(AQ399="Detectivo",AS399="Automático"),"40%",IF(AND(AQ399="Detectivo",AS399="Manual"),"30%",IF(AND(AQ399="Correctivo",AS399="Automático"),"35%",IF(AND(AQ399="Correctivo",AS399="Manual"),"25%",""))))))</f>
        <v/>
      </c>
      <c r="AU399" s="20"/>
      <c r="AV399" s="20"/>
      <c r="AW399" s="20"/>
      <c r="AX399" s="21">
        <f>+IF(AR399="Probabilidad",AX398-(AX398*AT399),AX398)</f>
        <v>0.6</v>
      </c>
      <c r="AY399" s="20" t="str">
        <f t="shared" si="275"/>
        <v>Media</v>
      </c>
      <c r="AZ399" s="21">
        <f>+IF(AR399="Impacto",AZ398-(AZ398*AT399),AZ398)</f>
        <v>0.60000000000000009</v>
      </c>
      <c r="BA399" s="20" t="str">
        <f t="shared" si="276"/>
        <v>Moderado</v>
      </c>
      <c r="BB399" s="191"/>
      <c r="BC399" s="191"/>
      <c r="BD399" s="183"/>
      <c r="BE399" s="20"/>
      <c r="BF399" s="20"/>
      <c r="BG399" s="20"/>
      <c r="BH399" s="166"/>
      <c r="BI399" s="166"/>
      <c r="BJ399" s="167"/>
      <c r="BK399" s="167"/>
      <c r="BL399" s="165"/>
      <c r="BM399" s="178"/>
      <c r="BN399" s="20" t="str">
        <f>CONCATENATE(J396," Acción preventiva"," 4")</f>
        <v>ADMBS 63 Acción preventiva 4</v>
      </c>
      <c r="BO399" s="123"/>
      <c r="BP399" s="123"/>
      <c r="BQ399" s="123"/>
      <c r="BR399" s="20"/>
      <c r="BS399" s="124"/>
      <c r="BT399" s="124"/>
      <c r="BU399" s="124"/>
      <c r="BV399" s="124"/>
      <c r="BW399" s="124"/>
      <c r="BX399" s="124"/>
      <c r="BY399" s="124"/>
      <c r="BZ399" s="124"/>
      <c r="CA399" s="124"/>
      <c r="CB399" s="124"/>
      <c r="CC399" s="124"/>
      <c r="CD399" s="124"/>
      <c r="CE399" s="180"/>
      <c r="CF399" s="37"/>
      <c r="CG399" s="37"/>
      <c r="CH399" s="37"/>
      <c r="CI399" s="37"/>
      <c r="CJ399" s="37"/>
      <c r="CK399" s="37"/>
      <c r="CL399" s="37"/>
      <c r="CM399" s="37"/>
      <c r="CN399" s="37"/>
      <c r="CO399" s="37"/>
      <c r="CP399" s="37"/>
      <c r="CQ399" s="37"/>
      <c r="CR399" s="37"/>
      <c r="CS399" s="38"/>
      <c r="CT399" s="23"/>
      <c r="CU399" s="24"/>
      <c r="CV399" s="242"/>
      <c r="CW399" s="25">
        <f>1-(CU399/CV396)</f>
        <v>1</v>
      </c>
      <c r="CX399" s="23" t="str" cm="1">
        <f t="array" ref="CX399">+_xlfn.IFS(CW399&lt;0.8,"Cambio",CW399&lt;0.9,"Revisión de control",CW399&gt;0.89,"Se mantiene")</f>
        <v>Se mantiene</v>
      </c>
      <c r="CY399" s="143"/>
      <c r="CZ399" s="143"/>
      <c r="DA399" s="143"/>
      <c r="DB399" s="143"/>
      <c r="DC399" s="25">
        <f>(_xlfn.IFS(CT399="",1,CT399="SI",0)+_xlfn.IFS(CY399="",1,CY399="SI",1,CY399="NO",0)+_xlfn.IFS(CZ399="",1,CZ399="SI",1,CZ399="NO",0)+_xlfn.IFS(DA399="",1,DA399="SI",1,DA399="NO",0)+_xlfn.IFS(DB399="",1,DB399="SI",1,DB399="NO",0))/5</f>
        <v>1</v>
      </c>
    </row>
    <row r="400" spans="1:107" ht="60" customHeight="1" x14ac:dyDescent="0.35">
      <c r="A400" s="146" t="s">
        <v>1653</v>
      </c>
      <c r="B400" s="202" t="s">
        <v>158</v>
      </c>
      <c r="C400" s="147" t="s">
        <v>159</v>
      </c>
      <c r="D400" s="205" t="str">
        <f>VLOOKUP(B400,Datos!$B$65:$F$80,3,FALSE)</f>
        <v>Gestionar la administración y mantenimiento de bienes y servicios necesarios para la ejecución de los procesos de la entidad</v>
      </c>
      <c r="E400" s="208" t="str">
        <f>VLOOKUP(B400,Datos!$B$65:$F$80,5,FALSE)</f>
        <v>La posibilidad de incumplir con la administración y mantenimiento de bienes y servicios necesarios para la ejecución de los procesos de la entidad</v>
      </c>
      <c r="F400" s="205" t="str">
        <f>VLOOKUP(B400,Datos!$B$65:$F$80,4,FALSE)</f>
        <v>Desde la recepción de los bienes y servicios, hasta la disposición final de los bienes y el recibido a satisfacción de los servicios</v>
      </c>
      <c r="G400" s="225" t="s">
        <v>290</v>
      </c>
      <c r="H400" s="184" t="s">
        <v>1654</v>
      </c>
      <c r="I400" s="215">
        <f>IF(K400="",0,1)</f>
        <v>1</v>
      </c>
      <c r="J400" s="189" t="str">
        <f>CONCATENATE(C400," ",K400)</f>
        <v>ADMBS 64</v>
      </c>
      <c r="K400" s="189">
        <v>64</v>
      </c>
      <c r="L400" s="211">
        <v>46150</v>
      </c>
      <c r="M400" s="196">
        <f ca="1">+TODAY()-L400</f>
        <v>39</v>
      </c>
      <c r="N400" s="199" t="s">
        <v>1656</v>
      </c>
      <c r="O400" s="212" t="s">
        <v>19</v>
      </c>
      <c r="P400" s="215">
        <f>VLOOKUP(O400,Datos!$B$20:$D$25,3,FALSE)</f>
        <v>0.2</v>
      </c>
      <c r="Q400" s="212" t="s">
        <v>32</v>
      </c>
      <c r="R400" s="215">
        <f>VLOOKUP(Q400,Datos!$C$20:$D$25,2,FALSE)</f>
        <v>0.8</v>
      </c>
      <c r="S400" s="215">
        <f>+IF(P400="",R400,IF(R400="",P400,IF(P400&gt;R400,P400,R400)))</f>
        <v>0.8</v>
      </c>
      <c r="T400" s="215" t="str" cm="1">
        <f t="array" ref="T400">_xlfn.IFS(S400=P400,O400,S400=R400,Q400)</f>
        <v>El riesgo afecta la imagen de  la entidad con efecto publicitario sostenido a nivel de sector administrativo, nivel departamental o municipal</v>
      </c>
      <c r="U400" s="184" t="s">
        <v>4</v>
      </c>
      <c r="V400" s="186" t="s">
        <v>1658</v>
      </c>
      <c r="W400" s="186" t="s">
        <v>1660</v>
      </c>
      <c r="X400" s="187" t="str">
        <f>CONCATENATE("Posibilidad de"," ",U400," ",V400," debido ",W400)</f>
        <v>Posibilidad de pérdida reputacional en la imagen institucional ante los grupos de interés derivando en la acciones jurídicas en contra de la entidad debido a los vencimientos de términos por recibir información de entrada que no cumple con las características que se requieren para ser clasificada y asignada correctamente y la constante rotación de personal en la Subdirección Administrativa y Financiera - Gestión Documental - equipo de Radicación de Comunicaciones Oficiales Recibidas</v>
      </c>
      <c r="Y400" s="189" t="s">
        <v>211</v>
      </c>
      <c r="Z400" s="189" t="s">
        <v>214</v>
      </c>
      <c r="AA400" s="189" t="s">
        <v>257</v>
      </c>
      <c r="AB400" s="189" t="s">
        <v>222</v>
      </c>
      <c r="AC400" s="192" t="s">
        <v>1587</v>
      </c>
      <c r="AD400" s="195">
        <f>365*24</f>
        <v>8760</v>
      </c>
      <c r="AE400" s="184" t="str">
        <f>IF(AD400&lt;=0,"",IF(AD400&lt;=2,"Muy Baja",IF(AD400&lt;=24,"Baja",IF(AD400&lt;=500,"Media",IF(AD400&lt;=5000,"Alta","Muy Alta")))))</f>
        <v>Muy Alta</v>
      </c>
      <c r="AF400" s="188">
        <f>IF(AE400="","",IF(AE400="Muy Baja",0.2,IF(AE400="Baja",0.4,IF(AE400="Media",0.6,IF(AE400="Alta",0.8,IF(AE400="Muy Alta",1,))))))</f>
        <v>1</v>
      </c>
      <c r="AG400" s="188" t="str">
        <f>+T400</f>
        <v>El riesgo afecta la imagen de  la entidad con efecto publicitario sostenido a nivel de sector administrativo, nivel departamental o municipal</v>
      </c>
      <c r="AH400" s="184" t="str" cm="1">
        <f t="array" ref="AH400">_xlfn.IFS(AG400=Datos!$C$6,"Leve",AG400=Datos!$D$6,"Leve",AG400=Datos!$C$7,"Menor",AG400=Datos!$D$7,"Menor",AG400=Datos!$C$8,"Moderado",AG400=Datos!$D$8,"Moderado",AG400=Datos!$C$9,"Mayor",AG400=Datos!$D$9,"Mayor",AG400=Datos!$C$10,"Catastrófico",AG400=Datos!$D$10,"Catastrófico")</f>
        <v>Mayor</v>
      </c>
      <c r="AI400" s="188">
        <f>IF(AH400="","",IF(AH400="Leve",0.2,IF(AH400="Menor",0.4,IF(AH400="Moderado",0.6,IF(AH400="Mayor",0.8,IF(AH400="Catastrófico",1,))))))</f>
        <v>0.8</v>
      </c>
      <c r="AJ400" s="184" t="str">
        <f>IF(OR(AND(AE400="Muy Baja",AH400="Leve"),AND(AE400="Muy Baja",AH400="Menor"),AND(AE400="Baja",AH400="Leve")),"Bajo",IF(OR(AND(AE400="Muy baja",AH400="Moderado"),AND(AE400="Baja",AH400="Menor"),AND(AE400="Baja",AH400="Moderado"),AND(AE400="Media",AH400="Leve"),AND(AE400="Media",AH400="Menor"),AND(AE400="Media",AH400="Moderado"),AND(AE400="Alta",AH400="Leve"),AND(AE400="Alta",AH400="Menor")),"Moderado",IF(OR(AND(AE400="Muy Baja",AH400="Mayor"),AND(AE400="Baja",AH400="Mayor"),AND(AE400="Media",AH400="Mayor"),AND(AE400="Alta",AH400="Moderado"),AND(AE400="Alta",AH400="Mayor"),AND(AE400="Muy Alta",AH400="Leve"),AND(AE400="Muy Alta",AH400="Menor"),AND(AE400="Muy Alta",AH400="Moderado"),AND(AE400="Muy Alta",AH400="Mayor")),"Alto",IF(OR(AND(AE400="Muy Baja",AH400="Catastrófico"),AND(AE400="Baja",AH400="Catastrófico"),AND(AE400="Media",AH400="Catastrófico"),AND(AE400="Alta",AH400="Catastrófico"),AND(AE400="Muy Alta",AH400="Catastrófico")),"Extremo",""))))</f>
        <v>Alto</v>
      </c>
      <c r="AK400" s="185" t="str" cm="1">
        <f t="array" ref="AK400">_xlfn.IFS(AJ400="Bajo","Aceptar",AJ400="Moderado","Reducir",AJ400="Alto","Reducir",AJ400="Extremo","Reducir")</f>
        <v>Reducir</v>
      </c>
      <c r="AL400" s="20" t="str">
        <f>CONCATENATE(J400," Control"," 1")</f>
        <v>ADMBS 64 Control 1</v>
      </c>
      <c r="AM400" s="123" t="s">
        <v>1662</v>
      </c>
      <c r="AN400" s="123" t="s">
        <v>1671</v>
      </c>
      <c r="AO400" s="123" t="s">
        <v>1668</v>
      </c>
      <c r="AP400" s="22" t="str">
        <f>CONCATENATE(AM400," ",AN400," a través del ",AO400)</f>
        <v>La SUBDIRECCIÓN ADMINISTRATIVA Y FINANCIERA - GESTIÓN DOCUMENTAL   valida que los parámetros de clasificación de Comunicaciones oficiales Recibidas a través del instructivo que permita identificar la asignación correcta de las comunicaciones oficiales recibidas, de acuerdo con las funciones de las dependencias de la Agencia</v>
      </c>
      <c r="AQ400" s="20" t="s">
        <v>53</v>
      </c>
      <c r="AR400" s="20" t="str">
        <f t="shared" ref="AR400:AR407" si="308">IF(OR(AQ400="Preventivo",AQ400="Detectivo"),"Probabilidad",IF(AQ400="Correctivo","Impacto",""))</f>
        <v>Probabilidad</v>
      </c>
      <c r="AS400" s="20" t="s">
        <v>56</v>
      </c>
      <c r="AT400" s="20" t="str">
        <f t="shared" ref="AT400:AT407" si="309">IF(AND(AQ400="Preventivo",AS400="Automático"),"50%",IF(AND(AQ400="Preventivo",AS400="Manual"),"40%",IF(AND(AQ400="Detectivo",AS400="Automático"),"40%",IF(AND(AQ400="Detectivo",AS400="Manual"),"30%",IF(AND(AQ400="Correctivo",AS400="Automático"),"35%",IF(AND(AQ400="Correctivo",AS400="Manual"),"25%",""))))))</f>
        <v>40%</v>
      </c>
      <c r="AU400" s="20" t="s">
        <v>1</v>
      </c>
      <c r="AV400" s="20" t="s">
        <v>2</v>
      </c>
      <c r="AW400" s="20" t="s">
        <v>3</v>
      </c>
      <c r="AX400" s="21">
        <f>+IF(AR400="Probabilidad",AF400-(AF400*AT400),AF400)</f>
        <v>0.6</v>
      </c>
      <c r="AY400" s="20" t="str">
        <f t="shared" ref="AY400:AY407" si="310">IFERROR(IF(AX400="","",IF(AX400&lt;=20%,"Muy Baja",IF(AX400&lt;=40%,"Baja",IF(AX400&lt;=60%,"Media",IF(AX400&lt;=80%,"Alta","Muy Alta"))))),"")</f>
        <v>Media</v>
      </c>
      <c r="AZ400" s="21">
        <f>+IF(AR400="Impacto",AI400-(AI400*AT400),AI400)</f>
        <v>0.8</v>
      </c>
      <c r="BA400" s="20" t="str">
        <f t="shared" ref="BA400:BA407" si="311">IFERROR(IF(AZ400="","",IF(AZ400&lt;=0.2,"Leve",IF(AZ400&lt;=0.4,"Menor",IF(AZ400&lt;=0.6,"Moderado",IF(AZ400&lt;=0.8,"Mayor","Catastrófico"))))),"")</f>
        <v>Mayor</v>
      </c>
      <c r="BB400" s="189" t="str">
        <f>IF(OR(AND(AY403="Muy Baja",BA403="Leve"),AND(AY403="Muy Baja",BA403="Menor"),AND(AY403="Baja",BA403="Leve")),"Bajo",IF(OR(AND(AY403="Muy baja",BA403="Moderado"),AND(AY403="Baja",BA403="Menor"),AND(AY403="Baja",BA403="Moderado"),AND(AY403="Media",BA403="Leve"),AND(AY403="Media",BA403="Menor"),AND(AY403="Media",BA403="Moderado"),AND(AY403="Alta",BA403="Leve"),AND(AY403="Alta",BA403="Menor")),"Moderado",IF(OR(AND(AY403="Muy Baja",BA403="Mayor"),AND(AY403="Baja",BA403="Mayor"),AND(AY403="Media",BA403="Mayor"),AND(AY403="Alta",BA403="Moderado"),AND(AY403="Alta",BA403="Mayor"),AND(AY403="Muy Alta",BA403="Leve"),AND(AY403="Muy Alta",BA403="Menor"),AND(AY403="Muy Alta",BA403="Moderado"),AND(AY403="Muy Alta",BA403="Mayor")),"Alto",IF(OR(AND(AY403="Muy Baja",BA403="Catastrófico"),AND(AY403="Baja",BA403="Catastrófico"),AND(AY403="Media",BA403="Catastrófico"),AND(AY403="Alta",BA403="Catastrófico"),AND(AY403="Muy Alta",BA403="Catastrófico")),"Extremo",""))))</f>
        <v>Moderado</v>
      </c>
      <c r="BC400" s="189" t="str" cm="1">
        <f t="array" ref="BC400">_xlfn.IFS(BB400="Bajo","Aceptar",BB400="Moderado","Reducir",BB400="Alto","Reducir",BB400="Extremo","Reducir")</f>
        <v>Reducir</v>
      </c>
      <c r="BD400" s="181" t="str" cm="1">
        <f t="array" ref="BD400">_xlfn.IFS(BC400="Aceptar","No",BC400="Reducir","Si")</f>
        <v>Si</v>
      </c>
      <c r="BE400" s="136" t="s">
        <v>1817</v>
      </c>
      <c r="BF400" s="136" t="s">
        <v>1817</v>
      </c>
      <c r="BG400" s="136" t="s">
        <v>1817</v>
      </c>
      <c r="BH400" s="166">
        <v>0</v>
      </c>
      <c r="BI400" s="166"/>
      <c r="BJ400" s="167"/>
      <c r="BK400" s="164">
        <f t="shared" ref="BK400:BK401" si="312">+SUM(BH400:BJ400)</f>
        <v>0</v>
      </c>
      <c r="BL400" s="165">
        <f t="shared" ref="BL400:BL401" si="313">+BK400/3</f>
        <v>0</v>
      </c>
      <c r="BM400" s="178">
        <f t="shared" ref="BM400" si="314">+AVERAGE(BL400:BL403)</f>
        <v>0</v>
      </c>
      <c r="BN400" s="20" t="str">
        <f>CONCATENATE(J400," Acción preventiva"," 1")</f>
        <v>ADMBS 64 Acción preventiva 1</v>
      </c>
      <c r="BO400" s="123" t="s">
        <v>291</v>
      </c>
      <c r="BP400" s="123" t="s">
        <v>1678</v>
      </c>
      <c r="BQ400" s="123" t="s">
        <v>1679</v>
      </c>
      <c r="BR400" s="20">
        <f t="shared" ref="BR400:BR404" si="315">+SUM(BS400:CD400)</f>
        <v>2</v>
      </c>
      <c r="BS400" s="124"/>
      <c r="BT400" s="124"/>
      <c r="BU400" s="124"/>
      <c r="BV400" s="124"/>
      <c r="BW400" s="124"/>
      <c r="BX400" s="124"/>
      <c r="BY400" s="124">
        <v>1</v>
      </c>
      <c r="BZ400" s="124"/>
      <c r="CA400" s="124"/>
      <c r="CB400" s="124"/>
      <c r="CC400" s="124">
        <v>1</v>
      </c>
      <c r="CD400" s="124"/>
      <c r="CE400" s="180">
        <f>+AVERAGE(CR400:CR403)/AVERAGE(BR400:BR403)</f>
        <v>0</v>
      </c>
      <c r="CF400" s="37">
        <f>VLOOKUP($BN400,'[1]Anexo 4 Seg Acciones Prev'!$C$7:$CY$306,90,FALSE)</f>
        <v>0</v>
      </c>
      <c r="CG400" s="37">
        <f>VLOOKUP($BN400,'[1]Anexo 4 Seg Acciones Prev'!$C$7:$CY$306,91,FALSE)</f>
        <v>0</v>
      </c>
      <c r="CH400" s="37">
        <f>VLOOKUP($BN400,'[1]Anexo 4 Seg Acciones Prev'!$C$7:$CY$306,92,FALSE)</f>
        <v>0</v>
      </c>
      <c r="CI400" s="37">
        <f>VLOOKUP($BN400,'[1]Anexo 4 Seg Acciones Prev'!$C$7:$CY$306,93,FALSE)</f>
        <v>0</v>
      </c>
      <c r="CJ400" s="37">
        <f>VLOOKUP($BN400,'[1]Anexo 4 Seg Acciones Prev'!$C$7:$CY$306,94,FALSE)</f>
        <v>0</v>
      </c>
      <c r="CK400" s="37">
        <f>VLOOKUP($BN400,'[1]Anexo 4 Seg Acciones Prev'!$C$7:$CY$306,95,FALSE)</f>
        <v>0</v>
      </c>
      <c r="CL400" s="37">
        <f>VLOOKUP($BN400,'[1]Anexo 4 Seg Acciones Prev'!$C$7:$CY$306,96,FALSE)</f>
        <v>0</v>
      </c>
      <c r="CM400" s="37">
        <f>VLOOKUP($BN400,'[1]Anexo 4 Seg Acciones Prev'!$C$7:$CY$306,97,FALSE)</f>
        <v>0</v>
      </c>
      <c r="CN400" s="37">
        <f>VLOOKUP($BN400,'[1]Anexo 4 Seg Acciones Prev'!$C$7:$CY$306,98,FALSE)</f>
        <v>0</v>
      </c>
      <c r="CO400" s="37">
        <f>VLOOKUP($BN400,'[1]Anexo 4 Seg Acciones Prev'!$C$7:$CY$306,99,FALSE)</f>
        <v>0</v>
      </c>
      <c r="CP400" s="37">
        <f>VLOOKUP($BN400,'[1]Anexo 4 Seg Acciones Prev'!$C$7:$CY$306,100,FALSE)</f>
        <v>0</v>
      </c>
      <c r="CQ400" s="37">
        <f>VLOOKUP($BN400,'[1]Anexo 4 Seg Acciones Prev'!$C$7:$CY$306,101,FALSE)</f>
        <v>0</v>
      </c>
      <c r="CR400" s="37">
        <f t="shared" ref="CR400:CR467" si="316">+SUM(CF400:CQ400)</f>
        <v>0</v>
      </c>
      <c r="CS400" s="38" t="s">
        <v>58</v>
      </c>
      <c r="CT400" s="23"/>
      <c r="CU400" s="24"/>
      <c r="CV400" s="240">
        <f>+AD400</f>
        <v>8760</v>
      </c>
      <c r="CW400" s="25">
        <f>1-(CU400/CV400)</f>
        <v>1</v>
      </c>
      <c r="CX400" s="23" t="str" cm="1">
        <f t="array" ref="CX400">+_xlfn.IFS(CW400&lt;0.8,"Cambio",CW400&lt;0.9,"Revisión de control",CW400&gt;0.89,"Se mantiene")</f>
        <v>Se mantiene</v>
      </c>
      <c r="CY400" s="143"/>
      <c r="CZ400" s="143"/>
      <c r="DA400" s="143"/>
      <c r="DB400" s="143"/>
      <c r="DC400" s="25">
        <f t="shared" ref="DC400:DC407" si="317">(_xlfn.IFS(CT400="",1,CT400="SI",0)+_xlfn.IFS(CY400="",1,CY400="SI",1,CY400="NO",0)+_xlfn.IFS(CZ400="",1,CZ400="SI",1,CZ400="NO",0)+_xlfn.IFS(DA400="",1,DA400="SI",1,DA400="NO",0)+_xlfn.IFS(DB400="",1,DB400="SI",1,DB400="NO",0))/5</f>
        <v>1</v>
      </c>
    </row>
    <row r="401" spans="1:107" ht="60" customHeight="1" x14ac:dyDescent="0.35">
      <c r="A401" s="146" t="s">
        <v>1653</v>
      </c>
      <c r="B401" s="203"/>
      <c r="C401" s="147" t="s">
        <v>159</v>
      </c>
      <c r="D401" s="206"/>
      <c r="E401" s="209"/>
      <c r="F401" s="206"/>
      <c r="G401" s="226"/>
      <c r="H401" s="184"/>
      <c r="I401" s="216"/>
      <c r="J401" s="190"/>
      <c r="K401" s="190"/>
      <c r="L401" s="211"/>
      <c r="M401" s="197"/>
      <c r="N401" s="200"/>
      <c r="O401" s="213"/>
      <c r="P401" s="216"/>
      <c r="Q401" s="213"/>
      <c r="R401" s="216"/>
      <c r="S401" s="216"/>
      <c r="T401" s="216"/>
      <c r="U401" s="184"/>
      <c r="V401" s="186"/>
      <c r="W401" s="186"/>
      <c r="X401" s="187"/>
      <c r="Y401" s="190"/>
      <c r="Z401" s="190"/>
      <c r="AA401" s="190"/>
      <c r="AB401" s="190"/>
      <c r="AC401" s="193"/>
      <c r="AD401" s="195"/>
      <c r="AE401" s="184"/>
      <c r="AF401" s="188"/>
      <c r="AG401" s="184"/>
      <c r="AH401" s="184"/>
      <c r="AI401" s="188"/>
      <c r="AJ401" s="184"/>
      <c r="AK401" s="185"/>
      <c r="AL401" s="20" t="str">
        <f>CONCATENATE(J400," Control"," 2")</f>
        <v>ADMBS 64 Control 2</v>
      </c>
      <c r="AM401" s="123" t="s">
        <v>1662</v>
      </c>
      <c r="AN401" s="123" t="s">
        <v>1672</v>
      </c>
      <c r="AO401" s="123" t="s">
        <v>1669</v>
      </c>
      <c r="AP401" s="22" t="str">
        <f>CONCATENATE(AM401," ",AN401," a través del ",AO401)</f>
        <v>La SUBDIRECCIÓN ADMINISTRATIVA Y FINANCIERA - GESTIÓN DOCUMENTAL  verifica la productividad y el margen de error de comunicaciones oficiales recibidas a través del reporte del gestor documental ORFEO donde se evidencia la cantidad de comunicaciones oficiales asignadas a las dependencias por el personal de Radicación</v>
      </c>
      <c r="AQ401" s="20" t="s">
        <v>54</v>
      </c>
      <c r="AR401" s="20" t="str">
        <f t="shared" si="308"/>
        <v>Probabilidad</v>
      </c>
      <c r="AS401" s="20" t="s">
        <v>56</v>
      </c>
      <c r="AT401" s="20" t="str">
        <f t="shared" si="309"/>
        <v>30%</v>
      </c>
      <c r="AU401" s="20" t="s">
        <v>1</v>
      </c>
      <c r="AV401" s="20" t="s">
        <v>2</v>
      </c>
      <c r="AW401" s="20" t="s">
        <v>3</v>
      </c>
      <c r="AX401" s="21">
        <f>+IF(AR401="Probabilidad",AX400-(AX400*AT401),AX400)</f>
        <v>0.42</v>
      </c>
      <c r="AY401" s="20" t="str">
        <f t="shared" si="310"/>
        <v>Media</v>
      </c>
      <c r="AZ401" s="21">
        <f>+IF(AR401="Impacto",AZ400-(AZ400*AT401),AZ400)</f>
        <v>0.8</v>
      </c>
      <c r="BA401" s="20" t="str">
        <f t="shared" si="311"/>
        <v>Mayor</v>
      </c>
      <c r="BB401" s="190"/>
      <c r="BC401" s="190"/>
      <c r="BD401" s="182"/>
      <c r="BE401" s="136" t="s">
        <v>1817</v>
      </c>
      <c r="BF401" s="136" t="s">
        <v>1817</v>
      </c>
      <c r="BG401" s="136" t="s">
        <v>1817</v>
      </c>
      <c r="BH401" s="166">
        <v>0</v>
      </c>
      <c r="BI401" s="166"/>
      <c r="BJ401" s="167"/>
      <c r="BK401" s="164">
        <f t="shared" si="312"/>
        <v>0</v>
      </c>
      <c r="BL401" s="165">
        <f t="shared" si="313"/>
        <v>0</v>
      </c>
      <c r="BM401" s="178"/>
      <c r="BN401" s="20" t="str">
        <f>CONCATENATE(J400," Acción preventiva"," 2")</f>
        <v>ADMBS 64 Acción preventiva 2</v>
      </c>
      <c r="BO401" s="123" t="s">
        <v>291</v>
      </c>
      <c r="BP401" s="123" t="s">
        <v>1680</v>
      </c>
      <c r="BQ401" s="123" t="s">
        <v>1681</v>
      </c>
      <c r="BR401" s="20">
        <f t="shared" si="315"/>
        <v>1</v>
      </c>
      <c r="BS401" s="124"/>
      <c r="BT401" s="124"/>
      <c r="BU401" s="124"/>
      <c r="BV401" s="124"/>
      <c r="BW401" s="124"/>
      <c r="BX401" s="124"/>
      <c r="BY401" s="124">
        <v>1</v>
      </c>
      <c r="BZ401" s="124"/>
      <c r="CA401" s="124"/>
      <c r="CB401" s="124"/>
      <c r="CC401" s="124"/>
      <c r="CD401" s="124"/>
      <c r="CE401" s="180"/>
      <c r="CF401" s="37">
        <f>VLOOKUP($BN401,'[1]Anexo 4 Seg Acciones Prev'!$C$7:$CY$306,90,FALSE)</f>
        <v>0</v>
      </c>
      <c r="CG401" s="37">
        <f>VLOOKUP($BN401,'[1]Anexo 4 Seg Acciones Prev'!$C$7:$CY$306,91,FALSE)</f>
        <v>0</v>
      </c>
      <c r="CH401" s="37">
        <f>VLOOKUP($BN401,'[1]Anexo 4 Seg Acciones Prev'!$C$7:$CY$306,92,FALSE)</f>
        <v>0</v>
      </c>
      <c r="CI401" s="37">
        <f>VLOOKUP($BN401,'[1]Anexo 4 Seg Acciones Prev'!$C$7:$CY$306,93,FALSE)</f>
        <v>0</v>
      </c>
      <c r="CJ401" s="37">
        <f>VLOOKUP($BN401,'[1]Anexo 4 Seg Acciones Prev'!$C$7:$CY$306,94,FALSE)</f>
        <v>0</v>
      </c>
      <c r="CK401" s="37">
        <f>VLOOKUP($BN401,'[1]Anexo 4 Seg Acciones Prev'!$C$7:$CY$306,95,FALSE)</f>
        <v>0</v>
      </c>
      <c r="CL401" s="37">
        <f>VLOOKUP($BN401,'[1]Anexo 4 Seg Acciones Prev'!$C$7:$CY$306,96,FALSE)</f>
        <v>0</v>
      </c>
      <c r="CM401" s="37">
        <f>VLOOKUP($BN401,'[1]Anexo 4 Seg Acciones Prev'!$C$7:$CY$306,97,FALSE)</f>
        <v>0</v>
      </c>
      <c r="CN401" s="37">
        <f>VLOOKUP($BN401,'[1]Anexo 4 Seg Acciones Prev'!$C$7:$CY$306,98,FALSE)</f>
        <v>0</v>
      </c>
      <c r="CO401" s="37">
        <f>VLOOKUP($BN401,'[1]Anexo 4 Seg Acciones Prev'!$C$7:$CY$306,99,FALSE)</f>
        <v>0</v>
      </c>
      <c r="CP401" s="37">
        <f>VLOOKUP($BN401,'[1]Anexo 4 Seg Acciones Prev'!$C$7:$CY$306,100,FALSE)</f>
        <v>0</v>
      </c>
      <c r="CQ401" s="37">
        <f>VLOOKUP($BN401,'[1]Anexo 4 Seg Acciones Prev'!$C$7:$CY$306,101,FALSE)</f>
        <v>0</v>
      </c>
      <c r="CR401" s="37">
        <f t="shared" si="316"/>
        <v>0</v>
      </c>
      <c r="CS401" s="38" t="s">
        <v>58</v>
      </c>
      <c r="CT401" s="23"/>
      <c r="CU401" s="24"/>
      <c r="CV401" s="241"/>
      <c r="CW401" s="25">
        <f>1-(CU401/CV400)</f>
        <v>1</v>
      </c>
      <c r="CX401" s="23" t="str" cm="1">
        <f t="array" ref="CX401">+_xlfn.IFS(CW401&lt;0.8,"Cambio",CW401&lt;0.9,"Revisión de control",CW401&gt;0.89,"Se mantiene")</f>
        <v>Se mantiene</v>
      </c>
      <c r="CY401" s="143"/>
      <c r="CZ401" s="143"/>
      <c r="DA401" s="143"/>
      <c r="DB401" s="143"/>
      <c r="DC401" s="25">
        <f t="shared" si="317"/>
        <v>1</v>
      </c>
    </row>
    <row r="402" spans="1:107" ht="60" customHeight="1" x14ac:dyDescent="0.35">
      <c r="A402" s="146" t="s">
        <v>1653</v>
      </c>
      <c r="B402" s="203"/>
      <c r="C402" s="147" t="s">
        <v>159</v>
      </c>
      <c r="D402" s="206"/>
      <c r="E402" s="209"/>
      <c r="F402" s="206"/>
      <c r="G402" s="226"/>
      <c r="H402" s="184"/>
      <c r="I402" s="216"/>
      <c r="J402" s="190"/>
      <c r="K402" s="190"/>
      <c r="L402" s="211"/>
      <c r="M402" s="197"/>
      <c r="N402" s="200"/>
      <c r="O402" s="213"/>
      <c r="P402" s="216"/>
      <c r="Q402" s="213"/>
      <c r="R402" s="216"/>
      <c r="S402" s="216"/>
      <c r="T402" s="216"/>
      <c r="U402" s="184"/>
      <c r="V402" s="186"/>
      <c r="W402" s="186"/>
      <c r="X402" s="187"/>
      <c r="Y402" s="190"/>
      <c r="Z402" s="190"/>
      <c r="AA402" s="190"/>
      <c r="AB402" s="190"/>
      <c r="AC402" s="193"/>
      <c r="AD402" s="195"/>
      <c r="AE402" s="184"/>
      <c r="AF402" s="188"/>
      <c r="AG402" s="184"/>
      <c r="AH402" s="184"/>
      <c r="AI402" s="188"/>
      <c r="AJ402" s="184"/>
      <c r="AK402" s="185"/>
      <c r="AL402" s="20" t="str">
        <f>CONCATENATE(J400," Control"," 3")</f>
        <v>ADMBS 64 Control 3</v>
      </c>
      <c r="AM402" s="123" t="s">
        <v>1662</v>
      </c>
      <c r="AN402" s="123" t="s">
        <v>1663</v>
      </c>
      <c r="AO402" s="123" t="s">
        <v>1670</v>
      </c>
      <c r="AP402" s="22" t="str">
        <f>CONCATENATE(AM402," ",AN402," a través del ",AO402)</f>
        <v>La SUBDIRECCIÓN ADMINISTRATIVA Y FINANCIERA - GESTIÓN DOCUMENTAL  actualiza la asignación de la comunicación oficial que presenta error de entrega (devolución) a través del reporte del gestor documental ORFEO donde se evidenció la asignación incorrecta y se envía a la nueva dependencia la comunicación oficial, garantizando la entrega de esta</v>
      </c>
      <c r="AQ402" s="20" t="s">
        <v>55</v>
      </c>
      <c r="AR402" s="20" t="str">
        <f t="shared" si="308"/>
        <v>Impacto</v>
      </c>
      <c r="AS402" s="20" t="s">
        <v>56</v>
      </c>
      <c r="AT402" s="20" t="str">
        <f t="shared" si="309"/>
        <v>25%</v>
      </c>
      <c r="AU402" s="20" t="s">
        <v>5</v>
      </c>
      <c r="AV402" s="20" t="s">
        <v>2</v>
      </c>
      <c r="AW402" s="20" t="s">
        <v>3</v>
      </c>
      <c r="AX402" s="21">
        <f>+IF(AR402="Probabilidad",AX401-(AX401*AT402),AX401)</f>
        <v>0.42</v>
      </c>
      <c r="AY402" s="20" t="str">
        <f t="shared" si="310"/>
        <v>Media</v>
      </c>
      <c r="AZ402" s="21">
        <f>+IF(AR402="Impacto",AZ401-(AZ401*AT402),AZ401)</f>
        <v>0.60000000000000009</v>
      </c>
      <c r="BA402" s="20" t="str">
        <f t="shared" si="311"/>
        <v>Moderado</v>
      </c>
      <c r="BB402" s="190"/>
      <c r="BC402" s="190"/>
      <c r="BD402" s="182"/>
      <c r="BE402" s="136" t="s">
        <v>1817</v>
      </c>
      <c r="BF402" s="136" t="s">
        <v>1817</v>
      </c>
      <c r="BG402" s="136" t="s">
        <v>1817</v>
      </c>
      <c r="BH402" s="166"/>
      <c r="BI402" s="166"/>
      <c r="BJ402" s="167"/>
      <c r="BK402" s="164"/>
      <c r="BL402" s="165"/>
      <c r="BM402" s="178"/>
      <c r="BN402" s="20" t="str">
        <f>CONCATENATE(J400," Acción preventiva"," 3")</f>
        <v>ADMBS 64 Acción preventiva 3</v>
      </c>
      <c r="BO402" s="123" t="s">
        <v>291</v>
      </c>
      <c r="BP402" s="123" t="s">
        <v>1682</v>
      </c>
      <c r="BQ402" s="123" t="s">
        <v>1683</v>
      </c>
      <c r="BR402" s="20">
        <f t="shared" si="315"/>
        <v>1</v>
      </c>
      <c r="BS402" s="124"/>
      <c r="BT402" s="124"/>
      <c r="BU402" s="124"/>
      <c r="BV402" s="124"/>
      <c r="BW402" s="124"/>
      <c r="BX402" s="124"/>
      <c r="BY402" s="124"/>
      <c r="BZ402" s="124"/>
      <c r="CA402" s="124"/>
      <c r="CB402" s="124"/>
      <c r="CC402" s="124">
        <v>1</v>
      </c>
      <c r="CD402" s="124"/>
      <c r="CE402" s="180"/>
      <c r="CF402" s="37">
        <f>VLOOKUP($BN402,'[1]Anexo 4 Seg Acciones Prev'!$C$7:$CY$306,90,FALSE)</f>
        <v>0</v>
      </c>
      <c r="CG402" s="37">
        <f>VLOOKUP($BN402,'[1]Anexo 4 Seg Acciones Prev'!$C$7:$CY$306,91,FALSE)</f>
        <v>0</v>
      </c>
      <c r="CH402" s="37">
        <f>VLOOKUP($BN402,'[1]Anexo 4 Seg Acciones Prev'!$C$7:$CY$306,92,FALSE)</f>
        <v>0</v>
      </c>
      <c r="CI402" s="37">
        <f>VLOOKUP($BN402,'[1]Anexo 4 Seg Acciones Prev'!$C$7:$CY$306,93,FALSE)</f>
        <v>0</v>
      </c>
      <c r="CJ402" s="37">
        <f>VLOOKUP($BN402,'[1]Anexo 4 Seg Acciones Prev'!$C$7:$CY$306,94,FALSE)</f>
        <v>0</v>
      </c>
      <c r="CK402" s="37">
        <f>VLOOKUP($BN402,'[1]Anexo 4 Seg Acciones Prev'!$C$7:$CY$306,95,FALSE)</f>
        <v>0</v>
      </c>
      <c r="CL402" s="37">
        <f>VLOOKUP($BN402,'[1]Anexo 4 Seg Acciones Prev'!$C$7:$CY$306,96,FALSE)</f>
        <v>0</v>
      </c>
      <c r="CM402" s="37">
        <f>VLOOKUP($BN402,'[1]Anexo 4 Seg Acciones Prev'!$C$7:$CY$306,97,FALSE)</f>
        <v>0</v>
      </c>
      <c r="CN402" s="37">
        <f>VLOOKUP($BN402,'[1]Anexo 4 Seg Acciones Prev'!$C$7:$CY$306,98,FALSE)</f>
        <v>0</v>
      </c>
      <c r="CO402" s="37">
        <f>VLOOKUP($BN402,'[1]Anexo 4 Seg Acciones Prev'!$C$7:$CY$306,99,FALSE)</f>
        <v>0</v>
      </c>
      <c r="CP402" s="37">
        <f>VLOOKUP($BN402,'[1]Anexo 4 Seg Acciones Prev'!$C$7:$CY$306,100,FALSE)</f>
        <v>0</v>
      </c>
      <c r="CQ402" s="37">
        <f>VLOOKUP($BN402,'[1]Anexo 4 Seg Acciones Prev'!$C$7:$CY$306,101,FALSE)</f>
        <v>0</v>
      </c>
      <c r="CR402" s="37">
        <f t="shared" si="316"/>
        <v>0</v>
      </c>
      <c r="CS402" s="38" t="s">
        <v>58</v>
      </c>
      <c r="CT402" s="23"/>
      <c r="CU402" s="24"/>
      <c r="CV402" s="241"/>
      <c r="CW402" s="25">
        <f>1-(CU402/CV400)</f>
        <v>1</v>
      </c>
      <c r="CX402" s="23" t="str" cm="1">
        <f t="array" ref="CX402">+_xlfn.IFS(CW402&lt;0.8,"Cambio",CW402&lt;0.9,"Revisión de control",CW402&gt;0.89,"Se mantiene")</f>
        <v>Se mantiene</v>
      </c>
      <c r="CY402" s="143"/>
      <c r="CZ402" s="143"/>
      <c r="DA402" s="143"/>
      <c r="DB402" s="143"/>
      <c r="DC402" s="25">
        <f t="shared" si="317"/>
        <v>1</v>
      </c>
    </row>
    <row r="403" spans="1:107" ht="60" customHeight="1" x14ac:dyDescent="0.35">
      <c r="A403" s="146" t="s">
        <v>1653</v>
      </c>
      <c r="B403" s="204"/>
      <c r="C403" s="147" t="s">
        <v>159</v>
      </c>
      <c r="D403" s="207"/>
      <c r="E403" s="210"/>
      <c r="F403" s="207"/>
      <c r="G403" s="227"/>
      <c r="H403" s="184"/>
      <c r="I403" s="217"/>
      <c r="J403" s="191"/>
      <c r="K403" s="191"/>
      <c r="L403" s="211"/>
      <c r="M403" s="198"/>
      <c r="N403" s="201"/>
      <c r="O403" s="214"/>
      <c r="P403" s="217"/>
      <c r="Q403" s="214"/>
      <c r="R403" s="217"/>
      <c r="S403" s="217"/>
      <c r="T403" s="217"/>
      <c r="U403" s="184"/>
      <c r="V403" s="186"/>
      <c r="W403" s="186"/>
      <c r="X403" s="187"/>
      <c r="Y403" s="191"/>
      <c r="Z403" s="191"/>
      <c r="AA403" s="191"/>
      <c r="AB403" s="191"/>
      <c r="AC403" s="194"/>
      <c r="AD403" s="195"/>
      <c r="AE403" s="184"/>
      <c r="AF403" s="188"/>
      <c r="AG403" s="184"/>
      <c r="AH403" s="184"/>
      <c r="AI403" s="188"/>
      <c r="AJ403" s="184"/>
      <c r="AK403" s="185"/>
      <c r="AL403" s="20" t="str">
        <f>CONCATENATE(J400," Control"," 4")</f>
        <v>ADMBS 64 Control 4</v>
      </c>
      <c r="AM403" s="123"/>
      <c r="AN403" s="123"/>
      <c r="AO403" s="123"/>
      <c r="AP403" s="22" t="str">
        <f>CONCATENATE(AM403," ",AN403," a través de ",AO403)</f>
        <v xml:space="preserve">  a través de </v>
      </c>
      <c r="AQ403" s="20"/>
      <c r="AR403" s="20" t="str">
        <f t="shared" si="308"/>
        <v/>
      </c>
      <c r="AS403" s="20"/>
      <c r="AT403" s="20" t="str">
        <f t="shared" si="309"/>
        <v/>
      </c>
      <c r="AU403" s="20"/>
      <c r="AV403" s="20"/>
      <c r="AW403" s="20"/>
      <c r="AX403" s="21">
        <f>+IF(AR403="Probabilidad",AX402-(AX402*AT403),AX402)</f>
        <v>0.42</v>
      </c>
      <c r="AY403" s="20" t="str">
        <f t="shared" si="310"/>
        <v>Media</v>
      </c>
      <c r="AZ403" s="21">
        <f>+IF(AR403="Impacto",AZ402-(AZ402*AT403),AZ402)</f>
        <v>0.60000000000000009</v>
      </c>
      <c r="BA403" s="20" t="str">
        <f t="shared" si="311"/>
        <v>Moderado</v>
      </c>
      <c r="BB403" s="191"/>
      <c r="BC403" s="191"/>
      <c r="BD403" s="183"/>
      <c r="BE403" s="20"/>
      <c r="BF403" s="20"/>
      <c r="BG403" s="20"/>
      <c r="BH403" s="166"/>
      <c r="BI403" s="166"/>
      <c r="BJ403" s="167"/>
      <c r="BK403" s="167"/>
      <c r="BL403" s="165"/>
      <c r="BM403" s="178"/>
      <c r="BN403" s="20" t="str">
        <f>CONCATENATE(J400," Acción preventiva"," 4")</f>
        <v>ADMBS 64 Acción preventiva 4</v>
      </c>
      <c r="BO403" s="123"/>
      <c r="BP403" s="123"/>
      <c r="BQ403" s="123"/>
      <c r="BR403" s="20"/>
      <c r="BS403" s="124"/>
      <c r="BT403" s="124"/>
      <c r="BU403" s="124"/>
      <c r="BV403" s="124"/>
      <c r="BW403" s="124"/>
      <c r="BX403" s="124"/>
      <c r="BY403" s="124"/>
      <c r="BZ403" s="124"/>
      <c r="CA403" s="124"/>
      <c r="CB403" s="124"/>
      <c r="CC403" s="124"/>
      <c r="CD403" s="124"/>
      <c r="CE403" s="180"/>
      <c r="CF403" s="37"/>
      <c r="CG403" s="37"/>
      <c r="CH403" s="37"/>
      <c r="CI403" s="37"/>
      <c r="CJ403" s="37"/>
      <c r="CK403" s="37"/>
      <c r="CL403" s="37"/>
      <c r="CM403" s="37"/>
      <c r="CN403" s="37"/>
      <c r="CO403" s="37"/>
      <c r="CP403" s="37"/>
      <c r="CQ403" s="37"/>
      <c r="CR403" s="37"/>
      <c r="CS403" s="38"/>
      <c r="CT403" s="23"/>
      <c r="CU403" s="24"/>
      <c r="CV403" s="242"/>
      <c r="CW403" s="25">
        <f>1-(CU403/CV400)</f>
        <v>1</v>
      </c>
      <c r="CX403" s="23" t="str" cm="1">
        <f t="array" ref="CX403">+_xlfn.IFS(CW403&lt;0.8,"Cambio",CW403&lt;0.9,"Revisión de control",CW403&gt;0.89,"Se mantiene")</f>
        <v>Se mantiene</v>
      </c>
      <c r="CY403" s="143"/>
      <c r="CZ403" s="143"/>
      <c r="DA403" s="143"/>
      <c r="DB403" s="143"/>
      <c r="DC403" s="25">
        <f t="shared" si="317"/>
        <v>1</v>
      </c>
    </row>
    <row r="404" spans="1:107" ht="60" customHeight="1" x14ac:dyDescent="0.35">
      <c r="A404" s="146" t="s">
        <v>1653</v>
      </c>
      <c r="B404" s="202" t="s">
        <v>158</v>
      </c>
      <c r="C404" s="147" t="s">
        <v>159</v>
      </c>
      <c r="D404" s="205" t="str">
        <f>VLOOKUP(B404,Datos!$B$65:$F$80,3,FALSE)</f>
        <v>Gestionar la administración y mantenimiento de bienes y servicios necesarios para la ejecución de los procesos de la entidad</v>
      </c>
      <c r="E404" s="208" t="str">
        <f>VLOOKUP(B404,Datos!$B$65:$F$80,5,FALSE)</f>
        <v>La posibilidad de incumplir con la administración y mantenimiento de bienes y servicios necesarios para la ejecución de los procesos de la entidad</v>
      </c>
      <c r="F404" s="205" t="str">
        <f>VLOOKUP(B404,Datos!$B$65:$F$80,4,FALSE)</f>
        <v>Desde la recepción de los bienes y servicios, hasta la disposición final de los bienes y el recibido a satisfacción de los servicios</v>
      </c>
      <c r="G404" s="225" t="s">
        <v>290</v>
      </c>
      <c r="H404" s="184" t="s">
        <v>1654</v>
      </c>
      <c r="I404" s="215">
        <f>IF(K404="",0,1)</f>
        <v>1</v>
      </c>
      <c r="J404" s="189" t="str">
        <f>CONCATENATE(C404," ",K404)</f>
        <v>ADMBS 65</v>
      </c>
      <c r="K404" s="189">
        <v>65</v>
      </c>
      <c r="L404" s="211">
        <v>46150</v>
      </c>
      <c r="M404" s="196">
        <f ca="1">+TODAY()-L404</f>
        <v>39</v>
      </c>
      <c r="N404" s="199" t="s">
        <v>1657</v>
      </c>
      <c r="O404" s="212" t="s">
        <v>19</v>
      </c>
      <c r="P404" s="215">
        <f>VLOOKUP(O404,Datos!$B$20:$D$25,3,FALSE)</f>
        <v>0.2</v>
      </c>
      <c r="Q404" s="212" t="s">
        <v>32</v>
      </c>
      <c r="R404" s="215">
        <f>VLOOKUP(Q404,Datos!$C$20:$D$25,2,FALSE)</f>
        <v>0.8</v>
      </c>
      <c r="S404" s="215">
        <f>+IF(P404="",R404,IF(R404="",P404,IF(P404&gt;R404,P404,R404)))</f>
        <v>0.8</v>
      </c>
      <c r="T404" s="215" t="str" cm="1">
        <f t="array" ref="T404">_xlfn.IFS(S404=P404,O404,S404=R404,Q404)</f>
        <v>El riesgo afecta la imagen de  la entidad con efecto publicitario sostenido a nivel de sector administrativo, nivel departamental o municipal</v>
      </c>
      <c r="U404" s="184" t="s">
        <v>4</v>
      </c>
      <c r="V404" s="186" t="s">
        <v>1686</v>
      </c>
      <c r="W404" s="186" t="s">
        <v>1661</v>
      </c>
      <c r="X404" s="187" t="str">
        <f>CONCATENATE("Posibilidad de"," ",U404," ",V404," debido ",W404)</f>
        <v>Posibilidad de pérdida reputacional en la imagen institucional ante los grupos de interés derivando en acciones jurídicas en contra de la entidad debido a los vencimientos de términos debido a personal insuficiente para atender la alta demanda y la inexactitud o complejidad de la solicitud del expediente o información por parte de la dependencia</v>
      </c>
      <c r="Y404" s="189" t="s">
        <v>211</v>
      </c>
      <c r="Z404" s="189" t="s">
        <v>214</v>
      </c>
      <c r="AA404" s="189" t="s">
        <v>257</v>
      </c>
      <c r="AB404" s="189" t="s">
        <v>222</v>
      </c>
      <c r="AC404" s="192" t="s">
        <v>1587</v>
      </c>
      <c r="AD404" s="195">
        <f>365*24</f>
        <v>8760</v>
      </c>
      <c r="AE404" s="184" t="str">
        <f>IF(AD404&lt;=0,"",IF(AD404&lt;=2,"Muy Baja",IF(AD404&lt;=24,"Baja",IF(AD404&lt;=500,"Media",IF(AD404&lt;=5000,"Alta","Muy Alta")))))</f>
        <v>Muy Alta</v>
      </c>
      <c r="AF404" s="188">
        <f>IF(AE404="","",IF(AE404="Muy Baja",0.2,IF(AE404="Baja",0.4,IF(AE404="Media",0.6,IF(AE404="Alta",0.8,IF(AE404="Muy Alta",1,))))))</f>
        <v>1</v>
      </c>
      <c r="AG404" s="188" t="str">
        <f>+T404</f>
        <v>El riesgo afecta la imagen de  la entidad con efecto publicitario sostenido a nivel de sector administrativo, nivel departamental o municipal</v>
      </c>
      <c r="AH404" s="184" t="str" cm="1">
        <f t="array" ref="AH404">_xlfn.IFS(AG404=Datos!$C$6,"Leve",AG404=Datos!$D$6,"Leve",AG404=Datos!$C$7,"Menor",AG404=Datos!$D$7,"Menor",AG404=Datos!$C$8,"Moderado",AG404=Datos!$D$8,"Moderado",AG404=Datos!$C$9,"Mayor",AG404=Datos!$D$9,"Mayor",AG404=Datos!$C$10,"Catastrófico",AG404=Datos!$D$10,"Catastrófico")</f>
        <v>Mayor</v>
      </c>
      <c r="AI404" s="188">
        <f>IF(AH404="","",IF(AH404="Leve",0.2,IF(AH404="Menor",0.4,IF(AH404="Moderado",0.6,IF(AH404="Mayor",0.8,IF(AH404="Catastrófico",1,))))))</f>
        <v>0.8</v>
      </c>
      <c r="AJ404" s="184" t="str">
        <f>IF(OR(AND(AE404="Muy Baja",AH404="Leve"),AND(AE404="Muy Baja",AH404="Menor"),AND(AE404="Baja",AH404="Leve")),"Bajo",IF(OR(AND(AE404="Muy baja",AH404="Moderado"),AND(AE404="Baja",AH404="Menor"),AND(AE404="Baja",AH404="Moderado"),AND(AE404="Media",AH404="Leve"),AND(AE404="Media",AH404="Menor"),AND(AE404="Media",AH404="Moderado"),AND(AE404="Alta",AH404="Leve"),AND(AE404="Alta",AH404="Menor")),"Moderado",IF(OR(AND(AE404="Muy Baja",AH404="Mayor"),AND(AE404="Baja",AH404="Mayor"),AND(AE404="Media",AH404="Mayor"),AND(AE404="Alta",AH404="Moderado"),AND(AE404="Alta",AH404="Mayor"),AND(AE404="Muy Alta",AH404="Leve"),AND(AE404="Muy Alta",AH404="Menor"),AND(AE404="Muy Alta",AH404="Moderado"),AND(AE404="Muy Alta",AH404="Mayor")),"Alto",IF(OR(AND(AE404="Muy Baja",AH404="Catastrófico"),AND(AE404="Baja",AH404="Catastrófico"),AND(AE404="Media",AH404="Catastrófico"),AND(AE404="Alta",AH404="Catastrófico"),AND(AE404="Muy Alta",AH404="Catastrófico")),"Extremo",""))))</f>
        <v>Alto</v>
      </c>
      <c r="AK404" s="185" t="str" cm="1">
        <f t="array" ref="AK404">_xlfn.IFS(AJ404="Bajo","Aceptar",AJ404="Moderado","Reducir",AJ404="Alto","Reducir",AJ404="Extremo","Reducir")</f>
        <v>Reducir</v>
      </c>
      <c r="AL404" s="20" t="str">
        <f>CONCATENATE(J404," Control"," 1")</f>
        <v>ADMBS 65 Control 1</v>
      </c>
      <c r="AM404" s="123" t="s">
        <v>1662</v>
      </c>
      <c r="AN404" s="123" t="s">
        <v>1673</v>
      </c>
      <c r="AO404" s="123" t="s">
        <v>1674</v>
      </c>
      <c r="AP404" s="22" t="str">
        <f>CONCATENATE(AM404," ",AN404," a través del ",AO404)</f>
        <v>La SUBDIRECCIÓN ADMINISTRATIVA Y FINANCIERA - GESTIÓN DOCUMENTAL  valida las solicitudes de información de expedientes, planos y/o resoluciones. a través del reporte generado por el aplicativo CAS donde se evidencia la cantidad de solicitudes recibidas o asignadas a solicitudes de archivo</v>
      </c>
      <c r="AQ404" s="20" t="s">
        <v>54</v>
      </c>
      <c r="AR404" s="20" t="str">
        <f t="shared" si="308"/>
        <v>Probabilidad</v>
      </c>
      <c r="AS404" s="20" t="s">
        <v>56</v>
      </c>
      <c r="AT404" s="20" t="str">
        <f t="shared" si="309"/>
        <v>30%</v>
      </c>
      <c r="AU404" s="20" t="s">
        <v>1</v>
      </c>
      <c r="AV404" s="20" t="s">
        <v>2</v>
      </c>
      <c r="AW404" s="20" t="s">
        <v>3</v>
      </c>
      <c r="AX404" s="21">
        <f>+IF(AR404="Probabilidad",AF404-(AF404*AT404),AF404)</f>
        <v>0.7</v>
      </c>
      <c r="AY404" s="20" t="str">
        <f t="shared" si="310"/>
        <v>Alta</v>
      </c>
      <c r="AZ404" s="21">
        <f>+IF(AR404="Impacto",AI404-(AI404*AT404),AI404)</f>
        <v>0.8</v>
      </c>
      <c r="BA404" s="20" t="str">
        <f t="shared" si="311"/>
        <v>Mayor</v>
      </c>
      <c r="BB404" s="189" t="str">
        <f>IF(OR(AND(AY407="Muy Baja",BA407="Leve"),AND(AY407="Muy Baja",BA407="Menor"),AND(AY407="Baja",BA407="Leve")),"Bajo",IF(OR(AND(AY407="Muy baja",BA407="Moderado"),AND(AY407="Baja",BA407="Menor"),AND(AY407="Baja",BA407="Moderado"),AND(AY407="Media",BA407="Leve"),AND(AY407="Media",BA407="Menor"),AND(AY407="Media",BA407="Moderado"),AND(AY407="Alta",BA407="Leve"),AND(AY407="Alta",BA407="Menor")),"Moderado",IF(OR(AND(AY407="Muy Baja",BA407="Mayor"),AND(AY407="Baja",BA407="Mayor"),AND(AY407="Media",BA407="Mayor"),AND(AY407="Alta",BA407="Moderado"),AND(AY407="Alta",BA407="Mayor"),AND(AY407="Muy Alta",BA407="Leve"),AND(AY407="Muy Alta",BA407="Menor"),AND(AY407="Muy Alta",BA407="Moderado"),AND(AY407="Muy Alta",BA407="Mayor")),"Alto",IF(OR(AND(AY407="Muy Baja",BA407="Catastrófico"),AND(AY407="Baja",BA407="Catastrófico"),AND(AY407="Media",BA407="Catastrófico"),AND(AY407="Alta",BA407="Catastrófico"),AND(AY407="Muy Alta",BA407="Catastrófico")),"Extremo",""))))</f>
        <v>Alto</v>
      </c>
      <c r="BC404" s="189" t="str" cm="1">
        <f t="array" ref="BC404">_xlfn.IFS(BB404="Bajo","Aceptar",BB404="Moderado","Reducir",BB404="Alto","Reducir",BB404="Extremo","Reducir")</f>
        <v>Reducir</v>
      </c>
      <c r="BD404" s="181" t="str" cm="1">
        <f t="array" ref="BD404">_xlfn.IFS(BC404="Aceptar","No",BC404="Reducir","Si")</f>
        <v>Si</v>
      </c>
      <c r="BE404" s="136" t="s">
        <v>1817</v>
      </c>
      <c r="BF404" s="136" t="s">
        <v>1817</v>
      </c>
      <c r="BG404" s="136" t="s">
        <v>1817</v>
      </c>
      <c r="BH404" s="166">
        <v>0</v>
      </c>
      <c r="BI404" s="166"/>
      <c r="BJ404" s="167"/>
      <c r="BK404" s="164">
        <f t="shared" ref="BK404" si="318">+SUM(BH404:BJ404)</f>
        <v>0</v>
      </c>
      <c r="BL404" s="165">
        <f t="shared" ref="BL404" si="319">+BK404/3</f>
        <v>0</v>
      </c>
      <c r="BM404" s="178">
        <f t="shared" ref="BM404" si="320">+AVERAGE(BL404:BL407)</f>
        <v>0</v>
      </c>
      <c r="BN404" s="20" t="str">
        <f>CONCATENATE(J404," Acción preventiva"," 1")</f>
        <v>ADMBS 65 Acción preventiva 1</v>
      </c>
      <c r="BO404" s="123" t="s">
        <v>291</v>
      </c>
      <c r="BP404" s="123" t="s">
        <v>1684</v>
      </c>
      <c r="BQ404" s="123" t="s">
        <v>1685</v>
      </c>
      <c r="BR404" s="20">
        <f t="shared" si="315"/>
        <v>2</v>
      </c>
      <c r="BS404" s="124"/>
      <c r="BT404" s="124"/>
      <c r="BU404" s="124"/>
      <c r="BV404" s="124"/>
      <c r="BW404" s="124"/>
      <c r="BX404" s="124"/>
      <c r="BY404" s="124">
        <v>1</v>
      </c>
      <c r="BZ404" s="124"/>
      <c r="CA404" s="124"/>
      <c r="CB404" s="124"/>
      <c r="CC404" s="124">
        <v>1</v>
      </c>
      <c r="CD404" s="124"/>
      <c r="CE404" s="180">
        <f>+AVERAGE(CR404:CR407)/AVERAGE(BR404:BR407)</f>
        <v>0</v>
      </c>
      <c r="CF404" s="37">
        <f>VLOOKUP($BN404,'[1]Anexo 4 Seg Acciones Prev'!$C$7:$CY$306,90,FALSE)</f>
        <v>0</v>
      </c>
      <c r="CG404" s="37">
        <f>VLOOKUP($BN404,'[1]Anexo 4 Seg Acciones Prev'!$C$7:$CY$306,91,FALSE)</f>
        <v>0</v>
      </c>
      <c r="CH404" s="37">
        <f>VLOOKUP($BN404,'[1]Anexo 4 Seg Acciones Prev'!$C$7:$CY$306,92,FALSE)</f>
        <v>0</v>
      </c>
      <c r="CI404" s="37">
        <f>VLOOKUP($BN404,'[1]Anexo 4 Seg Acciones Prev'!$C$7:$CY$306,93,FALSE)</f>
        <v>0</v>
      </c>
      <c r="CJ404" s="37">
        <f>VLOOKUP($BN404,'[1]Anexo 4 Seg Acciones Prev'!$C$7:$CY$306,94,FALSE)</f>
        <v>0</v>
      </c>
      <c r="CK404" s="37">
        <f>VLOOKUP($BN404,'[1]Anexo 4 Seg Acciones Prev'!$C$7:$CY$306,95,FALSE)</f>
        <v>0</v>
      </c>
      <c r="CL404" s="37">
        <f>VLOOKUP($BN404,'[1]Anexo 4 Seg Acciones Prev'!$C$7:$CY$306,96,FALSE)</f>
        <v>0</v>
      </c>
      <c r="CM404" s="37">
        <f>VLOOKUP($BN404,'[1]Anexo 4 Seg Acciones Prev'!$C$7:$CY$306,97,FALSE)</f>
        <v>0</v>
      </c>
      <c r="CN404" s="37">
        <f>VLOOKUP($BN404,'[1]Anexo 4 Seg Acciones Prev'!$C$7:$CY$306,98,FALSE)</f>
        <v>0</v>
      </c>
      <c r="CO404" s="37">
        <f>VLOOKUP($BN404,'[1]Anexo 4 Seg Acciones Prev'!$C$7:$CY$306,99,FALSE)</f>
        <v>0</v>
      </c>
      <c r="CP404" s="37">
        <f>VLOOKUP($BN404,'[1]Anexo 4 Seg Acciones Prev'!$C$7:$CY$306,100,FALSE)</f>
        <v>0</v>
      </c>
      <c r="CQ404" s="37">
        <f>VLOOKUP($BN404,'[1]Anexo 4 Seg Acciones Prev'!$C$7:$CY$306,101,FALSE)</f>
        <v>0</v>
      </c>
      <c r="CR404" s="37">
        <f t="shared" si="316"/>
        <v>0</v>
      </c>
      <c r="CS404" s="38" t="s">
        <v>58</v>
      </c>
      <c r="CT404" s="23"/>
      <c r="CU404" s="24"/>
      <c r="CV404" s="240">
        <f>+AD404</f>
        <v>8760</v>
      </c>
      <c r="CW404" s="25">
        <f>1-(CU404/CV404)</f>
        <v>1</v>
      </c>
      <c r="CX404" s="23" t="str" cm="1">
        <f t="array" ref="CX404">+_xlfn.IFS(CW404&lt;0.8,"Cambio",CW404&lt;0.9,"Revisión de control",CW404&gt;0.89,"Se mantiene")</f>
        <v>Se mantiene</v>
      </c>
      <c r="CY404" s="143"/>
      <c r="CZ404" s="143"/>
      <c r="DA404" s="143"/>
      <c r="DB404" s="143"/>
      <c r="DC404" s="25">
        <f t="shared" si="317"/>
        <v>1</v>
      </c>
    </row>
    <row r="405" spans="1:107" ht="60" customHeight="1" x14ac:dyDescent="0.35">
      <c r="A405" s="146" t="s">
        <v>1653</v>
      </c>
      <c r="B405" s="203"/>
      <c r="C405" s="147" t="s">
        <v>159</v>
      </c>
      <c r="D405" s="206"/>
      <c r="E405" s="209"/>
      <c r="F405" s="206"/>
      <c r="G405" s="226"/>
      <c r="H405" s="184"/>
      <c r="I405" s="216"/>
      <c r="J405" s="190"/>
      <c r="K405" s="190"/>
      <c r="L405" s="211"/>
      <c r="M405" s="197"/>
      <c r="N405" s="200"/>
      <c r="O405" s="213"/>
      <c r="P405" s="216"/>
      <c r="Q405" s="213"/>
      <c r="R405" s="216"/>
      <c r="S405" s="216"/>
      <c r="T405" s="216"/>
      <c r="U405" s="184"/>
      <c r="V405" s="186"/>
      <c r="W405" s="186"/>
      <c r="X405" s="187"/>
      <c r="Y405" s="190"/>
      <c r="Z405" s="190"/>
      <c r="AA405" s="190"/>
      <c r="AB405" s="190"/>
      <c r="AC405" s="193"/>
      <c r="AD405" s="195"/>
      <c r="AE405" s="184"/>
      <c r="AF405" s="188"/>
      <c r="AG405" s="184"/>
      <c r="AH405" s="184"/>
      <c r="AI405" s="188"/>
      <c r="AJ405" s="184"/>
      <c r="AK405" s="185"/>
      <c r="AL405" s="20" t="str">
        <f>CONCATENATE(J404," Control"," 2")</f>
        <v>ADMBS 65 Control 2</v>
      </c>
      <c r="AM405" s="123" t="s">
        <v>1662</v>
      </c>
      <c r="AN405" s="22" t="s">
        <v>1687</v>
      </c>
      <c r="AO405" s="22" t="s">
        <v>1688</v>
      </c>
      <c r="AP405" s="22" t="str">
        <f>CONCATENATE(AM405," ",AN405," a través de ",AO405)</f>
        <v>La SUBDIRECCIÓN ADMINISTRATIVA Y FINANCIERA - GESTIÓN DOCUMENTAL  prioriza la gestión de solicitud de archivo a través de de la comunicaciones que reciben por las dependencias a la demora en la respuesta</v>
      </c>
      <c r="AQ405" s="20" t="s">
        <v>55</v>
      </c>
      <c r="AR405" s="20" t="str">
        <f t="shared" si="308"/>
        <v>Impacto</v>
      </c>
      <c r="AS405" s="20" t="s">
        <v>56</v>
      </c>
      <c r="AT405" s="20" t="str">
        <f t="shared" si="309"/>
        <v>25%</v>
      </c>
      <c r="AU405" s="20" t="s">
        <v>1</v>
      </c>
      <c r="AV405" s="20" t="s">
        <v>2</v>
      </c>
      <c r="AW405" s="20" t="s">
        <v>3</v>
      </c>
      <c r="AX405" s="21">
        <f>+IF(AR405="Probabilidad",AX404-(AX404*AT405),AX404)</f>
        <v>0.7</v>
      </c>
      <c r="AY405" s="20" t="str">
        <f t="shared" si="310"/>
        <v>Alta</v>
      </c>
      <c r="AZ405" s="21">
        <f>+IF(AR405="Impacto",AZ404-(AZ404*AT405),AZ404)</f>
        <v>0.60000000000000009</v>
      </c>
      <c r="BA405" s="20" t="str">
        <f t="shared" si="311"/>
        <v>Moderado</v>
      </c>
      <c r="BB405" s="190"/>
      <c r="BC405" s="190"/>
      <c r="BD405" s="182"/>
      <c r="BE405" s="136" t="s">
        <v>1817</v>
      </c>
      <c r="BF405" s="136" t="s">
        <v>1817</v>
      </c>
      <c r="BG405" s="136" t="s">
        <v>1817</v>
      </c>
      <c r="BH405" s="166"/>
      <c r="BI405" s="166"/>
      <c r="BJ405" s="167"/>
      <c r="BK405" s="164"/>
      <c r="BL405" s="165"/>
      <c r="BM405" s="178"/>
      <c r="BN405" s="20" t="str">
        <f>CONCATENATE(J404," Acción preventiva"," 2")</f>
        <v>ADMBS 65 Acción preventiva 2</v>
      </c>
      <c r="BO405" s="123"/>
      <c r="BP405" s="123"/>
      <c r="BQ405" s="123"/>
      <c r="BR405" s="20"/>
      <c r="BS405" s="124"/>
      <c r="BT405" s="124"/>
      <c r="BU405" s="124"/>
      <c r="BV405" s="124"/>
      <c r="BW405" s="124"/>
      <c r="BX405" s="124"/>
      <c r="BY405" s="124"/>
      <c r="BZ405" s="124"/>
      <c r="CA405" s="124"/>
      <c r="CB405" s="124"/>
      <c r="CC405" s="124"/>
      <c r="CD405" s="124"/>
      <c r="CE405" s="180"/>
      <c r="CF405" s="37"/>
      <c r="CG405" s="37"/>
      <c r="CH405" s="37"/>
      <c r="CI405" s="37"/>
      <c r="CJ405" s="37"/>
      <c r="CK405" s="37"/>
      <c r="CL405" s="37"/>
      <c r="CM405" s="37"/>
      <c r="CN405" s="37"/>
      <c r="CO405" s="37"/>
      <c r="CP405" s="37"/>
      <c r="CQ405" s="37"/>
      <c r="CR405" s="37"/>
      <c r="CS405" s="38"/>
      <c r="CT405" s="23"/>
      <c r="CU405" s="24"/>
      <c r="CV405" s="241"/>
      <c r="CW405" s="25">
        <f>1-(CU405/CV404)</f>
        <v>1</v>
      </c>
      <c r="CX405" s="23" t="str" cm="1">
        <f t="array" ref="CX405">+_xlfn.IFS(CW405&lt;0.8,"Cambio",CW405&lt;0.9,"Revisión de control",CW405&gt;0.89,"Se mantiene")</f>
        <v>Se mantiene</v>
      </c>
      <c r="CY405" s="143"/>
      <c r="CZ405" s="143"/>
      <c r="DA405" s="143"/>
      <c r="DB405" s="143"/>
      <c r="DC405" s="25">
        <f t="shared" si="317"/>
        <v>1</v>
      </c>
    </row>
    <row r="406" spans="1:107" ht="60" customHeight="1" x14ac:dyDescent="0.35">
      <c r="A406" s="146" t="s">
        <v>1653</v>
      </c>
      <c r="B406" s="203"/>
      <c r="C406" s="147" t="s">
        <v>159</v>
      </c>
      <c r="D406" s="206"/>
      <c r="E406" s="209"/>
      <c r="F406" s="206"/>
      <c r="G406" s="226"/>
      <c r="H406" s="184"/>
      <c r="I406" s="216"/>
      <c r="J406" s="190"/>
      <c r="K406" s="190"/>
      <c r="L406" s="211"/>
      <c r="M406" s="197"/>
      <c r="N406" s="200"/>
      <c r="O406" s="213"/>
      <c r="P406" s="216"/>
      <c r="Q406" s="213"/>
      <c r="R406" s="216"/>
      <c r="S406" s="216"/>
      <c r="T406" s="216"/>
      <c r="U406" s="184"/>
      <c r="V406" s="186"/>
      <c r="W406" s="186"/>
      <c r="X406" s="187"/>
      <c r="Y406" s="190"/>
      <c r="Z406" s="190"/>
      <c r="AA406" s="190"/>
      <c r="AB406" s="190"/>
      <c r="AC406" s="193"/>
      <c r="AD406" s="195"/>
      <c r="AE406" s="184"/>
      <c r="AF406" s="188"/>
      <c r="AG406" s="184"/>
      <c r="AH406" s="184"/>
      <c r="AI406" s="188"/>
      <c r="AJ406" s="184"/>
      <c r="AK406" s="185"/>
      <c r="AL406" s="20" t="str">
        <f>CONCATENATE(J404," Control"," 3")</f>
        <v>ADMBS 65 Control 3</v>
      </c>
      <c r="AM406" s="123"/>
      <c r="AN406" s="123"/>
      <c r="AO406" s="123"/>
      <c r="AP406" s="22" t="str">
        <f>CONCATENATE(AM406," ",AN406," a través de ",AO406)</f>
        <v xml:space="preserve">  a través de </v>
      </c>
      <c r="AQ406" s="20"/>
      <c r="AR406" s="20" t="str">
        <f t="shared" si="308"/>
        <v/>
      </c>
      <c r="AS406" s="20"/>
      <c r="AT406" s="20" t="str">
        <f t="shared" si="309"/>
        <v/>
      </c>
      <c r="AU406" s="20"/>
      <c r="AV406" s="20"/>
      <c r="AW406" s="20"/>
      <c r="AX406" s="21">
        <f>+IF(AR406="Probabilidad",AX405-(AX405*AT406),AX405)</f>
        <v>0.7</v>
      </c>
      <c r="AY406" s="20" t="str">
        <f t="shared" si="310"/>
        <v>Alta</v>
      </c>
      <c r="AZ406" s="21">
        <f>+IF(AR406="Impacto",AZ405-(AZ405*AT406),AZ405)</f>
        <v>0.60000000000000009</v>
      </c>
      <c r="BA406" s="20" t="str">
        <f t="shared" si="311"/>
        <v>Moderado</v>
      </c>
      <c r="BB406" s="190"/>
      <c r="BC406" s="190"/>
      <c r="BD406" s="182"/>
      <c r="BE406" s="20"/>
      <c r="BF406" s="20"/>
      <c r="BG406" s="20"/>
      <c r="BH406" s="166"/>
      <c r="BI406" s="166"/>
      <c r="BJ406" s="167"/>
      <c r="BK406" s="167"/>
      <c r="BL406" s="165"/>
      <c r="BM406" s="178"/>
      <c r="BN406" s="20" t="str">
        <f>CONCATENATE(J404," Acción preventiva"," 3")</f>
        <v>ADMBS 65 Acción preventiva 3</v>
      </c>
      <c r="BO406" s="123"/>
      <c r="BP406" s="123"/>
      <c r="BQ406" s="123"/>
      <c r="BR406" s="20"/>
      <c r="BS406" s="124"/>
      <c r="BT406" s="124"/>
      <c r="BU406" s="124"/>
      <c r="BV406" s="124"/>
      <c r="BW406" s="124"/>
      <c r="BX406" s="124"/>
      <c r="BY406" s="124"/>
      <c r="BZ406" s="124"/>
      <c r="CA406" s="124"/>
      <c r="CB406" s="124"/>
      <c r="CC406" s="124"/>
      <c r="CD406" s="124"/>
      <c r="CE406" s="180"/>
      <c r="CF406" s="37"/>
      <c r="CG406" s="37"/>
      <c r="CH406" s="37"/>
      <c r="CI406" s="37"/>
      <c r="CJ406" s="37"/>
      <c r="CK406" s="37"/>
      <c r="CL406" s="37"/>
      <c r="CM406" s="37"/>
      <c r="CN406" s="37"/>
      <c r="CO406" s="37"/>
      <c r="CP406" s="37"/>
      <c r="CQ406" s="37"/>
      <c r="CR406" s="37"/>
      <c r="CS406" s="38"/>
      <c r="CT406" s="23"/>
      <c r="CU406" s="24"/>
      <c r="CV406" s="241"/>
      <c r="CW406" s="25">
        <f>1-(CU406/CV404)</f>
        <v>1</v>
      </c>
      <c r="CX406" s="23" t="str" cm="1">
        <f t="array" ref="CX406">+_xlfn.IFS(CW406&lt;0.8,"Cambio",CW406&lt;0.9,"Revisión de control",CW406&gt;0.89,"Se mantiene")</f>
        <v>Se mantiene</v>
      </c>
      <c r="CY406" s="143"/>
      <c r="CZ406" s="143"/>
      <c r="DA406" s="143"/>
      <c r="DB406" s="143"/>
      <c r="DC406" s="25">
        <f t="shared" si="317"/>
        <v>1</v>
      </c>
    </row>
    <row r="407" spans="1:107" ht="60" customHeight="1" x14ac:dyDescent="0.35">
      <c r="A407" s="146" t="s">
        <v>1653</v>
      </c>
      <c r="B407" s="204"/>
      <c r="C407" s="147" t="s">
        <v>159</v>
      </c>
      <c r="D407" s="207"/>
      <c r="E407" s="210"/>
      <c r="F407" s="207"/>
      <c r="G407" s="227"/>
      <c r="H407" s="184"/>
      <c r="I407" s="217"/>
      <c r="J407" s="191"/>
      <c r="K407" s="191"/>
      <c r="L407" s="211"/>
      <c r="M407" s="198"/>
      <c r="N407" s="201"/>
      <c r="O407" s="214"/>
      <c r="P407" s="217"/>
      <c r="Q407" s="214"/>
      <c r="R407" s="217"/>
      <c r="S407" s="217"/>
      <c r="T407" s="217"/>
      <c r="U407" s="184"/>
      <c r="V407" s="186"/>
      <c r="W407" s="186"/>
      <c r="X407" s="187"/>
      <c r="Y407" s="191"/>
      <c r="Z407" s="191"/>
      <c r="AA407" s="191"/>
      <c r="AB407" s="191"/>
      <c r="AC407" s="194"/>
      <c r="AD407" s="195"/>
      <c r="AE407" s="184"/>
      <c r="AF407" s="188"/>
      <c r="AG407" s="184"/>
      <c r="AH407" s="184"/>
      <c r="AI407" s="188"/>
      <c r="AJ407" s="184"/>
      <c r="AK407" s="185"/>
      <c r="AL407" s="20" t="str">
        <f>CONCATENATE(J404," Control"," 4")</f>
        <v>ADMBS 65 Control 4</v>
      </c>
      <c r="AM407" s="123"/>
      <c r="AN407" s="123"/>
      <c r="AO407" s="123"/>
      <c r="AP407" s="22" t="str">
        <f>CONCATENATE(AM407," ",AN407," a través de ",AO407)</f>
        <v xml:space="preserve">  a través de </v>
      </c>
      <c r="AQ407" s="20"/>
      <c r="AR407" s="20" t="str">
        <f t="shared" si="308"/>
        <v/>
      </c>
      <c r="AS407" s="20"/>
      <c r="AT407" s="20" t="str">
        <f t="shared" si="309"/>
        <v/>
      </c>
      <c r="AU407" s="20"/>
      <c r="AV407" s="20"/>
      <c r="AW407" s="20"/>
      <c r="AX407" s="21">
        <f>+IF(AR407="Probabilidad",AX406-(AX406*AT407),AX406)</f>
        <v>0.7</v>
      </c>
      <c r="AY407" s="20" t="str">
        <f t="shared" si="310"/>
        <v>Alta</v>
      </c>
      <c r="AZ407" s="21">
        <f>+IF(AR407="Impacto",AZ406-(AZ406*AT407),AZ406)</f>
        <v>0.60000000000000009</v>
      </c>
      <c r="BA407" s="20" t="str">
        <f t="shared" si="311"/>
        <v>Moderado</v>
      </c>
      <c r="BB407" s="191"/>
      <c r="BC407" s="191"/>
      <c r="BD407" s="183"/>
      <c r="BE407" s="20"/>
      <c r="BF407" s="20"/>
      <c r="BG407" s="20"/>
      <c r="BH407" s="166"/>
      <c r="BI407" s="166"/>
      <c r="BJ407" s="167"/>
      <c r="BK407" s="167"/>
      <c r="BL407" s="165"/>
      <c r="BM407" s="178"/>
      <c r="BN407" s="20" t="str">
        <f>CONCATENATE(J404," Acción preventiva"," 4")</f>
        <v>ADMBS 65 Acción preventiva 4</v>
      </c>
      <c r="BO407" s="123"/>
      <c r="BP407" s="123"/>
      <c r="BQ407" s="123"/>
      <c r="BR407" s="20"/>
      <c r="BS407" s="124"/>
      <c r="BT407" s="124"/>
      <c r="BU407" s="124"/>
      <c r="BV407" s="124"/>
      <c r="BW407" s="124"/>
      <c r="BX407" s="124"/>
      <c r="BY407" s="124"/>
      <c r="BZ407" s="124"/>
      <c r="CA407" s="124"/>
      <c r="CB407" s="124"/>
      <c r="CC407" s="124"/>
      <c r="CD407" s="124"/>
      <c r="CE407" s="180"/>
      <c r="CF407" s="37"/>
      <c r="CG407" s="37"/>
      <c r="CH407" s="37"/>
      <c r="CI407" s="37"/>
      <c r="CJ407" s="37"/>
      <c r="CK407" s="37"/>
      <c r="CL407" s="37"/>
      <c r="CM407" s="37"/>
      <c r="CN407" s="37"/>
      <c r="CO407" s="37"/>
      <c r="CP407" s="37"/>
      <c r="CQ407" s="37"/>
      <c r="CR407" s="37"/>
      <c r="CS407" s="38"/>
      <c r="CT407" s="23"/>
      <c r="CU407" s="24"/>
      <c r="CV407" s="242"/>
      <c r="CW407" s="25">
        <f>1-(CU407/CV404)</f>
        <v>1</v>
      </c>
      <c r="CX407" s="23" t="str" cm="1">
        <f t="array" ref="CX407">+_xlfn.IFS(CW407&lt;0.8,"Cambio",CW407&lt;0.9,"Revisión de control",CW407&gt;0.89,"Se mantiene")</f>
        <v>Se mantiene</v>
      </c>
      <c r="CY407" s="143"/>
      <c r="CZ407" s="143"/>
      <c r="DA407" s="143"/>
      <c r="DB407" s="143"/>
      <c r="DC407" s="25">
        <f t="shared" si="317"/>
        <v>1</v>
      </c>
    </row>
    <row r="408" spans="1:107" ht="60" customHeight="1" x14ac:dyDescent="0.35">
      <c r="A408" s="146" t="s">
        <v>476</v>
      </c>
      <c r="B408" s="202" t="s">
        <v>162</v>
      </c>
      <c r="C408" s="148" t="s">
        <v>163</v>
      </c>
      <c r="D408" s="205" t="str">
        <f>VLOOKUP(B408,Datos!$B$65:$F$80,3,FALSE)</f>
        <v>Asesorar y dar soporte jurídico a las diferentes dependencias ,a través de la emisión de conceptos y  demás soportes legales que sean necesarios, así como realizar todas las actuaciones tendientes a la debida defensa de los intereses de la entidad.</v>
      </c>
      <c r="E408" s="208" t="str">
        <f>VLOOKUP(B408,Datos!$B$65:$F$80,5,FALSE)</f>
        <v>La posibilidad de incumplir con la adecuada actuación de la defensa jurídica ante los intereses de la entidad y la desatención en la asesoría de soporte jurídico a las solicitudes que reciban</v>
      </c>
      <c r="F408" s="205" t="str">
        <f>VLOOKUP(B408,Datos!$B$65:$F$80,4,FALSE)</f>
        <v>Desde la asesoría jurídica al Director y demás dependencias, hasta las actuaciones judiciales tendientes a la debida defensa de los intereses de la entidad.</v>
      </c>
      <c r="G408" s="221" t="s">
        <v>484</v>
      </c>
      <c r="H408" s="184" t="s">
        <v>1583</v>
      </c>
      <c r="I408" s="215">
        <f>IF(K408="",0,1)</f>
        <v>1</v>
      </c>
      <c r="J408" s="189" t="str">
        <f>CONCATENATE(C408," ",K408)</f>
        <v>APJUR 66</v>
      </c>
      <c r="K408" s="189">
        <v>66</v>
      </c>
      <c r="L408" s="211">
        <v>46150</v>
      </c>
      <c r="M408" s="196">
        <f ca="1">+TODAY()-L408</f>
        <v>39</v>
      </c>
      <c r="N408" s="199" t="s">
        <v>1593</v>
      </c>
      <c r="O408" s="212" t="s">
        <v>27</v>
      </c>
      <c r="P408" s="215">
        <f>VLOOKUP(O408,Datos!$B$20:$D$25,3,FALSE)</f>
        <v>0.6</v>
      </c>
      <c r="Q408" s="212" t="s">
        <v>35</v>
      </c>
      <c r="R408" s="215">
        <f>VLOOKUP(Q408,Datos!$C$20:$D$25,2,FALSE)</f>
        <v>1</v>
      </c>
      <c r="S408" s="215">
        <f>+IF(P408="",R408,IF(R408="",P408,IF(P408&gt;R408,P408,R408)))</f>
        <v>1</v>
      </c>
      <c r="T408" s="215" t="str" cm="1">
        <f t="array" ref="T408">_xlfn.IFS(S408=P408,O408,S408=R408,Q408)</f>
        <v>El riesgo afecta la imagen de la entidad a nivel nacional, con efecto publicitarios sostenible a nivel país</v>
      </c>
      <c r="U408" s="184" t="s">
        <v>4</v>
      </c>
      <c r="V408" s="186" t="s">
        <v>1595</v>
      </c>
      <c r="W408" s="186" t="s">
        <v>1596</v>
      </c>
      <c r="X408" s="187" t="str">
        <f>CONCATENATE("Posibilidad de"," ",U408," ",V408," debido ",W408)</f>
        <v>Posibilidad de pérdida reputacional en la imagen de la entidad, tanto interna como externa, derivada de la expedición de actos administrativos sin un análisis suficiente de la Oficina Jurídica debido a interpretaciones disímiles o incorrectas de la normatividad, falta de trazabilidad, vacíos jurídicos y ausencia de criterios unificados o razonables</v>
      </c>
      <c r="Y408" s="189" t="s">
        <v>211</v>
      </c>
      <c r="Z408" s="189" t="s">
        <v>214</v>
      </c>
      <c r="AA408" s="192" t="s">
        <v>257</v>
      </c>
      <c r="AB408" s="192" t="s">
        <v>1036</v>
      </c>
      <c r="AC408" s="192" t="s">
        <v>1587</v>
      </c>
      <c r="AD408" s="195">
        <f>365*24</f>
        <v>8760</v>
      </c>
      <c r="AE408" s="184" t="str">
        <f>IF(AD408&lt;=0,"",IF(AD408&lt;=2,"Muy Baja",IF(AD408&lt;=24,"Baja",IF(AD408&lt;=500,"Media",IF(AD408&lt;=5000,"Alta","Muy Alta")))))</f>
        <v>Muy Alta</v>
      </c>
      <c r="AF408" s="188">
        <f>IF(AE408="","",IF(AE408="Muy Baja",0.2,IF(AE408="Baja",0.4,IF(AE408="Media",0.6,IF(AE408="Alta",0.8,IF(AE408="Muy Alta",1,))))))</f>
        <v>1</v>
      </c>
      <c r="AG408" s="188" t="str">
        <f>+T408</f>
        <v>El riesgo afecta la imagen de la entidad a nivel nacional, con efecto publicitarios sostenible a nivel país</v>
      </c>
      <c r="AH408" s="184" t="str" cm="1">
        <f t="array" ref="AH408">_xlfn.IFS(AG408=Datos!$C$6,"Leve",AG408=Datos!$D$6,"Leve",AG408=Datos!$C$7,"Menor",AG408=Datos!$D$7,"Menor",AG408=Datos!$C$8,"Moderado",AG408=Datos!$D$8,"Moderado",AG408=Datos!$C$9,"Mayor",AG408=Datos!$D$9,"Mayor",AG408=Datos!$C$10,"Catastrófico",AG408=Datos!$D$10,"Catastrófico")</f>
        <v>Catastrófico</v>
      </c>
      <c r="AI408" s="188">
        <f>IF(AH408="","",IF(AH408="Leve",0.2,IF(AH408="Menor",0.4,IF(AH408="Moderado",0.6,IF(AH408="Mayor",0.8,IF(AH408="Catastrófico",1,))))))</f>
        <v>1</v>
      </c>
      <c r="AJ408" s="184" t="str">
        <f>IF(OR(AND(AE408="Muy Baja",AH408="Leve"),AND(AE408="Muy Baja",AH408="Menor"),AND(AE408="Baja",AH408="Leve")),"Bajo",IF(OR(AND(AE408="Muy baja",AH408="Moderado"),AND(AE408="Baja",AH408="Menor"),AND(AE408="Baja",AH408="Moderado"),AND(AE408="Media",AH408="Leve"),AND(AE408="Media",AH408="Menor"),AND(AE408="Media",AH408="Moderado"),AND(AE408="Alta",AH408="Leve"),AND(AE408="Alta",AH408="Menor")),"Moderado",IF(OR(AND(AE408="Muy Baja",AH408="Mayor"),AND(AE408="Baja",AH408="Mayor"),AND(AE408="Media",AH408="Mayor"),AND(AE408="Alta",AH408="Moderado"),AND(AE408="Alta",AH408="Mayor"),AND(AE408="Muy Alta",AH408="Leve"),AND(AE408="Muy Alta",AH408="Menor"),AND(AE408="Muy Alta",AH408="Moderado"),AND(AE408="Muy Alta",AH408="Mayor")),"Alto",IF(OR(AND(AE408="Muy Baja",AH408="Catastrófico"),AND(AE408="Baja",AH408="Catastrófico"),AND(AE408="Media",AH408="Catastrófico"),AND(AE408="Alta",AH408="Catastrófico"),AND(AE408="Muy Alta",AH408="Catastrófico")),"Extremo",""))))</f>
        <v>Extremo</v>
      </c>
      <c r="AK408" s="185" t="str" cm="1">
        <f t="array" ref="AK408">_xlfn.IFS(AJ408="Bajo","Aceptar",AJ408="Moderado","Reducir",AJ408="Alto","Reducir",AJ408="Extremo","Reducir")</f>
        <v>Reducir</v>
      </c>
      <c r="AL408" s="20" t="str">
        <f>CONCATENATE(J408," Control"," 1")</f>
        <v>APJUR 66 Control 1</v>
      </c>
      <c r="AM408" s="22" t="s">
        <v>1606</v>
      </c>
      <c r="AN408" s="22" t="s">
        <v>1602</v>
      </c>
      <c r="AO408" s="22" t="s">
        <v>1603</v>
      </c>
      <c r="AP408" s="22" t="str">
        <f>CONCATENATE(AM408," ",AN408," a través del ",AO408)</f>
        <v>La OFICINA JURÍDICA evalúa la viabilidad del documento verificando el cumplimiento de los lineamientos establecidos y del contenido requerido a la normativa vigente y aplicable a través del análisis jurídico y emite una respuesta favorable o desfavorable según corresponda por medio de ORFEO</v>
      </c>
      <c r="AQ408" s="20" t="s">
        <v>54</v>
      </c>
      <c r="AR408" s="20" t="str">
        <f t="shared" ref="AR408:AR451" si="321">IF(OR(AQ408="Preventivo",AQ408="Detectivo"),"Probabilidad",IF(AQ408="Correctivo","Impacto",""))</f>
        <v>Probabilidad</v>
      </c>
      <c r="AS408" s="20" t="s">
        <v>56</v>
      </c>
      <c r="AT408" s="20" t="str">
        <f t="shared" ref="AT408:AT451" si="322">IF(AND(AQ408="Preventivo",AS408="Automático"),"50%",IF(AND(AQ408="Preventivo",AS408="Manual"),"40%",IF(AND(AQ408="Detectivo",AS408="Automático"),"40%",IF(AND(AQ408="Detectivo",AS408="Manual"),"30%",IF(AND(AQ408="Correctivo",AS408="Automático"),"35%",IF(AND(AQ408="Correctivo",AS408="Manual"),"25%",""))))))</f>
        <v>30%</v>
      </c>
      <c r="AU408" s="20" t="s">
        <v>5</v>
      </c>
      <c r="AV408" s="20" t="s">
        <v>2</v>
      </c>
      <c r="AW408" s="20" t="s">
        <v>3</v>
      </c>
      <c r="AX408" s="21">
        <f>+IF(AR408="Probabilidad",AF408-(AF408*AT408),AF408)</f>
        <v>0.7</v>
      </c>
      <c r="AY408" s="20" t="str">
        <f t="shared" si="275"/>
        <v>Alta</v>
      </c>
      <c r="AZ408" s="21">
        <f>+IF(AR408="Impacto",AI408-(AI408*AT408),AI408)</f>
        <v>1</v>
      </c>
      <c r="BA408" s="20" t="str">
        <f t="shared" si="276"/>
        <v>Catastrófico</v>
      </c>
      <c r="BB408" s="189" t="str">
        <f>IF(OR(AND(AY411="Muy Baja",BA411="Leve"),AND(AY411="Muy Baja",BA411="Menor"),AND(AY411="Baja",BA411="Leve")),"Bajo",IF(OR(AND(AY411="Muy baja",BA411="Moderado"),AND(AY411="Baja",BA411="Menor"),AND(AY411="Baja",BA411="Moderado"),AND(AY411="Media",BA411="Leve"),AND(AY411="Media",BA411="Menor"),AND(AY411="Media",BA411="Moderado"),AND(AY411="Alta",BA411="Leve"),AND(AY411="Alta",BA411="Menor")),"Moderado",IF(OR(AND(AY411="Muy Baja",BA411="Mayor"),AND(AY411="Baja",BA411="Mayor"),AND(AY411="Media",BA411="Mayor"),AND(AY411="Alta",BA411="Moderado"),AND(AY411="Alta",BA411="Mayor"),AND(AY411="Muy Alta",BA411="Leve"),AND(AY411="Muy Alta",BA411="Menor"),AND(AY411="Muy Alta",BA411="Moderado"),AND(AY411="Muy Alta",BA411="Mayor")),"Alto",IF(OR(AND(AY411="Muy Baja",BA411="Catastrófico"),AND(AY411="Baja",BA411="Catastrófico"),AND(AY411="Media",BA411="Catastrófico"),AND(AY411="Alta",BA411="Catastrófico"),AND(AY411="Muy Alta",BA411="Catastrófico")),"Extremo",""))))</f>
        <v>Alto</v>
      </c>
      <c r="BC408" s="189" t="str" cm="1">
        <f t="array" ref="BC408">_xlfn.IFS(BB408="Bajo","Aceptar",BB408="Moderado","Reducir",BB408="Alto","Reducir",BB408="Extremo","Reducir")</f>
        <v>Reducir</v>
      </c>
      <c r="BD408" s="181" t="str" cm="1">
        <f t="array" ref="BD408">_xlfn.IFS(BC408="Aceptar","No",BC408="Reducir","Si")</f>
        <v>Si</v>
      </c>
      <c r="BE408" s="136" t="s">
        <v>1817</v>
      </c>
      <c r="BF408" s="136" t="s">
        <v>1817</v>
      </c>
      <c r="BG408" s="136" t="s">
        <v>1817</v>
      </c>
      <c r="BH408" s="166">
        <v>0</v>
      </c>
      <c r="BI408" s="166"/>
      <c r="BJ408" s="167"/>
      <c r="BK408" s="164">
        <f t="shared" ref="BK408:BK409" si="323">+SUM(BH408:BJ408)</f>
        <v>0</v>
      </c>
      <c r="BL408" s="165">
        <f t="shared" ref="BL408:BL409" si="324">+BK408/3</f>
        <v>0</v>
      </c>
      <c r="BM408" s="178">
        <f t="shared" ref="BM408" si="325">+AVERAGE(BL408:BL411)</f>
        <v>0</v>
      </c>
      <c r="BN408" s="20" t="str">
        <f>CONCATENATE(J408," Acción preventiva"," 1")</f>
        <v>APJUR 66 Acción preventiva 1</v>
      </c>
      <c r="BO408" s="22" t="s">
        <v>478</v>
      </c>
      <c r="BP408" s="22" t="s">
        <v>485</v>
      </c>
      <c r="BQ408" s="22" t="s">
        <v>486</v>
      </c>
      <c r="BR408" s="20">
        <f t="shared" ref="BR408:BR424" si="326">+SUM(BS408:CD408)</f>
        <v>8</v>
      </c>
      <c r="BS408" s="20"/>
      <c r="BT408" s="20"/>
      <c r="BU408" s="20"/>
      <c r="BV408" s="20"/>
      <c r="BW408" s="20">
        <v>1</v>
      </c>
      <c r="BX408" s="20">
        <v>1</v>
      </c>
      <c r="BY408" s="20">
        <v>1</v>
      </c>
      <c r="BZ408" s="20">
        <v>1</v>
      </c>
      <c r="CA408" s="20">
        <v>1</v>
      </c>
      <c r="CB408" s="20">
        <v>1</v>
      </c>
      <c r="CC408" s="20">
        <v>1</v>
      </c>
      <c r="CD408" s="20">
        <v>1</v>
      </c>
      <c r="CE408" s="180">
        <f>+AVERAGE(CR408:CR411)/AVERAGE(BR408:BR411)</f>
        <v>0</v>
      </c>
      <c r="CF408" s="37">
        <f>VLOOKUP($BN408,'[1]Anexo 4 Seg Acciones Prev'!$C$7:$CY$306,90,FALSE)</f>
        <v>0</v>
      </c>
      <c r="CG408" s="37">
        <f>VLOOKUP($BN408,'[1]Anexo 4 Seg Acciones Prev'!$C$7:$CY$306,91,FALSE)</f>
        <v>0</v>
      </c>
      <c r="CH408" s="37">
        <f>VLOOKUP($BN408,'[1]Anexo 4 Seg Acciones Prev'!$C$7:$CY$306,92,FALSE)</f>
        <v>0</v>
      </c>
      <c r="CI408" s="37">
        <f>VLOOKUP($BN408,'[1]Anexo 4 Seg Acciones Prev'!$C$7:$CY$306,93,FALSE)</f>
        <v>0</v>
      </c>
      <c r="CJ408" s="37">
        <f>VLOOKUP($BN408,'[1]Anexo 4 Seg Acciones Prev'!$C$7:$CY$306,94,FALSE)</f>
        <v>0</v>
      </c>
      <c r="CK408" s="37">
        <f>VLOOKUP($BN408,'[1]Anexo 4 Seg Acciones Prev'!$C$7:$CY$306,95,FALSE)</f>
        <v>0</v>
      </c>
      <c r="CL408" s="37">
        <f>VLOOKUP($BN408,'[1]Anexo 4 Seg Acciones Prev'!$C$7:$CY$306,96,FALSE)</f>
        <v>0</v>
      </c>
      <c r="CM408" s="37">
        <f>VLOOKUP($BN408,'[1]Anexo 4 Seg Acciones Prev'!$C$7:$CY$306,97,FALSE)</f>
        <v>0</v>
      </c>
      <c r="CN408" s="37">
        <f>VLOOKUP($BN408,'[1]Anexo 4 Seg Acciones Prev'!$C$7:$CY$306,98,FALSE)</f>
        <v>0</v>
      </c>
      <c r="CO408" s="37">
        <f>VLOOKUP($BN408,'[1]Anexo 4 Seg Acciones Prev'!$C$7:$CY$306,99,FALSE)</f>
        <v>0</v>
      </c>
      <c r="CP408" s="37">
        <f>VLOOKUP($BN408,'[1]Anexo 4 Seg Acciones Prev'!$C$7:$CY$306,100,FALSE)</f>
        <v>0</v>
      </c>
      <c r="CQ408" s="37">
        <f>VLOOKUP($BN408,'[1]Anexo 4 Seg Acciones Prev'!$C$7:$CY$306,101,FALSE)</f>
        <v>0</v>
      </c>
      <c r="CR408" s="37">
        <f t="shared" si="316"/>
        <v>0</v>
      </c>
      <c r="CS408" s="38" t="s">
        <v>58</v>
      </c>
      <c r="CT408" s="23"/>
      <c r="CU408" s="24"/>
      <c r="CV408" s="240">
        <f>+AD408</f>
        <v>8760</v>
      </c>
      <c r="CW408" s="25">
        <f>1-(CU408/CV408)</f>
        <v>1</v>
      </c>
      <c r="CX408" s="23" t="str" cm="1">
        <f t="array" ref="CX408">+_xlfn.IFS(CW408&lt;0.8,"Cambio",CW408&lt;0.9,"Revisión de control",CW408&gt;0.89,"Se mantiene")</f>
        <v>Se mantiene</v>
      </c>
      <c r="CY408" s="143"/>
      <c r="CZ408" s="143"/>
      <c r="DA408" s="143"/>
      <c r="DB408" s="143"/>
      <c r="DC408" s="25">
        <f t="shared" ref="DC408:DC435" si="327">(_xlfn.IFS(CT408="",1,CT408="SI",0)+_xlfn.IFS(CY408="",1,CY408="SI",1,CY408="NO",0)+_xlfn.IFS(CZ408="",1,CZ408="SI",1,CZ408="NO",0)+_xlfn.IFS(DA408="",1,DA408="SI",1,DA408="NO",0)+_xlfn.IFS(DB408="",1,DB408="SI",1,DB408="NO",0))/5</f>
        <v>1</v>
      </c>
    </row>
    <row r="409" spans="1:107" ht="60" customHeight="1" x14ac:dyDescent="0.35">
      <c r="A409" s="146" t="s">
        <v>476</v>
      </c>
      <c r="B409" s="203"/>
      <c r="C409" s="148" t="s">
        <v>163</v>
      </c>
      <c r="D409" s="206"/>
      <c r="E409" s="209"/>
      <c r="F409" s="206"/>
      <c r="G409" s="221"/>
      <c r="H409" s="184"/>
      <c r="I409" s="216"/>
      <c r="J409" s="190"/>
      <c r="K409" s="190"/>
      <c r="L409" s="211"/>
      <c r="M409" s="197"/>
      <c r="N409" s="200"/>
      <c r="O409" s="213"/>
      <c r="P409" s="216"/>
      <c r="Q409" s="213"/>
      <c r="R409" s="216"/>
      <c r="S409" s="216"/>
      <c r="T409" s="216"/>
      <c r="U409" s="184"/>
      <c r="V409" s="186"/>
      <c r="W409" s="186"/>
      <c r="X409" s="187"/>
      <c r="Y409" s="190"/>
      <c r="Z409" s="190"/>
      <c r="AA409" s="193"/>
      <c r="AB409" s="193"/>
      <c r="AC409" s="193"/>
      <c r="AD409" s="195"/>
      <c r="AE409" s="184"/>
      <c r="AF409" s="188"/>
      <c r="AG409" s="184"/>
      <c r="AH409" s="184"/>
      <c r="AI409" s="188"/>
      <c r="AJ409" s="184"/>
      <c r="AK409" s="185"/>
      <c r="AL409" s="20" t="str">
        <f>CONCATENATE(J408," Control"," 2")</f>
        <v>APJUR 66 Control 2</v>
      </c>
      <c r="AM409" s="22" t="s">
        <v>1606</v>
      </c>
      <c r="AN409" s="22" t="s">
        <v>1604</v>
      </c>
      <c r="AO409" s="22" t="s">
        <v>1605</v>
      </c>
      <c r="AP409" s="22" t="str">
        <f>CONCATENATE(AM409," ",AN409," a través de ",AO409)</f>
        <v>La OFICINA JURÍDICA realiza la verificación de vencimientos de término a través de las matrices de monitoreo, con el fin de identificar y analizar anomalías en la gestión de los requerimientos, subsanar las fallas detectadas y emitir las respuestas pendientes en el menor tiempo posible para mitigar afectaciones reputacionales, jurídicas o institucionales</v>
      </c>
      <c r="AQ409" s="20" t="s">
        <v>54</v>
      </c>
      <c r="AR409" s="20" t="str">
        <f t="shared" si="321"/>
        <v>Probabilidad</v>
      </c>
      <c r="AS409" s="20" t="s">
        <v>56</v>
      </c>
      <c r="AT409" s="20" t="str">
        <f t="shared" si="322"/>
        <v>30%</v>
      </c>
      <c r="AU409" s="20" t="s">
        <v>5</v>
      </c>
      <c r="AV409" s="20" t="s">
        <v>2</v>
      </c>
      <c r="AW409" s="20" t="s">
        <v>3</v>
      </c>
      <c r="AX409" s="21">
        <f>+IF(AR409="Probabilidad",AX408-(AX408*AT409),AX408)</f>
        <v>0.49</v>
      </c>
      <c r="AY409" s="20" t="str">
        <f t="shared" si="275"/>
        <v>Media</v>
      </c>
      <c r="AZ409" s="21">
        <f>+IF(AR409="Impacto",AZ408-(AZ408*AT409),AZ408)</f>
        <v>1</v>
      </c>
      <c r="BA409" s="20" t="str">
        <f t="shared" si="276"/>
        <v>Catastrófico</v>
      </c>
      <c r="BB409" s="190"/>
      <c r="BC409" s="190"/>
      <c r="BD409" s="182"/>
      <c r="BE409" s="136" t="s">
        <v>1817</v>
      </c>
      <c r="BF409" s="136" t="s">
        <v>1817</v>
      </c>
      <c r="BG409" s="136" t="s">
        <v>1817</v>
      </c>
      <c r="BH409" s="166">
        <v>0</v>
      </c>
      <c r="BI409" s="166"/>
      <c r="BJ409" s="167"/>
      <c r="BK409" s="164">
        <f t="shared" si="323"/>
        <v>0</v>
      </c>
      <c r="BL409" s="165">
        <f t="shared" si="324"/>
        <v>0</v>
      </c>
      <c r="BM409" s="178"/>
      <c r="BN409" s="20" t="str">
        <f>CONCATENATE(J408," Acción preventiva"," 2")</f>
        <v>APJUR 66 Acción preventiva 2</v>
      </c>
      <c r="BO409" s="22"/>
      <c r="BP409" s="22"/>
      <c r="BQ409" s="22"/>
      <c r="BR409" s="20"/>
      <c r="BS409" s="20"/>
      <c r="BT409" s="20"/>
      <c r="BU409" s="20"/>
      <c r="BV409" s="20"/>
      <c r="BW409" s="20"/>
      <c r="BX409" s="20"/>
      <c r="BY409" s="20"/>
      <c r="BZ409" s="20"/>
      <c r="CA409" s="20"/>
      <c r="CB409" s="20"/>
      <c r="CC409" s="20"/>
      <c r="CD409" s="20"/>
      <c r="CE409" s="180"/>
      <c r="CF409" s="37"/>
      <c r="CG409" s="37"/>
      <c r="CH409" s="37"/>
      <c r="CI409" s="37"/>
      <c r="CJ409" s="37"/>
      <c r="CK409" s="37"/>
      <c r="CL409" s="37"/>
      <c r="CM409" s="37"/>
      <c r="CN409" s="37"/>
      <c r="CO409" s="37"/>
      <c r="CP409" s="37"/>
      <c r="CQ409" s="37"/>
      <c r="CR409" s="37"/>
      <c r="CS409" s="38"/>
      <c r="CT409" s="23"/>
      <c r="CU409" s="24"/>
      <c r="CV409" s="241"/>
      <c r="CW409" s="25">
        <f>1-(CU409/CV408)</f>
        <v>1</v>
      </c>
      <c r="CX409" s="23" t="str" cm="1">
        <f t="array" ref="CX409">+_xlfn.IFS(CW409&lt;0.8,"Cambio",CW409&lt;0.9,"Revisión de control",CW409&gt;0.89,"Se mantiene")</f>
        <v>Se mantiene</v>
      </c>
      <c r="CY409" s="143"/>
      <c r="CZ409" s="143"/>
      <c r="DA409" s="143"/>
      <c r="DB409" s="143"/>
      <c r="DC409" s="25">
        <f t="shared" si="327"/>
        <v>1</v>
      </c>
    </row>
    <row r="410" spans="1:107" ht="60" customHeight="1" x14ac:dyDescent="0.35">
      <c r="A410" s="146" t="s">
        <v>476</v>
      </c>
      <c r="B410" s="203"/>
      <c r="C410" s="148" t="s">
        <v>163</v>
      </c>
      <c r="D410" s="206"/>
      <c r="E410" s="209"/>
      <c r="F410" s="206"/>
      <c r="G410" s="221"/>
      <c r="H410" s="184"/>
      <c r="I410" s="216"/>
      <c r="J410" s="190"/>
      <c r="K410" s="190"/>
      <c r="L410" s="211"/>
      <c r="M410" s="197"/>
      <c r="N410" s="200"/>
      <c r="O410" s="213"/>
      <c r="P410" s="216"/>
      <c r="Q410" s="213"/>
      <c r="R410" s="216"/>
      <c r="S410" s="216"/>
      <c r="T410" s="216"/>
      <c r="U410" s="184"/>
      <c r="V410" s="186"/>
      <c r="W410" s="186"/>
      <c r="X410" s="187"/>
      <c r="Y410" s="190"/>
      <c r="Z410" s="190"/>
      <c r="AA410" s="193"/>
      <c r="AB410" s="193"/>
      <c r="AC410" s="193"/>
      <c r="AD410" s="195"/>
      <c r="AE410" s="184"/>
      <c r="AF410" s="188"/>
      <c r="AG410" s="184"/>
      <c r="AH410" s="184"/>
      <c r="AI410" s="188"/>
      <c r="AJ410" s="184"/>
      <c r="AK410" s="185"/>
      <c r="AL410" s="20" t="str">
        <f>CONCATENATE(J408," Control"," 3")</f>
        <v>APJUR 66 Control 3</v>
      </c>
      <c r="AM410" s="22" t="s">
        <v>1606</v>
      </c>
      <c r="AN410" s="22" t="s">
        <v>1607</v>
      </c>
      <c r="AO410" s="22" t="s">
        <v>1608</v>
      </c>
      <c r="AP410" s="22" t="str">
        <f>CONCATENATE(AM410," ",AN410," a través de ",AO410)</f>
        <v>La OFICINA JURÍDICA realiza la revocatoria a través de un acto administrativo donde es motivado y se expresa los argumentos del porque a la actuación administrativa</v>
      </c>
      <c r="AQ410" s="20" t="s">
        <v>55</v>
      </c>
      <c r="AR410" s="20" t="str">
        <f t="shared" si="321"/>
        <v>Impacto</v>
      </c>
      <c r="AS410" s="20" t="s">
        <v>56</v>
      </c>
      <c r="AT410" s="20" t="str">
        <f t="shared" si="322"/>
        <v>25%</v>
      </c>
      <c r="AU410" s="20" t="s">
        <v>5</v>
      </c>
      <c r="AV410" s="20" t="s">
        <v>2</v>
      </c>
      <c r="AW410" s="20" t="s">
        <v>3</v>
      </c>
      <c r="AX410" s="21">
        <f>+IF(AR410="Probabilidad",AX409-(AX409*AT410),AX409)</f>
        <v>0.49</v>
      </c>
      <c r="AY410" s="20" t="str">
        <f t="shared" si="275"/>
        <v>Media</v>
      </c>
      <c r="AZ410" s="21">
        <f>+IF(AR410="Impacto",AZ409-(AZ409*AT410),AZ409)</f>
        <v>0.75</v>
      </c>
      <c r="BA410" s="20" t="str">
        <f t="shared" si="276"/>
        <v>Mayor</v>
      </c>
      <c r="BB410" s="190"/>
      <c r="BC410" s="190"/>
      <c r="BD410" s="182"/>
      <c r="BE410" s="136" t="s">
        <v>1817</v>
      </c>
      <c r="BF410" s="136" t="s">
        <v>1817</v>
      </c>
      <c r="BG410" s="136" t="s">
        <v>1817</v>
      </c>
      <c r="BH410" s="166"/>
      <c r="BI410" s="166"/>
      <c r="BJ410" s="167"/>
      <c r="BK410" s="164"/>
      <c r="BL410" s="165"/>
      <c r="BM410" s="178"/>
      <c r="BN410" s="20" t="str">
        <f>CONCATENATE(J408," Acción preventiva"," 3")</f>
        <v>APJUR 66 Acción preventiva 3</v>
      </c>
      <c r="BO410" s="22"/>
      <c r="BP410" s="22"/>
      <c r="BQ410" s="22"/>
      <c r="BR410" s="20"/>
      <c r="BS410" s="20"/>
      <c r="BT410" s="20"/>
      <c r="BU410" s="20"/>
      <c r="BV410" s="20"/>
      <c r="BW410" s="20"/>
      <c r="BX410" s="20"/>
      <c r="BY410" s="20"/>
      <c r="BZ410" s="20"/>
      <c r="CA410" s="20"/>
      <c r="CB410" s="20"/>
      <c r="CC410" s="20"/>
      <c r="CD410" s="20"/>
      <c r="CE410" s="180"/>
      <c r="CF410" s="37"/>
      <c r="CG410" s="37"/>
      <c r="CH410" s="37"/>
      <c r="CI410" s="37"/>
      <c r="CJ410" s="37"/>
      <c r="CK410" s="37"/>
      <c r="CL410" s="37"/>
      <c r="CM410" s="37"/>
      <c r="CN410" s="37"/>
      <c r="CO410" s="37"/>
      <c r="CP410" s="37"/>
      <c r="CQ410" s="37"/>
      <c r="CR410" s="37"/>
      <c r="CS410" s="38"/>
      <c r="CT410" s="23"/>
      <c r="CU410" s="24"/>
      <c r="CV410" s="241"/>
      <c r="CW410" s="25">
        <f>1-(CU410/CV408)</f>
        <v>1</v>
      </c>
      <c r="CX410" s="23" t="str" cm="1">
        <f t="array" ref="CX410">+_xlfn.IFS(CW410&lt;0.8,"Cambio",CW410&lt;0.9,"Revisión de control",CW410&gt;0.89,"Se mantiene")</f>
        <v>Se mantiene</v>
      </c>
      <c r="CY410" s="143"/>
      <c r="CZ410" s="143"/>
      <c r="DA410" s="143"/>
      <c r="DB410" s="143"/>
      <c r="DC410" s="25">
        <f t="shared" si="327"/>
        <v>1</v>
      </c>
    </row>
    <row r="411" spans="1:107" ht="60" customHeight="1" x14ac:dyDescent="0.35">
      <c r="A411" s="146" t="s">
        <v>476</v>
      </c>
      <c r="B411" s="204"/>
      <c r="C411" s="148" t="s">
        <v>163</v>
      </c>
      <c r="D411" s="207"/>
      <c r="E411" s="210"/>
      <c r="F411" s="207"/>
      <c r="G411" s="221"/>
      <c r="H411" s="184"/>
      <c r="I411" s="217"/>
      <c r="J411" s="191"/>
      <c r="K411" s="191"/>
      <c r="L411" s="211"/>
      <c r="M411" s="198"/>
      <c r="N411" s="201"/>
      <c r="O411" s="214"/>
      <c r="P411" s="217"/>
      <c r="Q411" s="214"/>
      <c r="R411" s="217"/>
      <c r="S411" s="217"/>
      <c r="T411" s="217"/>
      <c r="U411" s="184"/>
      <c r="V411" s="186"/>
      <c r="W411" s="186"/>
      <c r="X411" s="187"/>
      <c r="Y411" s="191"/>
      <c r="Z411" s="191"/>
      <c r="AA411" s="194"/>
      <c r="AB411" s="194"/>
      <c r="AC411" s="194"/>
      <c r="AD411" s="195"/>
      <c r="AE411" s="184"/>
      <c r="AF411" s="188"/>
      <c r="AG411" s="184"/>
      <c r="AH411" s="184"/>
      <c r="AI411" s="188"/>
      <c r="AJ411" s="184"/>
      <c r="AK411" s="185"/>
      <c r="AL411" s="20" t="str">
        <f>CONCATENATE(J408," Control"," 4")</f>
        <v>APJUR 66 Control 4</v>
      </c>
      <c r="AM411" s="22"/>
      <c r="AN411" s="22"/>
      <c r="AO411" s="22"/>
      <c r="AP411" s="22" t="str">
        <f>CONCATENATE(AM411," ",AN411," a través de ",AO411)</f>
        <v xml:space="preserve">  a través de </v>
      </c>
      <c r="AQ411" s="20"/>
      <c r="AR411" s="20" t="str">
        <f t="shared" si="321"/>
        <v/>
      </c>
      <c r="AS411" s="20"/>
      <c r="AT411" s="20" t="str">
        <f t="shared" si="322"/>
        <v/>
      </c>
      <c r="AU411" s="20"/>
      <c r="AV411" s="20"/>
      <c r="AW411" s="20"/>
      <c r="AX411" s="21">
        <f>+IF(AR411="Probabilidad",AX410-(AX410*AT411),AX410)</f>
        <v>0.49</v>
      </c>
      <c r="AY411" s="20" t="str">
        <f t="shared" si="275"/>
        <v>Media</v>
      </c>
      <c r="AZ411" s="21">
        <f>+IF(AR411="Impacto",AZ410-(AZ410*AT411),AZ410)</f>
        <v>0.75</v>
      </c>
      <c r="BA411" s="20" t="str">
        <f t="shared" si="276"/>
        <v>Mayor</v>
      </c>
      <c r="BB411" s="191"/>
      <c r="BC411" s="191"/>
      <c r="BD411" s="183"/>
      <c r="BE411" s="20"/>
      <c r="BF411" s="20"/>
      <c r="BG411" s="20"/>
      <c r="BH411" s="166"/>
      <c r="BI411" s="166"/>
      <c r="BJ411" s="167"/>
      <c r="BK411" s="167"/>
      <c r="BL411" s="165"/>
      <c r="BM411" s="178"/>
      <c r="BN411" s="20" t="str">
        <f>CONCATENATE(J408," Acción preventiva"," 4")</f>
        <v>APJUR 66 Acción preventiva 4</v>
      </c>
      <c r="BO411" s="22"/>
      <c r="BP411" s="22"/>
      <c r="BQ411" s="22"/>
      <c r="BR411" s="20"/>
      <c r="BS411" s="20"/>
      <c r="BT411" s="20"/>
      <c r="BU411" s="20"/>
      <c r="BV411" s="20"/>
      <c r="BW411" s="20"/>
      <c r="BX411" s="20"/>
      <c r="BY411" s="20"/>
      <c r="BZ411" s="20"/>
      <c r="CA411" s="20"/>
      <c r="CB411" s="20"/>
      <c r="CC411" s="20"/>
      <c r="CD411" s="20"/>
      <c r="CE411" s="180"/>
      <c r="CF411" s="37"/>
      <c r="CG411" s="37"/>
      <c r="CH411" s="37"/>
      <c r="CI411" s="37"/>
      <c r="CJ411" s="37"/>
      <c r="CK411" s="37"/>
      <c r="CL411" s="37"/>
      <c r="CM411" s="37"/>
      <c r="CN411" s="37"/>
      <c r="CO411" s="37"/>
      <c r="CP411" s="37"/>
      <c r="CQ411" s="37"/>
      <c r="CR411" s="37"/>
      <c r="CS411" s="38"/>
      <c r="CT411" s="23"/>
      <c r="CU411" s="24"/>
      <c r="CV411" s="242"/>
      <c r="CW411" s="25">
        <f>1-(CU411/CV408)</f>
        <v>1</v>
      </c>
      <c r="CX411" s="23" t="str" cm="1">
        <f t="array" ref="CX411">+_xlfn.IFS(CW411&lt;0.8,"Cambio",CW411&lt;0.9,"Revisión de control",CW411&gt;0.89,"Se mantiene")</f>
        <v>Se mantiene</v>
      </c>
      <c r="CY411" s="143"/>
      <c r="CZ411" s="143"/>
      <c r="DA411" s="143"/>
      <c r="DB411" s="143"/>
      <c r="DC411" s="25">
        <f t="shared" si="327"/>
        <v>1</v>
      </c>
    </row>
    <row r="412" spans="1:107" ht="60" customHeight="1" x14ac:dyDescent="0.35">
      <c r="A412" s="146" t="s">
        <v>476</v>
      </c>
      <c r="B412" s="202" t="s">
        <v>162</v>
      </c>
      <c r="C412" s="148" t="s">
        <v>163</v>
      </c>
      <c r="D412" s="205" t="str">
        <f>VLOOKUP(B412,Datos!$B$65:$F$80,3,FALSE)</f>
        <v>Asesorar y dar soporte jurídico a las diferentes dependencias ,a través de la emisión de conceptos y  demás soportes legales que sean necesarios, así como realizar todas las actuaciones tendientes a la debida defensa de los intereses de la entidad.</v>
      </c>
      <c r="E412" s="208" t="str">
        <f>VLOOKUP(B412,Datos!$B$65:$F$80,5,FALSE)</f>
        <v>La posibilidad de incumplir con la adecuada actuación de la defensa jurídica ante los intereses de la entidad y la desatención en la asesoría de soporte jurídico a las solicitudes que reciban</v>
      </c>
      <c r="F412" s="205" t="str">
        <f>VLOOKUP(B412,Datos!$B$65:$F$80,4,FALSE)</f>
        <v>Desde la asesoría jurídica al Director y demás dependencias, hasta las actuaciones judiciales tendientes a la debida defensa de los intereses de la entidad.</v>
      </c>
      <c r="G412" s="221" t="s">
        <v>487</v>
      </c>
      <c r="H412" s="184" t="s">
        <v>1583</v>
      </c>
      <c r="I412" s="215">
        <f>IF(K412="",0,1)</f>
        <v>1</v>
      </c>
      <c r="J412" s="189" t="str">
        <f>CONCATENATE(C412," ",K412)</f>
        <v>APJUR 67</v>
      </c>
      <c r="K412" s="189">
        <v>67</v>
      </c>
      <c r="L412" s="211">
        <v>46150</v>
      </c>
      <c r="M412" s="196">
        <f ca="1">+TODAY()-L412</f>
        <v>39</v>
      </c>
      <c r="N412" s="199" t="s">
        <v>1594</v>
      </c>
      <c r="O412" s="212" t="s">
        <v>34</v>
      </c>
      <c r="P412" s="215">
        <f>VLOOKUP(O412,Datos!$B$20:$D$25,3,FALSE)</f>
        <v>1</v>
      </c>
      <c r="Q412" s="212" t="s">
        <v>35</v>
      </c>
      <c r="R412" s="215">
        <f>VLOOKUP(Q412,Datos!$C$20:$D$25,2,FALSE)</f>
        <v>1</v>
      </c>
      <c r="S412" s="215">
        <f>+IF(P412="",R412,IF(R412="",P412,IF(P412&gt;R412,P412,R412)))</f>
        <v>1</v>
      </c>
      <c r="T412" s="215" t="str" cm="1">
        <f t="array" ref="T412">_xlfn.IFS(S412=P412,O412,S412=R412,Q412)</f>
        <v>Desde los 500 SMLMV</v>
      </c>
      <c r="U412" s="184" t="s">
        <v>4</v>
      </c>
      <c r="V412" s="186" t="s">
        <v>1597</v>
      </c>
      <c r="W412" s="186" t="s">
        <v>1598</v>
      </c>
      <c r="X412" s="187" t="str">
        <f>CONCATENATE("Posibilidad de"," ",U412," ",V412," debido ",W412)</f>
        <v>Posibilidad de pérdida reputacional para la entidad, derivada de una defensa judicial indebida frente a reclamaciones o litigios asociados a las actuaciones institucionales tanto misionales como administrativas,  debido al desconocimiento del estado procesal, deficiencias en la trazabilidad de procesos históricos o heredados, fallas en los sistemas de información, y falta de seguimiento, preparación o coordinación al interior de la entidad.</v>
      </c>
      <c r="Y412" s="189" t="s">
        <v>211</v>
      </c>
      <c r="Z412" s="189" t="s">
        <v>214</v>
      </c>
      <c r="AA412" s="192" t="s">
        <v>257</v>
      </c>
      <c r="AB412" s="192" t="s">
        <v>1036</v>
      </c>
      <c r="AC412" s="192" t="s">
        <v>1587</v>
      </c>
      <c r="AD412" s="195">
        <f>365*24</f>
        <v>8760</v>
      </c>
      <c r="AE412" s="184" t="str">
        <f>IF(AD412&lt;=0,"",IF(AD412&lt;=2,"Muy Baja",IF(AD412&lt;=24,"Baja",IF(AD412&lt;=500,"Media",IF(AD412&lt;=5000,"Alta","Muy Alta")))))</f>
        <v>Muy Alta</v>
      </c>
      <c r="AF412" s="188">
        <f>IF(AE412="","",IF(AE412="Muy Baja",0.2,IF(AE412="Baja",0.4,IF(AE412="Media",0.6,IF(AE412="Alta",0.8,IF(AE412="Muy Alta",1,))))))</f>
        <v>1</v>
      </c>
      <c r="AG412" s="188" t="str">
        <f>+T412</f>
        <v>Desde los 500 SMLMV</v>
      </c>
      <c r="AH412" s="184" t="str" cm="1">
        <f t="array" ref="AH412">_xlfn.IFS(AG412=Datos!$C$6,"Leve",AG412=Datos!$D$6,"Leve",AG412=Datos!$C$7,"Menor",AG412=Datos!$D$7,"Menor",AG412=Datos!$C$8,"Moderado",AG412=Datos!$D$8,"Moderado",AG412=Datos!$C$9,"Mayor",AG412=Datos!$D$9,"Mayor",AG412=Datos!$C$10,"Catastrófico",AG412=Datos!$D$10,"Catastrófico")</f>
        <v>Catastrófico</v>
      </c>
      <c r="AI412" s="188">
        <f>IF(AH412="","",IF(AH412="Leve",0.2,IF(AH412="Menor",0.4,IF(AH412="Moderado",0.6,IF(AH412="Mayor",0.8,IF(AH412="Catastrófico",1,))))))</f>
        <v>1</v>
      </c>
      <c r="AJ412" s="184" t="str">
        <f>IF(OR(AND(AE412="Muy Baja",AH412="Leve"),AND(AE412="Muy Baja",AH412="Menor"),AND(AE412="Baja",AH412="Leve")),"Bajo",IF(OR(AND(AE412="Muy baja",AH412="Moderado"),AND(AE412="Baja",AH412="Menor"),AND(AE412="Baja",AH412="Moderado"),AND(AE412="Media",AH412="Leve"),AND(AE412="Media",AH412="Menor"),AND(AE412="Media",AH412="Moderado"),AND(AE412="Alta",AH412="Leve"),AND(AE412="Alta",AH412="Menor")),"Moderado",IF(OR(AND(AE412="Muy Baja",AH412="Mayor"),AND(AE412="Baja",AH412="Mayor"),AND(AE412="Media",AH412="Mayor"),AND(AE412="Alta",AH412="Moderado"),AND(AE412="Alta",AH412="Mayor"),AND(AE412="Muy Alta",AH412="Leve"),AND(AE412="Muy Alta",AH412="Menor"),AND(AE412="Muy Alta",AH412="Moderado"),AND(AE412="Muy Alta",AH412="Mayor")),"Alto",IF(OR(AND(AE412="Muy Baja",AH412="Catastrófico"),AND(AE412="Baja",AH412="Catastrófico"),AND(AE412="Media",AH412="Catastrófico"),AND(AE412="Alta",AH412="Catastrófico"),AND(AE412="Muy Alta",AH412="Catastrófico")),"Extremo",""))))</f>
        <v>Extremo</v>
      </c>
      <c r="AK412" s="185" t="str" cm="1">
        <f t="array" ref="AK412">_xlfn.IFS(AJ412="Bajo","Aceptar",AJ412="Moderado","Reducir",AJ412="Alto","Reducir",AJ412="Extremo","Reducir")</f>
        <v>Reducir</v>
      </c>
      <c r="AL412" s="20" t="str">
        <f>CONCATENATE(J412," Control"," 1")</f>
        <v>APJUR 67 Control 1</v>
      </c>
      <c r="AM412" s="22" t="s">
        <v>1606</v>
      </c>
      <c r="AN412" s="22" t="s">
        <v>1609</v>
      </c>
      <c r="AO412" s="22" t="s">
        <v>1610</v>
      </c>
      <c r="AP412" s="22" t="str">
        <f>CONCATENATE(AM412," ",AN412," a través del ",AO412)</f>
        <v>La OFICINA JURÍDICA realiza la revisión y posible actualización de la información de los procesos judiciales a través del 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v>
      </c>
      <c r="AQ412" s="20" t="s">
        <v>54</v>
      </c>
      <c r="AR412" s="20" t="str">
        <f t="shared" si="321"/>
        <v>Probabilidad</v>
      </c>
      <c r="AS412" s="20" t="s">
        <v>56</v>
      </c>
      <c r="AT412" s="20" t="str">
        <f t="shared" si="322"/>
        <v>30%</v>
      </c>
      <c r="AU412" s="20" t="s">
        <v>1</v>
      </c>
      <c r="AV412" s="20" t="s">
        <v>2</v>
      </c>
      <c r="AW412" s="20" t="s">
        <v>3</v>
      </c>
      <c r="AX412" s="21">
        <f>+IF(AR412="Probabilidad",AF412-(AF412*AT412),AF412)</f>
        <v>0.7</v>
      </c>
      <c r="AY412" s="20" t="str">
        <f t="shared" si="275"/>
        <v>Alta</v>
      </c>
      <c r="AZ412" s="21">
        <f>+IF(AR412="Impacto",AI412-(AI412*AT412),AI412)</f>
        <v>1</v>
      </c>
      <c r="BA412" s="20" t="str">
        <f t="shared" si="276"/>
        <v>Catastrófico</v>
      </c>
      <c r="BB412" s="189" t="str">
        <f>IF(OR(AND(AY415="Muy Baja",BA415="Leve"),AND(AY415="Muy Baja",BA415="Menor"),AND(AY415="Baja",BA415="Leve")),"Bajo",IF(OR(AND(AY415="Muy baja",BA415="Moderado"),AND(AY415="Baja",BA415="Menor"),AND(AY415="Baja",BA415="Moderado"),AND(AY415="Media",BA415="Leve"),AND(AY415="Media",BA415="Menor"),AND(AY415="Media",BA415="Moderado"),AND(AY415="Alta",BA415="Leve"),AND(AY415="Alta",BA415="Menor")),"Moderado",IF(OR(AND(AY415="Muy Baja",BA415="Mayor"),AND(AY415="Baja",BA415="Mayor"),AND(AY415="Media",BA415="Mayor"),AND(AY415="Alta",BA415="Moderado"),AND(AY415="Alta",BA415="Mayor"),AND(AY415="Muy Alta",BA415="Leve"),AND(AY415="Muy Alta",BA415="Menor"),AND(AY415="Muy Alta",BA415="Moderado"),AND(AY415="Muy Alta",BA415="Mayor")),"Alto",IF(OR(AND(AY415="Muy Baja",BA415="Catastrófico"),AND(AY415="Baja",BA415="Catastrófico"),AND(AY415="Media",BA415="Catastrófico"),AND(AY415="Alta",BA415="Catastrófico"),AND(AY415="Muy Alta",BA415="Catastrófico")),"Extremo",""))))</f>
        <v>Alto</v>
      </c>
      <c r="BC412" s="189" t="str" cm="1">
        <f t="array" ref="BC412">_xlfn.IFS(BB412="Bajo","Aceptar",BB412="Moderado","Reducir",BB412="Alto","Reducir",BB412="Extremo","Reducir")</f>
        <v>Reducir</v>
      </c>
      <c r="BD412" s="181" t="str" cm="1">
        <f t="array" ref="BD412">_xlfn.IFS(BC412="Aceptar","No",BC412="Reducir","Si")</f>
        <v>Si</v>
      </c>
      <c r="BE412" s="136" t="s">
        <v>1817</v>
      </c>
      <c r="BF412" s="136" t="s">
        <v>1817</v>
      </c>
      <c r="BG412" s="136" t="s">
        <v>1817</v>
      </c>
      <c r="BH412" s="166">
        <v>0</v>
      </c>
      <c r="BI412" s="166"/>
      <c r="BJ412" s="167"/>
      <c r="BK412" s="164">
        <f t="shared" ref="BK412" si="328">+SUM(BH412:BJ412)</f>
        <v>0</v>
      </c>
      <c r="BL412" s="165">
        <f t="shared" ref="BL412" si="329">+BK412/3</f>
        <v>0</v>
      </c>
      <c r="BM412" s="178">
        <f t="shared" ref="BM412" si="330">+AVERAGE(BL412:BL415)</f>
        <v>0</v>
      </c>
      <c r="BN412" s="20" t="str">
        <f>CONCATENATE(J412," Acción preventiva"," 1")</f>
        <v>APJUR 67 Acción preventiva 1</v>
      </c>
      <c r="BO412" s="22" t="s">
        <v>478</v>
      </c>
      <c r="BP412" s="22" t="s">
        <v>488</v>
      </c>
      <c r="BQ412" s="22" t="s">
        <v>489</v>
      </c>
      <c r="BR412" s="20">
        <f t="shared" si="326"/>
        <v>2</v>
      </c>
      <c r="BS412" s="20"/>
      <c r="BT412" s="20"/>
      <c r="BU412" s="20"/>
      <c r="BV412" s="20"/>
      <c r="BW412" s="20"/>
      <c r="BX412" s="20">
        <v>1</v>
      </c>
      <c r="BY412" s="20"/>
      <c r="BZ412" s="20"/>
      <c r="CA412" s="20"/>
      <c r="CB412" s="20"/>
      <c r="CC412" s="20">
        <v>1</v>
      </c>
      <c r="CD412" s="20"/>
      <c r="CE412" s="180">
        <f>+AVERAGE(CR412:CR415)/AVERAGE(BR412:BR415)</f>
        <v>0</v>
      </c>
      <c r="CF412" s="37">
        <f>VLOOKUP($BN412,'[1]Anexo 4 Seg Acciones Prev'!$C$7:$CY$306,90,FALSE)</f>
        <v>0</v>
      </c>
      <c r="CG412" s="37">
        <f>VLOOKUP($BN412,'[1]Anexo 4 Seg Acciones Prev'!$C$7:$CY$306,91,FALSE)</f>
        <v>0</v>
      </c>
      <c r="CH412" s="37">
        <f>VLOOKUP($BN412,'[1]Anexo 4 Seg Acciones Prev'!$C$7:$CY$306,92,FALSE)</f>
        <v>0</v>
      </c>
      <c r="CI412" s="37">
        <f>VLOOKUP($BN412,'[1]Anexo 4 Seg Acciones Prev'!$C$7:$CY$306,93,FALSE)</f>
        <v>0</v>
      </c>
      <c r="CJ412" s="37">
        <f>VLOOKUP($BN412,'[1]Anexo 4 Seg Acciones Prev'!$C$7:$CY$306,94,FALSE)</f>
        <v>0</v>
      </c>
      <c r="CK412" s="37">
        <f>VLOOKUP($BN412,'[1]Anexo 4 Seg Acciones Prev'!$C$7:$CY$306,95,FALSE)</f>
        <v>0</v>
      </c>
      <c r="CL412" s="37">
        <f>VLOOKUP($BN412,'[1]Anexo 4 Seg Acciones Prev'!$C$7:$CY$306,96,FALSE)</f>
        <v>0</v>
      </c>
      <c r="CM412" s="37">
        <f>VLOOKUP($BN412,'[1]Anexo 4 Seg Acciones Prev'!$C$7:$CY$306,97,FALSE)</f>
        <v>0</v>
      </c>
      <c r="CN412" s="37">
        <f>VLOOKUP($BN412,'[1]Anexo 4 Seg Acciones Prev'!$C$7:$CY$306,98,FALSE)</f>
        <v>0</v>
      </c>
      <c r="CO412" s="37">
        <f>VLOOKUP($BN412,'[1]Anexo 4 Seg Acciones Prev'!$C$7:$CY$306,99,FALSE)</f>
        <v>0</v>
      </c>
      <c r="CP412" s="37">
        <f>VLOOKUP($BN412,'[1]Anexo 4 Seg Acciones Prev'!$C$7:$CY$306,100,FALSE)</f>
        <v>0</v>
      </c>
      <c r="CQ412" s="37">
        <f>VLOOKUP($BN412,'[1]Anexo 4 Seg Acciones Prev'!$C$7:$CY$306,101,FALSE)</f>
        <v>0</v>
      </c>
      <c r="CR412" s="37">
        <f t="shared" si="316"/>
        <v>0</v>
      </c>
      <c r="CS412" s="38" t="s">
        <v>58</v>
      </c>
      <c r="CT412" s="23"/>
      <c r="CU412" s="24"/>
      <c r="CV412" s="240">
        <f>+AD412</f>
        <v>8760</v>
      </c>
      <c r="CW412" s="25">
        <f>1-(CU412/CV412)</f>
        <v>1</v>
      </c>
      <c r="CX412" s="23" t="str" cm="1">
        <f t="array" ref="CX412">+_xlfn.IFS(CW412&lt;0.8,"Cambio",CW412&lt;0.9,"Revisión de control",CW412&gt;0.89,"Se mantiene")</f>
        <v>Se mantiene</v>
      </c>
      <c r="CY412" s="143"/>
      <c r="CZ412" s="143"/>
      <c r="DA412" s="143"/>
      <c r="DB412" s="143"/>
      <c r="DC412" s="25">
        <f t="shared" si="327"/>
        <v>1</v>
      </c>
    </row>
    <row r="413" spans="1:107" ht="60" customHeight="1" x14ac:dyDescent="0.35">
      <c r="A413" s="146" t="s">
        <v>476</v>
      </c>
      <c r="B413" s="203"/>
      <c r="C413" s="148" t="s">
        <v>163</v>
      </c>
      <c r="D413" s="206"/>
      <c r="E413" s="209"/>
      <c r="F413" s="206"/>
      <c r="G413" s="221"/>
      <c r="H413" s="184"/>
      <c r="I413" s="216"/>
      <c r="J413" s="190"/>
      <c r="K413" s="190"/>
      <c r="L413" s="211"/>
      <c r="M413" s="197"/>
      <c r="N413" s="200"/>
      <c r="O413" s="213"/>
      <c r="P413" s="216"/>
      <c r="Q413" s="213"/>
      <c r="R413" s="216"/>
      <c r="S413" s="216"/>
      <c r="T413" s="216"/>
      <c r="U413" s="184"/>
      <c r="V413" s="186"/>
      <c r="W413" s="186"/>
      <c r="X413" s="187"/>
      <c r="Y413" s="190"/>
      <c r="Z413" s="190"/>
      <c r="AA413" s="193"/>
      <c r="AB413" s="193"/>
      <c r="AC413" s="193"/>
      <c r="AD413" s="195"/>
      <c r="AE413" s="184"/>
      <c r="AF413" s="188"/>
      <c r="AG413" s="184"/>
      <c r="AH413" s="184"/>
      <c r="AI413" s="188"/>
      <c r="AJ413" s="184"/>
      <c r="AK413" s="185"/>
      <c r="AL413" s="20" t="str">
        <f>CONCATENATE(J412," Control"," 2")</f>
        <v>APJUR 67 Control 2</v>
      </c>
      <c r="AM413" s="22" t="s">
        <v>1606</v>
      </c>
      <c r="AN413" s="22" t="s">
        <v>1611</v>
      </c>
      <c r="AO413" s="22" t="s">
        <v>1612</v>
      </c>
      <c r="AP413" s="22" t="str">
        <f t="shared" ref="AP413:AP427" si="331">CONCATENATE(AM413," ",AN413," a través de ",AO413)</f>
        <v>La OFICINA JURÍDICA prioriza el proceso judicial que venció los términos a través de la identificación y análisis de anomalías en la gestión de los requerimientos, subsanar las fallas detectadas y emitir las respuestas pendientes de manera inmediata</v>
      </c>
      <c r="AQ413" s="20" t="s">
        <v>55</v>
      </c>
      <c r="AR413" s="20" t="str">
        <f t="shared" si="321"/>
        <v>Impacto</v>
      </c>
      <c r="AS413" s="20" t="s">
        <v>56</v>
      </c>
      <c r="AT413" s="20" t="str">
        <f t="shared" si="322"/>
        <v>25%</v>
      </c>
      <c r="AU413" s="20" t="s">
        <v>5</v>
      </c>
      <c r="AV413" s="20" t="s">
        <v>2</v>
      </c>
      <c r="AW413" s="20" t="s">
        <v>3</v>
      </c>
      <c r="AX413" s="21">
        <f>+IF(AR413="Probabilidad",AX412-(AX412*AT413),AX412)</f>
        <v>0.7</v>
      </c>
      <c r="AY413" s="20" t="str">
        <f t="shared" si="275"/>
        <v>Alta</v>
      </c>
      <c r="AZ413" s="21">
        <f>+IF(AR413="Impacto",AZ412-(AZ412*AT413),AZ412)</f>
        <v>0.75</v>
      </c>
      <c r="BA413" s="20" t="str">
        <f t="shared" si="276"/>
        <v>Mayor</v>
      </c>
      <c r="BB413" s="190"/>
      <c r="BC413" s="190"/>
      <c r="BD413" s="182"/>
      <c r="BE413" s="136" t="s">
        <v>1817</v>
      </c>
      <c r="BF413" s="136" t="s">
        <v>1817</v>
      </c>
      <c r="BG413" s="136" t="s">
        <v>1817</v>
      </c>
      <c r="BH413" s="166"/>
      <c r="BI413" s="166"/>
      <c r="BJ413" s="167"/>
      <c r="BK413" s="164"/>
      <c r="BL413" s="165"/>
      <c r="BM413" s="178"/>
      <c r="BN413" s="20" t="str">
        <f>CONCATENATE(J412," Acción preventiva"," 2")</f>
        <v>APJUR 67 Acción preventiva 2</v>
      </c>
      <c r="BO413" s="22"/>
      <c r="BP413" s="22"/>
      <c r="BQ413" s="22"/>
      <c r="BR413" s="20"/>
      <c r="BS413" s="20"/>
      <c r="BT413" s="20"/>
      <c r="BU413" s="20"/>
      <c r="BV413" s="20"/>
      <c r="BW413" s="20"/>
      <c r="BX413" s="20"/>
      <c r="BY413" s="20"/>
      <c r="BZ413" s="20"/>
      <c r="CA413" s="20"/>
      <c r="CB413" s="20"/>
      <c r="CC413" s="20"/>
      <c r="CD413" s="20"/>
      <c r="CE413" s="180"/>
      <c r="CF413" s="37"/>
      <c r="CG413" s="37"/>
      <c r="CH413" s="37"/>
      <c r="CI413" s="37"/>
      <c r="CJ413" s="37"/>
      <c r="CK413" s="37"/>
      <c r="CL413" s="37"/>
      <c r="CM413" s="37"/>
      <c r="CN413" s="37"/>
      <c r="CO413" s="37"/>
      <c r="CP413" s="37"/>
      <c r="CQ413" s="37"/>
      <c r="CR413" s="37"/>
      <c r="CS413" s="38"/>
      <c r="CT413" s="23"/>
      <c r="CU413" s="24"/>
      <c r="CV413" s="241"/>
      <c r="CW413" s="25">
        <f>1-(CU413/CV412)</f>
        <v>1</v>
      </c>
      <c r="CX413" s="23" t="str" cm="1">
        <f t="array" ref="CX413">+_xlfn.IFS(CW413&lt;0.8,"Cambio",CW413&lt;0.9,"Revisión de control",CW413&gt;0.89,"Se mantiene")</f>
        <v>Se mantiene</v>
      </c>
      <c r="CY413" s="143"/>
      <c r="CZ413" s="143"/>
      <c r="DA413" s="143"/>
      <c r="DB413" s="143"/>
      <c r="DC413" s="25">
        <f t="shared" si="327"/>
        <v>1</v>
      </c>
    </row>
    <row r="414" spans="1:107" ht="60" customHeight="1" x14ac:dyDescent="0.35">
      <c r="A414" s="146" t="s">
        <v>476</v>
      </c>
      <c r="B414" s="203"/>
      <c r="C414" s="148" t="s">
        <v>163</v>
      </c>
      <c r="D414" s="206"/>
      <c r="E414" s="209"/>
      <c r="F414" s="206"/>
      <c r="G414" s="221"/>
      <c r="H414" s="184"/>
      <c r="I414" s="216"/>
      <c r="J414" s="190"/>
      <c r="K414" s="190"/>
      <c r="L414" s="211"/>
      <c r="M414" s="197"/>
      <c r="N414" s="200"/>
      <c r="O414" s="213"/>
      <c r="P414" s="216"/>
      <c r="Q414" s="213"/>
      <c r="R414" s="216"/>
      <c r="S414" s="216"/>
      <c r="T414" s="216"/>
      <c r="U414" s="184"/>
      <c r="V414" s="186"/>
      <c r="W414" s="186"/>
      <c r="X414" s="187"/>
      <c r="Y414" s="190"/>
      <c r="Z414" s="190"/>
      <c r="AA414" s="193"/>
      <c r="AB414" s="193"/>
      <c r="AC414" s="193"/>
      <c r="AD414" s="195"/>
      <c r="AE414" s="184"/>
      <c r="AF414" s="188"/>
      <c r="AG414" s="184"/>
      <c r="AH414" s="184"/>
      <c r="AI414" s="188"/>
      <c r="AJ414" s="184"/>
      <c r="AK414" s="185"/>
      <c r="AL414" s="20" t="str">
        <f>CONCATENATE(J412," Control"," 3")</f>
        <v>APJUR 67 Control 3</v>
      </c>
      <c r="AM414" s="22"/>
      <c r="AN414" s="22"/>
      <c r="AO414" s="22"/>
      <c r="AP414" s="22" t="str">
        <f t="shared" si="331"/>
        <v xml:space="preserve">  a través de </v>
      </c>
      <c r="AQ414" s="20"/>
      <c r="AR414" s="20" t="str">
        <f t="shared" si="321"/>
        <v/>
      </c>
      <c r="AS414" s="20"/>
      <c r="AT414" s="20" t="str">
        <f t="shared" si="322"/>
        <v/>
      </c>
      <c r="AU414" s="20"/>
      <c r="AV414" s="20"/>
      <c r="AW414" s="20"/>
      <c r="AX414" s="21">
        <f>+IF(AR414="Probabilidad",AX413-(AX413*AT414),AX413)</f>
        <v>0.7</v>
      </c>
      <c r="AY414" s="20" t="str">
        <f t="shared" si="275"/>
        <v>Alta</v>
      </c>
      <c r="AZ414" s="21">
        <f>+IF(AR414="Impacto",AZ413-(AZ413*AT414),AZ413)</f>
        <v>0.75</v>
      </c>
      <c r="BA414" s="20" t="str">
        <f t="shared" si="276"/>
        <v>Mayor</v>
      </c>
      <c r="BB414" s="190"/>
      <c r="BC414" s="190"/>
      <c r="BD414" s="182"/>
      <c r="BE414" s="20"/>
      <c r="BF414" s="20"/>
      <c r="BG414" s="20"/>
      <c r="BH414" s="166"/>
      <c r="BI414" s="166"/>
      <c r="BJ414" s="167"/>
      <c r="BK414" s="167"/>
      <c r="BL414" s="165"/>
      <c r="BM414" s="178"/>
      <c r="BN414" s="20" t="str">
        <f>CONCATENATE(J412," Acción preventiva"," 3")</f>
        <v>APJUR 67 Acción preventiva 3</v>
      </c>
      <c r="BO414" s="22"/>
      <c r="BP414" s="22"/>
      <c r="BQ414" s="22"/>
      <c r="BR414" s="20"/>
      <c r="BS414" s="20"/>
      <c r="BT414" s="20"/>
      <c r="BU414" s="20"/>
      <c r="BV414" s="20"/>
      <c r="BW414" s="20"/>
      <c r="BX414" s="20"/>
      <c r="BY414" s="20"/>
      <c r="BZ414" s="20"/>
      <c r="CA414" s="20"/>
      <c r="CB414" s="20"/>
      <c r="CC414" s="20"/>
      <c r="CD414" s="20"/>
      <c r="CE414" s="180"/>
      <c r="CF414" s="37"/>
      <c r="CG414" s="37"/>
      <c r="CH414" s="37"/>
      <c r="CI414" s="37"/>
      <c r="CJ414" s="37"/>
      <c r="CK414" s="37"/>
      <c r="CL414" s="37"/>
      <c r="CM414" s="37"/>
      <c r="CN414" s="37"/>
      <c r="CO414" s="37"/>
      <c r="CP414" s="37"/>
      <c r="CQ414" s="37"/>
      <c r="CR414" s="37"/>
      <c r="CS414" s="38"/>
      <c r="CT414" s="23"/>
      <c r="CU414" s="24"/>
      <c r="CV414" s="241"/>
      <c r="CW414" s="25">
        <f>1-(CU414/CV412)</f>
        <v>1</v>
      </c>
      <c r="CX414" s="23" t="str" cm="1">
        <f t="array" ref="CX414">+_xlfn.IFS(CW414&lt;0.8,"Cambio",CW414&lt;0.9,"Revisión de control",CW414&gt;0.89,"Se mantiene")</f>
        <v>Se mantiene</v>
      </c>
      <c r="CY414" s="143"/>
      <c r="CZ414" s="143"/>
      <c r="DA414" s="143"/>
      <c r="DB414" s="143"/>
      <c r="DC414" s="25">
        <f t="shared" si="327"/>
        <v>1</v>
      </c>
    </row>
    <row r="415" spans="1:107" ht="60" customHeight="1" x14ac:dyDescent="0.35">
      <c r="A415" s="146" t="s">
        <v>476</v>
      </c>
      <c r="B415" s="204"/>
      <c r="C415" s="148" t="s">
        <v>163</v>
      </c>
      <c r="D415" s="207"/>
      <c r="E415" s="210"/>
      <c r="F415" s="207"/>
      <c r="G415" s="221"/>
      <c r="H415" s="184"/>
      <c r="I415" s="217"/>
      <c r="J415" s="191"/>
      <c r="K415" s="191"/>
      <c r="L415" s="211"/>
      <c r="M415" s="198"/>
      <c r="N415" s="201"/>
      <c r="O415" s="214"/>
      <c r="P415" s="217"/>
      <c r="Q415" s="214"/>
      <c r="R415" s="217"/>
      <c r="S415" s="217"/>
      <c r="T415" s="217"/>
      <c r="U415" s="184"/>
      <c r="V415" s="186"/>
      <c r="W415" s="186"/>
      <c r="X415" s="187"/>
      <c r="Y415" s="191"/>
      <c r="Z415" s="191"/>
      <c r="AA415" s="194"/>
      <c r="AB415" s="194"/>
      <c r="AC415" s="194"/>
      <c r="AD415" s="195"/>
      <c r="AE415" s="184"/>
      <c r="AF415" s="188"/>
      <c r="AG415" s="184"/>
      <c r="AH415" s="184"/>
      <c r="AI415" s="188"/>
      <c r="AJ415" s="184"/>
      <c r="AK415" s="185"/>
      <c r="AL415" s="20" t="str">
        <f>CONCATENATE(J412," Control"," 4")</f>
        <v>APJUR 67 Control 4</v>
      </c>
      <c r="AM415" s="22"/>
      <c r="AN415" s="22"/>
      <c r="AO415" s="22"/>
      <c r="AP415" s="22" t="str">
        <f t="shared" si="331"/>
        <v xml:space="preserve">  a través de </v>
      </c>
      <c r="AQ415" s="20"/>
      <c r="AR415" s="20" t="str">
        <f t="shared" si="321"/>
        <v/>
      </c>
      <c r="AS415" s="20"/>
      <c r="AT415" s="20" t="str">
        <f t="shared" si="322"/>
        <v/>
      </c>
      <c r="AU415" s="20"/>
      <c r="AV415" s="20"/>
      <c r="AW415" s="20"/>
      <c r="AX415" s="21">
        <f>+IF(AR415="Probabilidad",AX414-(AX414*AT415),AX414)</f>
        <v>0.7</v>
      </c>
      <c r="AY415" s="20" t="str">
        <f t="shared" si="275"/>
        <v>Alta</v>
      </c>
      <c r="AZ415" s="21">
        <f>+IF(AR415="Impacto",AZ414-(AZ414*AT415),AZ414)</f>
        <v>0.75</v>
      </c>
      <c r="BA415" s="20" t="str">
        <f t="shared" si="276"/>
        <v>Mayor</v>
      </c>
      <c r="BB415" s="191"/>
      <c r="BC415" s="191"/>
      <c r="BD415" s="183"/>
      <c r="BE415" s="20"/>
      <c r="BF415" s="20"/>
      <c r="BG415" s="20"/>
      <c r="BH415" s="166"/>
      <c r="BI415" s="166"/>
      <c r="BJ415" s="167"/>
      <c r="BK415" s="167"/>
      <c r="BL415" s="165"/>
      <c r="BM415" s="178"/>
      <c r="BN415" s="20" t="str">
        <f>CONCATENATE(J412," Acción preventiva"," 4")</f>
        <v>APJUR 67 Acción preventiva 4</v>
      </c>
      <c r="BO415" s="22"/>
      <c r="BP415" s="22"/>
      <c r="BQ415" s="22"/>
      <c r="BR415" s="20"/>
      <c r="BS415" s="20"/>
      <c r="BT415" s="20"/>
      <c r="BU415" s="20"/>
      <c r="BV415" s="20"/>
      <c r="BW415" s="20"/>
      <c r="BX415" s="20"/>
      <c r="BY415" s="20"/>
      <c r="BZ415" s="20"/>
      <c r="CA415" s="20"/>
      <c r="CB415" s="20"/>
      <c r="CC415" s="20"/>
      <c r="CD415" s="20"/>
      <c r="CE415" s="180"/>
      <c r="CF415" s="37"/>
      <c r="CG415" s="37"/>
      <c r="CH415" s="37"/>
      <c r="CI415" s="37"/>
      <c r="CJ415" s="37"/>
      <c r="CK415" s="37"/>
      <c r="CL415" s="37"/>
      <c r="CM415" s="37"/>
      <c r="CN415" s="37"/>
      <c r="CO415" s="37"/>
      <c r="CP415" s="37"/>
      <c r="CQ415" s="37"/>
      <c r="CR415" s="37"/>
      <c r="CS415" s="38"/>
      <c r="CT415" s="23"/>
      <c r="CU415" s="24"/>
      <c r="CV415" s="242"/>
      <c r="CW415" s="25">
        <f>1-(CU415/CV412)</f>
        <v>1</v>
      </c>
      <c r="CX415" s="23" t="str" cm="1">
        <f t="array" ref="CX415">+_xlfn.IFS(CW415&lt;0.8,"Cambio",CW415&lt;0.9,"Revisión de control",CW415&gt;0.89,"Se mantiene")</f>
        <v>Se mantiene</v>
      </c>
      <c r="CY415" s="143"/>
      <c r="CZ415" s="143"/>
      <c r="DA415" s="143"/>
      <c r="DB415" s="143"/>
      <c r="DC415" s="25">
        <f t="shared" si="327"/>
        <v>1</v>
      </c>
    </row>
    <row r="416" spans="1:107" ht="60" hidden="1" customHeight="1" x14ac:dyDescent="0.35">
      <c r="A416" s="146"/>
      <c r="B416" s="218" t="s">
        <v>162</v>
      </c>
      <c r="C416" s="148" t="s">
        <v>163</v>
      </c>
      <c r="D416" s="205" t="str">
        <f>VLOOKUP(B416,Datos!$B$65:$F$80,3,FALSE)</f>
        <v>Asesorar y dar soporte jurídico a las diferentes dependencias ,a través de la emisión de conceptos y  demás soportes legales que sean necesarios, así como realizar todas las actuaciones tendientes a la debida defensa de los intereses de la entidad.</v>
      </c>
      <c r="E416" s="208" t="str">
        <f>VLOOKUP(B416,Datos!$B$65:$F$80,5,FALSE)</f>
        <v>La posibilidad de incumplir con la adecuada actuación de la defensa jurídica ante los intereses de la entidad y la desatención en la asesoría de soporte jurídico a las solicitudes que reciban</v>
      </c>
      <c r="F416" s="205" t="str">
        <f>VLOOKUP(B416,Datos!$B$65:$F$80,4,FALSE)</f>
        <v>Desde la asesoría jurídica al Director y demás dependencias, hasta las actuaciones judiciales tendientes a la debida defensa de los intereses de la entidad.</v>
      </c>
      <c r="G416" s="221" t="s">
        <v>668</v>
      </c>
      <c r="H416" s="184"/>
      <c r="I416" s="215">
        <f>IF(K416="",0,1)</f>
        <v>0</v>
      </c>
      <c r="J416" s="189" t="str">
        <f>CONCATENATE(C416," ",K416)</f>
        <v xml:space="preserve">APJUR </v>
      </c>
      <c r="K416" s="189"/>
      <c r="L416" s="211"/>
      <c r="M416" s="196">
        <f ca="1">+TODAY()-L416</f>
        <v>46189</v>
      </c>
      <c r="N416" s="199"/>
      <c r="O416" s="212"/>
      <c r="P416" s="215" t="e">
        <f>VLOOKUP(O416,Datos!$B$20:$D$25,3,FALSE)</f>
        <v>#N/A</v>
      </c>
      <c r="Q416" s="212"/>
      <c r="R416" s="215" t="e">
        <f>VLOOKUP(Q416,Datos!$C$20:$D$25,2,FALSE)</f>
        <v>#N/A</v>
      </c>
      <c r="S416" s="215" t="e">
        <f>+IF(P416="",R416,IF(R416="",P416,IF(P416&gt;R416,P416,R416)))</f>
        <v>#N/A</v>
      </c>
      <c r="T416" s="215" t="e" cm="1">
        <f t="array" ref="T416">_xlfn.IFS(S416=P416,O416,S416=R416,Q416)</f>
        <v>#N/A</v>
      </c>
      <c r="U416" s="184"/>
      <c r="V416" s="186"/>
      <c r="W416" s="186"/>
      <c r="X416" s="187" t="str">
        <f>CONCATENATE("Posibilidad de"," ",U416," ",V416," debido ",W416)</f>
        <v xml:space="preserve">Posibilidad de   debido </v>
      </c>
      <c r="Y416" s="189"/>
      <c r="Z416" s="189"/>
      <c r="AA416" s="192"/>
      <c r="AB416" s="192"/>
      <c r="AC416" s="192"/>
      <c r="AD416" s="195"/>
      <c r="AE416" s="184" t="str">
        <f>IF(AD416&lt;=0,"",IF(AD416&lt;=2,"Muy Baja",IF(AD416&lt;=24,"Baja",IF(AD416&lt;=500,"Media",IF(AD416&lt;=5000,"Alta","Muy Alta")))))</f>
        <v/>
      </c>
      <c r="AF416" s="188" t="str">
        <f>IF(AE416="","",IF(AE416="Muy Baja",0.2,IF(AE416="Baja",0.4,IF(AE416="Media",0.6,IF(AE416="Alta",0.8,IF(AE416="Muy Alta",1,))))))</f>
        <v/>
      </c>
      <c r="AG416" s="188" t="e">
        <f>+T416</f>
        <v>#N/A</v>
      </c>
      <c r="AH416" s="184" t="e" cm="1">
        <f t="array" ref="AH416">_xlfn.IFS(AG416=Datos!$C$6,"Leve",AG416=Datos!$D$6,"Leve",AG416=Datos!$C$7,"Menor",AG416=Datos!$D$7,"Menor",AG416=Datos!$C$8,"Moderado",AG416=Datos!$D$8,"Moderado",AG416=Datos!$C$9,"Mayor",AG416=Datos!$D$9,"Mayor",AG416=Datos!$C$10,"Catastrófico",AG416=Datos!$D$10,"Catastrófico")</f>
        <v>#N/A</v>
      </c>
      <c r="AI416" s="188" t="e">
        <f>IF(AH416="","",IF(AH416="Leve",0.2,IF(AH416="Menor",0.4,IF(AH416="Moderado",0.6,IF(AH416="Mayor",0.8,IF(AH416="Catastrófico",1,))))))</f>
        <v>#N/A</v>
      </c>
      <c r="AJ416" s="184" t="e">
        <f>IF(OR(AND(AE416="Muy Baja",AH416="Leve"),AND(AE416="Muy Baja",AH416="Menor"),AND(AE416="Baja",AH416="Leve")),"Bajo",IF(OR(AND(AE416="Muy baja",AH416="Moderado"),AND(AE416="Baja",AH416="Menor"),AND(AE416="Baja",AH416="Moderado"),AND(AE416="Media",AH416="Leve"),AND(AE416="Media",AH416="Menor"),AND(AE416="Media",AH416="Moderado"),AND(AE416="Alta",AH416="Leve"),AND(AE416="Alta",AH416="Menor")),"Moderado",IF(OR(AND(AE416="Muy Baja",AH416="Mayor"),AND(AE416="Baja",AH416="Mayor"),AND(AE416="Media",AH416="Mayor"),AND(AE416="Alta",AH416="Moderado"),AND(AE416="Alta",AH416="Mayor"),AND(AE416="Muy Alta",AH416="Leve"),AND(AE416="Muy Alta",AH416="Menor"),AND(AE416="Muy Alta",AH416="Moderado"),AND(AE416="Muy Alta",AH416="Mayor")),"Alto",IF(OR(AND(AE416="Muy Baja",AH416="Catastrófico"),AND(AE416="Baja",AH416="Catastrófico"),AND(AE416="Media",AH416="Catastrófico"),AND(AE416="Alta",AH416="Catastrófico"),AND(AE416="Muy Alta",AH416="Catastrófico")),"Extremo",""))))</f>
        <v>#N/A</v>
      </c>
      <c r="AK416" s="185" t="e" cm="1">
        <f t="array" ref="AK416">_xlfn.IFS(AJ416="Bajo","Aceptar",AJ416="Moderado","Reducir",AJ416="Alto","Reducir",AJ416="Extremo","Reducir")</f>
        <v>#N/A</v>
      </c>
      <c r="AL416" s="20" t="str">
        <f>CONCATENATE(J416," Control"," 1")</f>
        <v>APJUR  Control 1</v>
      </c>
      <c r="AM416" s="22"/>
      <c r="AN416" s="22"/>
      <c r="AO416" s="22"/>
      <c r="AP416" s="22" t="str">
        <f t="shared" ref="AP416:AP423" si="332">CONCATENATE(AM416," ",AN416," a través de ",AO416)</f>
        <v xml:space="preserve">  a través de </v>
      </c>
      <c r="AQ416" s="20"/>
      <c r="AR416" s="20" t="str">
        <f t="shared" ref="AR416:AR423" si="333">IF(OR(AQ416="Preventivo",AQ416="Detectivo"),"Probabilidad",IF(AQ416="Correctivo","Impacto",""))</f>
        <v/>
      </c>
      <c r="AS416" s="20"/>
      <c r="AT416" s="20" t="str">
        <f t="shared" ref="AT416:AT423" si="334">IF(AND(AQ416="Preventivo",AS416="Automático"),"50%",IF(AND(AQ416="Preventivo",AS416="Manual"),"40%",IF(AND(AQ416="Detectivo",AS416="Automático"),"40%",IF(AND(AQ416="Detectivo",AS416="Manual"),"30%",IF(AND(AQ416="Correctivo",AS416="Automático"),"35%",IF(AND(AQ416="Correctivo",AS416="Manual"),"25%",""))))))</f>
        <v/>
      </c>
      <c r="AU416" s="20"/>
      <c r="AV416" s="20"/>
      <c r="AW416" s="20"/>
      <c r="AX416" s="21" t="str">
        <f>+IF(AR416="Probabilidad",AF416-(AF416*AT416),AF416)</f>
        <v/>
      </c>
      <c r="AY416" s="20" t="str">
        <f t="shared" si="275"/>
        <v/>
      </c>
      <c r="AZ416" s="21" t="e">
        <f>+IF(AR416="Impacto",AI416-(AI416*AT416),AI416)</f>
        <v>#N/A</v>
      </c>
      <c r="BA416" s="20" t="str">
        <f t="shared" si="276"/>
        <v/>
      </c>
      <c r="BB416" s="189" t="str">
        <f>IF(OR(AND(AY419="Muy Baja",BA419="Leve"),AND(AY419="Muy Baja",BA419="Menor"),AND(AY419="Baja",BA419="Leve")),"Bajo",IF(OR(AND(AY419="Muy baja",BA419="Moderado"),AND(AY419="Baja",BA419="Menor"),AND(AY419="Baja",BA419="Moderado"),AND(AY419="Media",BA419="Leve"),AND(AY419="Media",BA419="Menor"),AND(AY419="Media",BA419="Moderado"),AND(AY419="Alta",BA419="Leve"),AND(AY419="Alta",BA419="Menor")),"Moderado",IF(OR(AND(AY419="Muy Baja",BA419="Mayor"),AND(AY419="Baja",BA419="Mayor"),AND(AY419="Media",BA419="Mayor"),AND(AY419="Alta",BA419="Moderado"),AND(AY419="Alta",BA419="Mayor"),AND(AY419="Muy Alta",BA419="Leve"),AND(AY419="Muy Alta",BA419="Menor"),AND(AY419="Muy Alta",BA419="Moderado"),AND(AY419="Muy Alta",BA419="Mayor")),"Alto",IF(OR(AND(AY419="Muy Baja",BA419="Catastrófico"),AND(AY419="Baja",BA419="Catastrófico"),AND(AY419="Media",BA419="Catastrófico"),AND(AY419="Alta",BA419="Catastrófico"),AND(AY419="Muy Alta",BA419="Catastrófico")),"Extremo",""))))</f>
        <v/>
      </c>
      <c r="BC416" s="189" t="e" cm="1">
        <f t="array" ref="BC416">_xlfn.IFS(BB416="Bajo","Aceptar",BB416="Moderado","Reducir",BB416="Alto","Reducir",BB416="Extremo","Reducir")</f>
        <v>#N/A</v>
      </c>
      <c r="BD416" s="181" t="e" cm="1">
        <f t="array" ref="BD416">_xlfn.IFS(BC416="Aceptar","No",BC416="Reducir","Si")</f>
        <v>#N/A</v>
      </c>
      <c r="BE416" s="161"/>
      <c r="BF416" s="161"/>
      <c r="BG416" s="161"/>
      <c r="BH416" s="161"/>
      <c r="BI416" s="161"/>
      <c r="BJ416" s="161"/>
      <c r="BK416" s="161"/>
      <c r="BL416" s="161"/>
      <c r="BM416" s="178"/>
      <c r="BN416" s="20" t="str">
        <f>CONCATENATE(J416," Acción preventiva"," 1")</f>
        <v>APJUR  Acción preventiva 1</v>
      </c>
      <c r="BO416" s="22"/>
      <c r="BP416" s="22"/>
      <c r="BQ416" s="22"/>
      <c r="BR416" s="20"/>
      <c r="BS416" s="20"/>
      <c r="BT416" s="20"/>
      <c r="BU416" s="20"/>
      <c r="BV416" s="20"/>
      <c r="BW416" s="20"/>
      <c r="BX416" s="20"/>
      <c r="BY416" s="20"/>
      <c r="BZ416" s="20"/>
      <c r="CA416" s="20"/>
      <c r="CB416" s="20"/>
      <c r="CC416" s="20"/>
      <c r="CD416" s="20"/>
      <c r="CE416" s="180"/>
      <c r="CF416" s="37"/>
      <c r="CG416" s="37"/>
      <c r="CH416" s="37"/>
      <c r="CI416" s="37"/>
      <c r="CJ416" s="37"/>
      <c r="CK416" s="37"/>
      <c r="CL416" s="37"/>
      <c r="CM416" s="37"/>
      <c r="CN416" s="37"/>
      <c r="CO416" s="37"/>
      <c r="CP416" s="37"/>
      <c r="CQ416" s="37"/>
      <c r="CR416" s="37">
        <f t="shared" si="316"/>
        <v>0</v>
      </c>
      <c r="CS416" s="38"/>
      <c r="CT416" s="23"/>
      <c r="CU416" s="24"/>
      <c r="CV416" s="240">
        <f>+AD416</f>
        <v>0</v>
      </c>
      <c r="CW416" s="25" t="e">
        <f>1-(CU416/CV416)</f>
        <v>#DIV/0!</v>
      </c>
      <c r="CX416" s="23" t="e" cm="1">
        <f t="array" ref="CX416">+_xlfn.IFS(CW416&lt;0.8,"Cambio",CW416&lt;0.9,"Revisión de control",CW416&gt;0.89,"Se mantiene")</f>
        <v>#DIV/0!</v>
      </c>
      <c r="CY416" s="143"/>
      <c r="CZ416" s="143"/>
      <c r="DA416" s="143"/>
      <c r="DB416" s="143"/>
      <c r="DC416" s="25"/>
    </row>
    <row r="417" spans="1:107" ht="60" hidden="1" customHeight="1" x14ac:dyDescent="0.35">
      <c r="A417" s="146"/>
      <c r="B417" s="219"/>
      <c r="C417" s="148" t="s">
        <v>163</v>
      </c>
      <c r="D417" s="206"/>
      <c r="E417" s="209"/>
      <c r="F417" s="206"/>
      <c r="G417" s="221"/>
      <c r="H417" s="184"/>
      <c r="I417" s="216"/>
      <c r="J417" s="190"/>
      <c r="K417" s="190"/>
      <c r="L417" s="211"/>
      <c r="M417" s="197"/>
      <c r="N417" s="200"/>
      <c r="O417" s="213"/>
      <c r="P417" s="216"/>
      <c r="Q417" s="213"/>
      <c r="R417" s="216"/>
      <c r="S417" s="216"/>
      <c r="T417" s="216"/>
      <c r="U417" s="184"/>
      <c r="V417" s="186"/>
      <c r="W417" s="186"/>
      <c r="X417" s="187"/>
      <c r="Y417" s="190"/>
      <c r="Z417" s="190"/>
      <c r="AA417" s="193"/>
      <c r="AB417" s="193"/>
      <c r="AC417" s="193"/>
      <c r="AD417" s="195"/>
      <c r="AE417" s="184"/>
      <c r="AF417" s="188"/>
      <c r="AG417" s="184"/>
      <c r="AH417" s="184"/>
      <c r="AI417" s="188"/>
      <c r="AJ417" s="184"/>
      <c r="AK417" s="185"/>
      <c r="AL417" s="20" t="str">
        <f>CONCATENATE(J416," Control"," 2")</f>
        <v>APJUR  Control 2</v>
      </c>
      <c r="AM417" s="22"/>
      <c r="AN417" s="22"/>
      <c r="AO417" s="22"/>
      <c r="AP417" s="22" t="str">
        <f t="shared" si="332"/>
        <v xml:space="preserve">  a través de </v>
      </c>
      <c r="AQ417" s="20"/>
      <c r="AR417" s="20" t="str">
        <f t="shared" si="333"/>
        <v/>
      </c>
      <c r="AS417" s="20"/>
      <c r="AT417" s="20" t="str">
        <f t="shared" si="334"/>
        <v/>
      </c>
      <c r="AU417" s="20"/>
      <c r="AV417" s="20"/>
      <c r="AW417" s="20"/>
      <c r="AX417" s="21" t="str">
        <f>+IF(AR417="Probabilidad",AX416-(AX416*AT417),AX416)</f>
        <v/>
      </c>
      <c r="AY417" s="20" t="str">
        <f t="shared" si="275"/>
        <v/>
      </c>
      <c r="AZ417" s="21" t="e">
        <f>+IF(AR417="Impacto",AZ416-(AZ416*AT417),AZ416)</f>
        <v>#N/A</v>
      </c>
      <c r="BA417" s="20" t="str">
        <f t="shared" si="276"/>
        <v/>
      </c>
      <c r="BB417" s="190"/>
      <c r="BC417" s="190"/>
      <c r="BD417" s="182"/>
      <c r="BE417" s="162"/>
      <c r="BF417" s="162"/>
      <c r="BG417" s="162"/>
      <c r="BH417" s="162"/>
      <c r="BI417" s="162"/>
      <c r="BJ417" s="162"/>
      <c r="BK417" s="162"/>
      <c r="BL417" s="162"/>
      <c r="BM417" s="178"/>
      <c r="BN417" s="20" t="str">
        <f>CONCATENATE(J416," Acción preventiva"," 2")</f>
        <v>APJUR  Acción preventiva 2</v>
      </c>
      <c r="BO417" s="22"/>
      <c r="BP417" s="22"/>
      <c r="BQ417" s="22"/>
      <c r="BR417" s="20"/>
      <c r="BS417" s="20"/>
      <c r="BT417" s="20"/>
      <c r="BU417" s="20"/>
      <c r="BV417" s="20"/>
      <c r="BW417" s="20"/>
      <c r="BX417" s="20"/>
      <c r="BY417" s="20"/>
      <c r="BZ417" s="20"/>
      <c r="CA417" s="20"/>
      <c r="CB417" s="20"/>
      <c r="CC417" s="20"/>
      <c r="CD417" s="20"/>
      <c r="CE417" s="180"/>
      <c r="CF417" s="37"/>
      <c r="CG417" s="37"/>
      <c r="CH417" s="37"/>
      <c r="CI417" s="37"/>
      <c r="CJ417" s="37"/>
      <c r="CK417" s="37"/>
      <c r="CL417" s="37"/>
      <c r="CM417" s="37"/>
      <c r="CN417" s="37"/>
      <c r="CO417" s="37"/>
      <c r="CP417" s="37"/>
      <c r="CQ417" s="37"/>
      <c r="CR417" s="37">
        <f t="shared" si="316"/>
        <v>0</v>
      </c>
      <c r="CS417" s="38"/>
      <c r="CT417" s="23"/>
      <c r="CU417" s="24"/>
      <c r="CV417" s="241"/>
      <c r="CW417" s="25" t="e">
        <f>1-(CU417/CV416)</f>
        <v>#DIV/0!</v>
      </c>
      <c r="CX417" s="23" t="e" cm="1">
        <f t="array" ref="CX417">+_xlfn.IFS(CW417&lt;0.8,"Cambio",CW417&lt;0.9,"Revisión de control",CW417&gt;0.89,"Se mantiene")</f>
        <v>#DIV/0!</v>
      </c>
      <c r="CY417" s="143"/>
      <c r="CZ417" s="143"/>
      <c r="DA417" s="143"/>
      <c r="DB417" s="143"/>
      <c r="DC417" s="25"/>
    </row>
    <row r="418" spans="1:107" ht="60" hidden="1" customHeight="1" x14ac:dyDescent="0.35">
      <c r="A418" s="146"/>
      <c r="B418" s="219"/>
      <c r="C418" s="148" t="s">
        <v>163</v>
      </c>
      <c r="D418" s="206"/>
      <c r="E418" s="209"/>
      <c r="F418" s="206"/>
      <c r="G418" s="221"/>
      <c r="H418" s="184"/>
      <c r="I418" s="216"/>
      <c r="J418" s="190"/>
      <c r="K418" s="190"/>
      <c r="L418" s="211"/>
      <c r="M418" s="197"/>
      <c r="N418" s="200"/>
      <c r="O418" s="213"/>
      <c r="P418" s="216"/>
      <c r="Q418" s="213"/>
      <c r="R418" s="216"/>
      <c r="S418" s="216"/>
      <c r="T418" s="216"/>
      <c r="U418" s="184"/>
      <c r="V418" s="186"/>
      <c r="W418" s="186"/>
      <c r="X418" s="187"/>
      <c r="Y418" s="190"/>
      <c r="Z418" s="190"/>
      <c r="AA418" s="193"/>
      <c r="AB418" s="193"/>
      <c r="AC418" s="193"/>
      <c r="AD418" s="195"/>
      <c r="AE418" s="184"/>
      <c r="AF418" s="188"/>
      <c r="AG418" s="184"/>
      <c r="AH418" s="184"/>
      <c r="AI418" s="188"/>
      <c r="AJ418" s="184"/>
      <c r="AK418" s="185"/>
      <c r="AL418" s="20" t="str">
        <f>CONCATENATE(J416," Control"," 3")</f>
        <v>APJUR  Control 3</v>
      </c>
      <c r="AM418" s="22"/>
      <c r="AN418" s="22"/>
      <c r="AO418" s="22"/>
      <c r="AP418" s="22" t="str">
        <f t="shared" si="332"/>
        <v xml:space="preserve">  a través de </v>
      </c>
      <c r="AQ418" s="20"/>
      <c r="AR418" s="20" t="str">
        <f t="shared" si="333"/>
        <v/>
      </c>
      <c r="AS418" s="20"/>
      <c r="AT418" s="20" t="str">
        <f t="shared" si="334"/>
        <v/>
      </c>
      <c r="AU418" s="20"/>
      <c r="AV418" s="20"/>
      <c r="AW418" s="20"/>
      <c r="AX418" s="21" t="str">
        <f>+IF(AR418="Probabilidad",AX417-(AX417*AT418),AX417)</f>
        <v/>
      </c>
      <c r="AY418" s="20" t="str">
        <f t="shared" si="275"/>
        <v/>
      </c>
      <c r="AZ418" s="21" t="e">
        <f>+IF(AR418="Impacto",AZ417-(AZ417*AT418),AZ417)</f>
        <v>#N/A</v>
      </c>
      <c r="BA418" s="20" t="str">
        <f t="shared" si="276"/>
        <v/>
      </c>
      <c r="BB418" s="190"/>
      <c r="BC418" s="190"/>
      <c r="BD418" s="182"/>
      <c r="BE418" s="162"/>
      <c r="BF418" s="162"/>
      <c r="BG418" s="162"/>
      <c r="BH418" s="162"/>
      <c r="BI418" s="162"/>
      <c r="BJ418" s="162"/>
      <c r="BK418" s="162"/>
      <c r="BL418" s="162"/>
      <c r="BM418" s="178"/>
      <c r="BN418" s="20" t="str">
        <f>CONCATENATE(J416," Acción preventiva"," 3")</f>
        <v>APJUR  Acción preventiva 3</v>
      </c>
      <c r="BO418" s="22"/>
      <c r="BP418" s="22"/>
      <c r="BQ418" s="22"/>
      <c r="BR418" s="20"/>
      <c r="BS418" s="20"/>
      <c r="BT418" s="20"/>
      <c r="BU418" s="20"/>
      <c r="BV418" s="20"/>
      <c r="BW418" s="20"/>
      <c r="BX418" s="20"/>
      <c r="BY418" s="20"/>
      <c r="BZ418" s="20"/>
      <c r="CA418" s="20"/>
      <c r="CB418" s="20"/>
      <c r="CC418" s="20"/>
      <c r="CD418" s="20"/>
      <c r="CE418" s="180"/>
      <c r="CF418" s="37"/>
      <c r="CG418" s="37"/>
      <c r="CH418" s="37"/>
      <c r="CI418" s="37"/>
      <c r="CJ418" s="37"/>
      <c r="CK418" s="37"/>
      <c r="CL418" s="37"/>
      <c r="CM418" s="37"/>
      <c r="CN418" s="37"/>
      <c r="CO418" s="37"/>
      <c r="CP418" s="37"/>
      <c r="CQ418" s="37"/>
      <c r="CR418" s="37">
        <f t="shared" si="316"/>
        <v>0</v>
      </c>
      <c r="CS418" s="38"/>
      <c r="CT418" s="23"/>
      <c r="CU418" s="24"/>
      <c r="CV418" s="241"/>
      <c r="CW418" s="25" t="e">
        <f>1-(CU418/CV416)</f>
        <v>#DIV/0!</v>
      </c>
      <c r="CX418" s="23" t="e" cm="1">
        <f t="array" ref="CX418">+_xlfn.IFS(CW418&lt;0.8,"Cambio",CW418&lt;0.9,"Revisión de control",CW418&gt;0.89,"Se mantiene")</f>
        <v>#DIV/0!</v>
      </c>
      <c r="CY418" s="143"/>
      <c r="CZ418" s="143"/>
      <c r="DA418" s="143"/>
      <c r="DB418" s="143"/>
      <c r="DC418" s="25"/>
    </row>
    <row r="419" spans="1:107" ht="60" hidden="1" customHeight="1" x14ac:dyDescent="0.35">
      <c r="A419" s="146"/>
      <c r="B419" s="220"/>
      <c r="C419" s="148" t="s">
        <v>163</v>
      </c>
      <c r="D419" s="207"/>
      <c r="E419" s="210"/>
      <c r="F419" s="207"/>
      <c r="G419" s="221"/>
      <c r="H419" s="184"/>
      <c r="I419" s="217"/>
      <c r="J419" s="191"/>
      <c r="K419" s="191"/>
      <c r="L419" s="211"/>
      <c r="M419" s="198"/>
      <c r="N419" s="201"/>
      <c r="O419" s="214"/>
      <c r="P419" s="217"/>
      <c r="Q419" s="214"/>
      <c r="R419" s="217"/>
      <c r="S419" s="217"/>
      <c r="T419" s="217"/>
      <c r="U419" s="184"/>
      <c r="V419" s="186"/>
      <c r="W419" s="186"/>
      <c r="X419" s="187"/>
      <c r="Y419" s="191"/>
      <c r="Z419" s="191"/>
      <c r="AA419" s="194"/>
      <c r="AB419" s="194"/>
      <c r="AC419" s="194"/>
      <c r="AD419" s="195"/>
      <c r="AE419" s="184"/>
      <c r="AF419" s="188"/>
      <c r="AG419" s="184"/>
      <c r="AH419" s="184"/>
      <c r="AI419" s="188"/>
      <c r="AJ419" s="184"/>
      <c r="AK419" s="185"/>
      <c r="AL419" s="20" t="str">
        <f>CONCATENATE(J416," Control"," 4")</f>
        <v>APJUR  Control 4</v>
      </c>
      <c r="AM419" s="22"/>
      <c r="AN419" s="22"/>
      <c r="AO419" s="22"/>
      <c r="AP419" s="22" t="str">
        <f t="shared" si="332"/>
        <v xml:space="preserve">  a través de </v>
      </c>
      <c r="AQ419" s="20"/>
      <c r="AR419" s="20" t="str">
        <f t="shared" si="333"/>
        <v/>
      </c>
      <c r="AS419" s="20"/>
      <c r="AT419" s="20" t="str">
        <f t="shared" si="334"/>
        <v/>
      </c>
      <c r="AU419" s="20"/>
      <c r="AV419" s="20"/>
      <c r="AW419" s="20"/>
      <c r="AX419" s="21" t="str">
        <f>+IF(AR419="Probabilidad",AX418-(AX418*AT419),AX418)</f>
        <v/>
      </c>
      <c r="AY419" s="20" t="str">
        <f t="shared" si="275"/>
        <v/>
      </c>
      <c r="AZ419" s="21" t="e">
        <f>+IF(AR419="Impacto",AZ418-(AZ418*AT419),AZ418)</f>
        <v>#N/A</v>
      </c>
      <c r="BA419" s="20" t="str">
        <f t="shared" si="276"/>
        <v/>
      </c>
      <c r="BB419" s="191"/>
      <c r="BC419" s="191"/>
      <c r="BD419" s="183"/>
      <c r="BE419" s="163"/>
      <c r="BF419" s="163"/>
      <c r="BG419" s="163"/>
      <c r="BH419" s="163"/>
      <c r="BI419" s="163"/>
      <c r="BJ419" s="163"/>
      <c r="BK419" s="163"/>
      <c r="BL419" s="163"/>
      <c r="BM419" s="178"/>
      <c r="BN419" s="20" t="str">
        <f>CONCATENATE(J416," Acción preventiva"," 4")</f>
        <v>APJUR  Acción preventiva 4</v>
      </c>
      <c r="BO419" s="22"/>
      <c r="BP419" s="22"/>
      <c r="BQ419" s="22"/>
      <c r="BR419" s="20"/>
      <c r="BS419" s="20"/>
      <c r="BT419" s="20"/>
      <c r="BU419" s="20"/>
      <c r="BV419" s="20"/>
      <c r="BW419" s="20"/>
      <c r="BX419" s="20"/>
      <c r="BY419" s="20"/>
      <c r="BZ419" s="20"/>
      <c r="CA419" s="20"/>
      <c r="CB419" s="20"/>
      <c r="CC419" s="20"/>
      <c r="CD419" s="20"/>
      <c r="CE419" s="180"/>
      <c r="CF419" s="37"/>
      <c r="CG419" s="37"/>
      <c r="CH419" s="37"/>
      <c r="CI419" s="37"/>
      <c r="CJ419" s="37"/>
      <c r="CK419" s="37"/>
      <c r="CL419" s="37"/>
      <c r="CM419" s="37"/>
      <c r="CN419" s="37"/>
      <c r="CO419" s="37"/>
      <c r="CP419" s="37"/>
      <c r="CQ419" s="37"/>
      <c r="CR419" s="37">
        <f t="shared" si="316"/>
        <v>0</v>
      </c>
      <c r="CS419" s="38"/>
      <c r="CT419" s="23"/>
      <c r="CU419" s="24"/>
      <c r="CV419" s="242"/>
      <c r="CW419" s="25" t="e">
        <f>1-(CU419/CV416)</f>
        <v>#DIV/0!</v>
      </c>
      <c r="CX419" s="23" t="e" cm="1">
        <f t="array" ref="CX419">+_xlfn.IFS(CW419&lt;0.8,"Cambio",CW419&lt;0.9,"Revisión de control",CW419&gt;0.89,"Se mantiene")</f>
        <v>#DIV/0!</v>
      </c>
      <c r="CY419" s="143"/>
      <c r="CZ419" s="143"/>
      <c r="DA419" s="143"/>
      <c r="DB419" s="143"/>
      <c r="DC419" s="25"/>
    </row>
    <row r="420" spans="1:107" ht="60" hidden="1" customHeight="1" x14ac:dyDescent="0.35">
      <c r="A420" s="146"/>
      <c r="B420" s="218" t="s">
        <v>162</v>
      </c>
      <c r="C420" s="148" t="s">
        <v>163</v>
      </c>
      <c r="D420" s="205" t="str">
        <f>VLOOKUP(B420,Datos!$B$65:$F$80,3,FALSE)</f>
        <v>Asesorar y dar soporte jurídico a las diferentes dependencias ,a través de la emisión de conceptos y  demás soportes legales que sean necesarios, así como realizar todas las actuaciones tendientes a la debida defensa de los intereses de la entidad.</v>
      </c>
      <c r="E420" s="208" t="str">
        <f>VLOOKUP(B420,Datos!$B$65:$F$80,5,FALSE)</f>
        <v>La posibilidad de incumplir con la adecuada actuación de la defensa jurídica ante los intereses de la entidad y la desatención en la asesoría de soporte jurídico a las solicitudes que reciban</v>
      </c>
      <c r="F420" s="205" t="str">
        <f>VLOOKUP(B420,Datos!$B$65:$F$80,4,FALSE)</f>
        <v>Desde la asesoría jurídica al Director y demás dependencias, hasta las actuaciones judiciales tendientes a la debida defensa de los intereses de la entidad.</v>
      </c>
      <c r="G420" s="221" t="s">
        <v>669</v>
      </c>
      <c r="H420" s="184"/>
      <c r="I420" s="215">
        <f>IF(K420="",0,1)</f>
        <v>0</v>
      </c>
      <c r="J420" s="189" t="str">
        <f>CONCATENATE(C420," ",K420)</f>
        <v xml:space="preserve">APJUR </v>
      </c>
      <c r="K420" s="189"/>
      <c r="L420" s="211"/>
      <c r="M420" s="196">
        <f ca="1">+TODAY()-L420</f>
        <v>46189</v>
      </c>
      <c r="N420" s="199"/>
      <c r="O420" s="212"/>
      <c r="P420" s="215" t="e">
        <f>VLOOKUP(O420,Datos!$B$20:$D$25,3,FALSE)</f>
        <v>#N/A</v>
      </c>
      <c r="Q420" s="212"/>
      <c r="R420" s="215" t="e">
        <f>VLOOKUP(Q420,Datos!$C$20:$D$25,2,FALSE)</f>
        <v>#N/A</v>
      </c>
      <c r="S420" s="215" t="e">
        <f>+IF(P420="",R420,IF(R420="",P420,IF(P420&gt;R420,P420,R420)))</f>
        <v>#N/A</v>
      </c>
      <c r="T420" s="215" t="e" cm="1">
        <f t="array" ref="T420">_xlfn.IFS(S420=P420,O420,S420=R420,Q420)</f>
        <v>#N/A</v>
      </c>
      <c r="U420" s="184"/>
      <c r="V420" s="186"/>
      <c r="W420" s="186"/>
      <c r="X420" s="187" t="str">
        <f>CONCATENATE("Posibilidad de"," ",U420," ",V420," debido ",W420)</f>
        <v xml:space="preserve">Posibilidad de   debido </v>
      </c>
      <c r="Y420" s="189"/>
      <c r="Z420" s="189"/>
      <c r="AA420" s="192"/>
      <c r="AB420" s="192"/>
      <c r="AC420" s="192"/>
      <c r="AD420" s="195"/>
      <c r="AE420" s="184" t="str">
        <f>IF(AD420&lt;=0,"",IF(AD420&lt;=2,"Muy Baja",IF(AD420&lt;=24,"Baja",IF(AD420&lt;=500,"Media",IF(AD420&lt;=5000,"Alta","Muy Alta")))))</f>
        <v/>
      </c>
      <c r="AF420" s="188" t="str">
        <f>IF(AE420="","",IF(AE420="Muy Baja",0.2,IF(AE420="Baja",0.4,IF(AE420="Media",0.6,IF(AE420="Alta",0.8,IF(AE420="Muy Alta",1,))))))</f>
        <v/>
      </c>
      <c r="AG420" s="188" t="e">
        <f>+T420</f>
        <v>#N/A</v>
      </c>
      <c r="AH420" s="184" t="e" cm="1">
        <f t="array" ref="AH420">_xlfn.IFS(AG420=Datos!$C$6,"Leve",AG420=Datos!$D$6,"Leve",AG420=Datos!$C$7,"Menor",AG420=Datos!$D$7,"Menor",AG420=Datos!$C$8,"Moderado",AG420=Datos!$D$8,"Moderado",AG420=Datos!$C$9,"Mayor",AG420=Datos!$D$9,"Mayor",AG420=Datos!$C$10,"Catastrófico",AG420=Datos!$D$10,"Catastrófico")</f>
        <v>#N/A</v>
      </c>
      <c r="AI420" s="188" t="e">
        <f>IF(AH420="","",IF(AH420="Leve",0.2,IF(AH420="Menor",0.4,IF(AH420="Moderado",0.6,IF(AH420="Mayor",0.8,IF(AH420="Catastrófico",1,))))))</f>
        <v>#N/A</v>
      </c>
      <c r="AJ420" s="184" t="e">
        <f>IF(OR(AND(AE420="Muy Baja",AH420="Leve"),AND(AE420="Muy Baja",AH420="Menor"),AND(AE420="Baja",AH420="Leve")),"Bajo",IF(OR(AND(AE420="Muy baja",AH420="Moderado"),AND(AE420="Baja",AH420="Menor"),AND(AE420="Baja",AH420="Moderado"),AND(AE420="Media",AH420="Leve"),AND(AE420="Media",AH420="Menor"),AND(AE420="Media",AH420="Moderado"),AND(AE420="Alta",AH420="Leve"),AND(AE420="Alta",AH420="Menor")),"Moderado",IF(OR(AND(AE420="Muy Baja",AH420="Mayor"),AND(AE420="Baja",AH420="Mayor"),AND(AE420="Media",AH420="Mayor"),AND(AE420="Alta",AH420="Moderado"),AND(AE420="Alta",AH420="Mayor"),AND(AE420="Muy Alta",AH420="Leve"),AND(AE420="Muy Alta",AH420="Menor"),AND(AE420="Muy Alta",AH420="Moderado"),AND(AE420="Muy Alta",AH420="Mayor")),"Alto",IF(OR(AND(AE420="Muy Baja",AH420="Catastrófico"),AND(AE420="Baja",AH420="Catastrófico"),AND(AE420="Media",AH420="Catastrófico"),AND(AE420="Alta",AH420="Catastrófico"),AND(AE420="Muy Alta",AH420="Catastrófico")),"Extremo",""))))</f>
        <v>#N/A</v>
      </c>
      <c r="AK420" s="185" t="e" cm="1">
        <f t="array" ref="AK420">_xlfn.IFS(AJ420="Bajo","Aceptar",AJ420="Moderado","Reducir",AJ420="Alto","Reducir",AJ420="Extremo","Reducir")</f>
        <v>#N/A</v>
      </c>
      <c r="AL420" s="20" t="str">
        <f>CONCATENATE(J420," Control"," 1")</f>
        <v>APJUR  Control 1</v>
      </c>
      <c r="AM420" s="22"/>
      <c r="AN420" s="22"/>
      <c r="AO420" s="22"/>
      <c r="AP420" s="22" t="str">
        <f t="shared" si="332"/>
        <v xml:space="preserve">  a través de </v>
      </c>
      <c r="AQ420" s="20"/>
      <c r="AR420" s="20" t="str">
        <f t="shared" si="333"/>
        <v/>
      </c>
      <c r="AS420" s="20"/>
      <c r="AT420" s="20" t="str">
        <f t="shared" si="334"/>
        <v/>
      </c>
      <c r="AU420" s="20"/>
      <c r="AV420" s="20"/>
      <c r="AW420" s="20"/>
      <c r="AX420" s="21" t="str">
        <f>+IF(AR420="Probabilidad",AF420-(AF420*AT420),AF420)</f>
        <v/>
      </c>
      <c r="AY420" s="20" t="str">
        <f t="shared" si="275"/>
        <v/>
      </c>
      <c r="AZ420" s="21" t="e">
        <f>+IF(AR420="Impacto",AI420-(AI420*AT420),AI420)</f>
        <v>#N/A</v>
      </c>
      <c r="BA420" s="20" t="str">
        <f t="shared" si="276"/>
        <v/>
      </c>
      <c r="BB420" s="189" t="str">
        <f>IF(OR(AND(AY423="Muy Baja",BA423="Leve"),AND(AY423="Muy Baja",BA423="Menor"),AND(AY423="Baja",BA423="Leve")),"Bajo",IF(OR(AND(AY423="Muy baja",BA423="Moderado"),AND(AY423="Baja",BA423="Menor"),AND(AY423="Baja",BA423="Moderado"),AND(AY423="Media",BA423="Leve"),AND(AY423="Media",BA423="Menor"),AND(AY423="Media",BA423="Moderado"),AND(AY423="Alta",BA423="Leve"),AND(AY423="Alta",BA423="Menor")),"Moderado",IF(OR(AND(AY423="Muy Baja",BA423="Mayor"),AND(AY423="Baja",BA423="Mayor"),AND(AY423="Media",BA423="Mayor"),AND(AY423="Alta",BA423="Moderado"),AND(AY423="Alta",BA423="Mayor"),AND(AY423="Muy Alta",BA423="Leve"),AND(AY423="Muy Alta",BA423="Menor"),AND(AY423="Muy Alta",BA423="Moderado"),AND(AY423="Muy Alta",BA423="Mayor")),"Alto",IF(OR(AND(AY423="Muy Baja",BA423="Catastrófico"),AND(AY423="Baja",BA423="Catastrófico"),AND(AY423="Media",BA423="Catastrófico"),AND(AY423="Alta",BA423="Catastrófico"),AND(AY423="Muy Alta",BA423="Catastrófico")),"Extremo",""))))</f>
        <v/>
      </c>
      <c r="BC420" s="189" t="e" cm="1">
        <f t="array" ref="BC420">_xlfn.IFS(BB420="Bajo","Aceptar",BB420="Moderado","Reducir",BB420="Alto","Reducir",BB420="Extremo","Reducir")</f>
        <v>#N/A</v>
      </c>
      <c r="BD420" s="181" t="e" cm="1">
        <f t="array" ref="BD420">_xlfn.IFS(BC420="Aceptar","No",BC420="Reducir","Si")</f>
        <v>#N/A</v>
      </c>
      <c r="BE420" s="161"/>
      <c r="BF420" s="161"/>
      <c r="BG420" s="161"/>
      <c r="BH420" s="161"/>
      <c r="BI420" s="161"/>
      <c r="BJ420" s="161"/>
      <c r="BK420" s="161"/>
      <c r="BL420" s="161"/>
      <c r="BM420" s="178"/>
      <c r="BN420" s="20" t="str">
        <f>CONCATENATE(J420," Acción preventiva"," 1")</f>
        <v>APJUR  Acción preventiva 1</v>
      </c>
      <c r="BO420" s="22"/>
      <c r="BP420" s="22"/>
      <c r="BQ420" s="22"/>
      <c r="BR420" s="20"/>
      <c r="BS420" s="20"/>
      <c r="BT420" s="20"/>
      <c r="BU420" s="20"/>
      <c r="BV420" s="20"/>
      <c r="BW420" s="20"/>
      <c r="BX420" s="20"/>
      <c r="BY420" s="20"/>
      <c r="BZ420" s="20"/>
      <c r="CA420" s="20"/>
      <c r="CB420" s="20"/>
      <c r="CC420" s="20"/>
      <c r="CD420" s="20"/>
      <c r="CE420" s="180"/>
      <c r="CF420" s="37"/>
      <c r="CG420" s="37"/>
      <c r="CH420" s="37"/>
      <c r="CI420" s="37"/>
      <c r="CJ420" s="37"/>
      <c r="CK420" s="37"/>
      <c r="CL420" s="37"/>
      <c r="CM420" s="37"/>
      <c r="CN420" s="37"/>
      <c r="CO420" s="37"/>
      <c r="CP420" s="37"/>
      <c r="CQ420" s="37"/>
      <c r="CR420" s="37">
        <f t="shared" si="316"/>
        <v>0</v>
      </c>
      <c r="CS420" s="38"/>
      <c r="CT420" s="23"/>
      <c r="CU420" s="24"/>
      <c r="CV420" s="240">
        <f>+AD420</f>
        <v>0</v>
      </c>
      <c r="CW420" s="25" t="e">
        <f>1-(CU420/CV420)</f>
        <v>#DIV/0!</v>
      </c>
      <c r="CX420" s="23" t="e" cm="1">
        <f t="array" ref="CX420">+_xlfn.IFS(CW420&lt;0.8,"Cambio",CW420&lt;0.9,"Revisión de control",CW420&gt;0.89,"Se mantiene")</f>
        <v>#DIV/0!</v>
      </c>
      <c r="CY420" s="143"/>
      <c r="CZ420" s="143"/>
      <c r="DA420" s="143"/>
      <c r="DB420" s="143"/>
      <c r="DC420" s="25"/>
    </row>
    <row r="421" spans="1:107" ht="60" hidden="1" customHeight="1" x14ac:dyDescent="0.35">
      <c r="A421" s="146"/>
      <c r="B421" s="219"/>
      <c r="C421" s="148" t="s">
        <v>163</v>
      </c>
      <c r="D421" s="206"/>
      <c r="E421" s="209"/>
      <c r="F421" s="206"/>
      <c r="G421" s="221"/>
      <c r="H421" s="184"/>
      <c r="I421" s="216"/>
      <c r="J421" s="190"/>
      <c r="K421" s="190"/>
      <c r="L421" s="211"/>
      <c r="M421" s="197"/>
      <c r="N421" s="200"/>
      <c r="O421" s="213"/>
      <c r="P421" s="216"/>
      <c r="Q421" s="213"/>
      <c r="R421" s="216"/>
      <c r="S421" s="216"/>
      <c r="T421" s="216"/>
      <c r="U421" s="184"/>
      <c r="V421" s="186"/>
      <c r="W421" s="186"/>
      <c r="X421" s="187"/>
      <c r="Y421" s="190"/>
      <c r="Z421" s="190"/>
      <c r="AA421" s="193"/>
      <c r="AB421" s="193"/>
      <c r="AC421" s="193"/>
      <c r="AD421" s="195"/>
      <c r="AE421" s="184"/>
      <c r="AF421" s="188"/>
      <c r="AG421" s="184"/>
      <c r="AH421" s="184"/>
      <c r="AI421" s="188"/>
      <c r="AJ421" s="184"/>
      <c r="AK421" s="185"/>
      <c r="AL421" s="20" t="str">
        <f>CONCATENATE(J420," Control"," 2")</f>
        <v>APJUR  Control 2</v>
      </c>
      <c r="AM421" s="22"/>
      <c r="AN421" s="22"/>
      <c r="AO421" s="22"/>
      <c r="AP421" s="22" t="str">
        <f t="shared" si="332"/>
        <v xml:space="preserve">  a través de </v>
      </c>
      <c r="AQ421" s="20"/>
      <c r="AR421" s="20" t="str">
        <f t="shared" si="333"/>
        <v/>
      </c>
      <c r="AS421" s="20"/>
      <c r="AT421" s="20" t="str">
        <f t="shared" si="334"/>
        <v/>
      </c>
      <c r="AU421" s="20"/>
      <c r="AV421" s="20"/>
      <c r="AW421" s="20"/>
      <c r="AX421" s="21" t="str">
        <f>+IF(AR421="Probabilidad",AX420-(AX420*AT421),AX420)</f>
        <v/>
      </c>
      <c r="AY421" s="20" t="str">
        <f t="shared" si="275"/>
        <v/>
      </c>
      <c r="AZ421" s="21" t="e">
        <f>+IF(AR421="Impacto",AZ420-(AZ420*AT421),AZ420)</f>
        <v>#N/A</v>
      </c>
      <c r="BA421" s="20" t="str">
        <f t="shared" si="276"/>
        <v/>
      </c>
      <c r="BB421" s="190"/>
      <c r="BC421" s="190"/>
      <c r="BD421" s="182"/>
      <c r="BE421" s="162"/>
      <c r="BF421" s="162"/>
      <c r="BG421" s="162"/>
      <c r="BH421" s="162"/>
      <c r="BI421" s="162"/>
      <c r="BJ421" s="162"/>
      <c r="BK421" s="162"/>
      <c r="BL421" s="162"/>
      <c r="BM421" s="178"/>
      <c r="BN421" s="20" t="str">
        <f>CONCATENATE(J420," Acción preventiva"," 2")</f>
        <v>APJUR  Acción preventiva 2</v>
      </c>
      <c r="BO421" s="22"/>
      <c r="BP421" s="22"/>
      <c r="BQ421" s="22"/>
      <c r="BR421" s="20"/>
      <c r="BS421" s="20"/>
      <c r="BT421" s="20"/>
      <c r="BU421" s="20"/>
      <c r="BV421" s="20"/>
      <c r="BW421" s="20"/>
      <c r="BX421" s="20"/>
      <c r="BY421" s="20"/>
      <c r="BZ421" s="20"/>
      <c r="CA421" s="20"/>
      <c r="CB421" s="20"/>
      <c r="CC421" s="20"/>
      <c r="CD421" s="20"/>
      <c r="CE421" s="180"/>
      <c r="CF421" s="37"/>
      <c r="CG421" s="37"/>
      <c r="CH421" s="37"/>
      <c r="CI421" s="37"/>
      <c r="CJ421" s="37"/>
      <c r="CK421" s="37"/>
      <c r="CL421" s="37"/>
      <c r="CM421" s="37"/>
      <c r="CN421" s="37"/>
      <c r="CO421" s="37"/>
      <c r="CP421" s="37"/>
      <c r="CQ421" s="37"/>
      <c r="CR421" s="37">
        <f t="shared" si="316"/>
        <v>0</v>
      </c>
      <c r="CS421" s="38"/>
      <c r="CT421" s="23"/>
      <c r="CU421" s="24"/>
      <c r="CV421" s="241"/>
      <c r="CW421" s="25" t="e">
        <f>1-(CU421/CV420)</f>
        <v>#DIV/0!</v>
      </c>
      <c r="CX421" s="23" t="e" cm="1">
        <f t="array" ref="CX421">+_xlfn.IFS(CW421&lt;0.8,"Cambio",CW421&lt;0.9,"Revisión de control",CW421&gt;0.89,"Se mantiene")</f>
        <v>#DIV/0!</v>
      </c>
      <c r="CY421" s="143"/>
      <c r="CZ421" s="143"/>
      <c r="DA421" s="143"/>
      <c r="DB421" s="143"/>
      <c r="DC421" s="25"/>
    </row>
    <row r="422" spans="1:107" ht="60" hidden="1" customHeight="1" x14ac:dyDescent="0.35">
      <c r="A422" s="146"/>
      <c r="B422" s="219"/>
      <c r="C422" s="148" t="s">
        <v>163</v>
      </c>
      <c r="D422" s="206"/>
      <c r="E422" s="209"/>
      <c r="F422" s="206"/>
      <c r="G422" s="221"/>
      <c r="H422" s="184"/>
      <c r="I422" s="216"/>
      <c r="J422" s="190"/>
      <c r="K422" s="190"/>
      <c r="L422" s="211"/>
      <c r="M422" s="197"/>
      <c r="N422" s="200"/>
      <c r="O422" s="213"/>
      <c r="P422" s="216"/>
      <c r="Q422" s="213"/>
      <c r="R422" s="216"/>
      <c r="S422" s="216"/>
      <c r="T422" s="216"/>
      <c r="U422" s="184"/>
      <c r="V422" s="186"/>
      <c r="W422" s="186"/>
      <c r="X422" s="187"/>
      <c r="Y422" s="190"/>
      <c r="Z422" s="190"/>
      <c r="AA422" s="193"/>
      <c r="AB422" s="193"/>
      <c r="AC422" s="193"/>
      <c r="AD422" s="195"/>
      <c r="AE422" s="184"/>
      <c r="AF422" s="188"/>
      <c r="AG422" s="184"/>
      <c r="AH422" s="184"/>
      <c r="AI422" s="188"/>
      <c r="AJ422" s="184"/>
      <c r="AK422" s="185"/>
      <c r="AL422" s="20" t="str">
        <f>CONCATENATE(J420," Control"," 3")</f>
        <v>APJUR  Control 3</v>
      </c>
      <c r="AM422" s="22"/>
      <c r="AN422" s="22"/>
      <c r="AO422" s="22"/>
      <c r="AP422" s="22" t="str">
        <f t="shared" si="332"/>
        <v xml:space="preserve">  a través de </v>
      </c>
      <c r="AQ422" s="20"/>
      <c r="AR422" s="20" t="str">
        <f t="shared" si="333"/>
        <v/>
      </c>
      <c r="AS422" s="20"/>
      <c r="AT422" s="20" t="str">
        <f t="shared" si="334"/>
        <v/>
      </c>
      <c r="AU422" s="20"/>
      <c r="AV422" s="20"/>
      <c r="AW422" s="20"/>
      <c r="AX422" s="21" t="str">
        <f>+IF(AR422="Probabilidad",AX421-(AX421*AT422),AX421)</f>
        <v/>
      </c>
      <c r="AY422" s="20" t="str">
        <f t="shared" si="275"/>
        <v/>
      </c>
      <c r="AZ422" s="21" t="e">
        <f>+IF(AR422="Impacto",AZ421-(AZ421*AT422),AZ421)</f>
        <v>#N/A</v>
      </c>
      <c r="BA422" s="20" t="str">
        <f t="shared" si="276"/>
        <v/>
      </c>
      <c r="BB422" s="190"/>
      <c r="BC422" s="190"/>
      <c r="BD422" s="182"/>
      <c r="BE422" s="162"/>
      <c r="BF422" s="162"/>
      <c r="BG422" s="162"/>
      <c r="BH422" s="162"/>
      <c r="BI422" s="162"/>
      <c r="BJ422" s="162"/>
      <c r="BK422" s="162"/>
      <c r="BL422" s="162"/>
      <c r="BM422" s="178"/>
      <c r="BN422" s="20" t="str">
        <f>CONCATENATE(J420," Acción preventiva"," 3")</f>
        <v>APJUR  Acción preventiva 3</v>
      </c>
      <c r="BO422" s="22"/>
      <c r="BP422" s="22"/>
      <c r="BQ422" s="22"/>
      <c r="BR422" s="20"/>
      <c r="BS422" s="20"/>
      <c r="BT422" s="20"/>
      <c r="BU422" s="20"/>
      <c r="BV422" s="20"/>
      <c r="BW422" s="20"/>
      <c r="BX422" s="20"/>
      <c r="BY422" s="20"/>
      <c r="BZ422" s="20"/>
      <c r="CA422" s="20"/>
      <c r="CB422" s="20"/>
      <c r="CC422" s="20"/>
      <c r="CD422" s="20"/>
      <c r="CE422" s="180"/>
      <c r="CF422" s="37"/>
      <c r="CG422" s="37"/>
      <c r="CH422" s="37"/>
      <c r="CI422" s="37"/>
      <c r="CJ422" s="37"/>
      <c r="CK422" s="37"/>
      <c r="CL422" s="37"/>
      <c r="CM422" s="37"/>
      <c r="CN422" s="37"/>
      <c r="CO422" s="37"/>
      <c r="CP422" s="37"/>
      <c r="CQ422" s="37"/>
      <c r="CR422" s="37">
        <f t="shared" si="316"/>
        <v>0</v>
      </c>
      <c r="CS422" s="38"/>
      <c r="CT422" s="23"/>
      <c r="CU422" s="24"/>
      <c r="CV422" s="241"/>
      <c r="CW422" s="25" t="e">
        <f>1-(CU422/CV420)</f>
        <v>#DIV/0!</v>
      </c>
      <c r="CX422" s="23" t="e" cm="1">
        <f t="array" ref="CX422">+_xlfn.IFS(CW422&lt;0.8,"Cambio",CW422&lt;0.9,"Revisión de control",CW422&gt;0.89,"Se mantiene")</f>
        <v>#DIV/0!</v>
      </c>
      <c r="CY422" s="143"/>
      <c r="CZ422" s="143"/>
      <c r="DA422" s="143"/>
      <c r="DB422" s="143"/>
      <c r="DC422" s="25"/>
    </row>
    <row r="423" spans="1:107" ht="60" hidden="1" customHeight="1" x14ac:dyDescent="0.35">
      <c r="A423" s="146"/>
      <c r="B423" s="220"/>
      <c r="C423" s="148" t="s">
        <v>163</v>
      </c>
      <c r="D423" s="207"/>
      <c r="E423" s="210"/>
      <c r="F423" s="207"/>
      <c r="G423" s="221"/>
      <c r="H423" s="184"/>
      <c r="I423" s="217"/>
      <c r="J423" s="191"/>
      <c r="K423" s="191"/>
      <c r="L423" s="211"/>
      <c r="M423" s="198"/>
      <c r="N423" s="201"/>
      <c r="O423" s="214"/>
      <c r="P423" s="217"/>
      <c r="Q423" s="214"/>
      <c r="R423" s="217"/>
      <c r="S423" s="217"/>
      <c r="T423" s="217"/>
      <c r="U423" s="184"/>
      <c r="V423" s="186"/>
      <c r="W423" s="186"/>
      <c r="X423" s="187"/>
      <c r="Y423" s="191"/>
      <c r="Z423" s="191"/>
      <c r="AA423" s="194"/>
      <c r="AB423" s="194"/>
      <c r="AC423" s="194"/>
      <c r="AD423" s="195"/>
      <c r="AE423" s="184"/>
      <c r="AF423" s="188"/>
      <c r="AG423" s="184"/>
      <c r="AH423" s="184"/>
      <c r="AI423" s="188"/>
      <c r="AJ423" s="184"/>
      <c r="AK423" s="185"/>
      <c r="AL423" s="20" t="str">
        <f>CONCATENATE(J420," Control"," 4")</f>
        <v>APJUR  Control 4</v>
      </c>
      <c r="AM423" s="22"/>
      <c r="AN423" s="22"/>
      <c r="AO423" s="22"/>
      <c r="AP423" s="22" t="str">
        <f t="shared" si="332"/>
        <v xml:space="preserve">  a través de </v>
      </c>
      <c r="AQ423" s="20"/>
      <c r="AR423" s="20" t="str">
        <f t="shared" si="333"/>
        <v/>
      </c>
      <c r="AS423" s="20"/>
      <c r="AT423" s="20" t="str">
        <f t="shared" si="334"/>
        <v/>
      </c>
      <c r="AU423" s="20"/>
      <c r="AV423" s="20"/>
      <c r="AW423" s="20"/>
      <c r="AX423" s="21" t="str">
        <f>+IF(AR423="Probabilidad",AX422-(AX422*AT423),AX422)</f>
        <v/>
      </c>
      <c r="AY423" s="20" t="str">
        <f t="shared" si="275"/>
        <v/>
      </c>
      <c r="AZ423" s="21" t="e">
        <f>+IF(AR423="Impacto",AZ422-(AZ422*AT423),AZ422)</f>
        <v>#N/A</v>
      </c>
      <c r="BA423" s="20" t="str">
        <f t="shared" si="276"/>
        <v/>
      </c>
      <c r="BB423" s="191"/>
      <c r="BC423" s="191"/>
      <c r="BD423" s="183"/>
      <c r="BE423" s="163"/>
      <c r="BF423" s="163"/>
      <c r="BG423" s="163"/>
      <c r="BH423" s="163"/>
      <c r="BI423" s="163"/>
      <c r="BJ423" s="163"/>
      <c r="BK423" s="163"/>
      <c r="BL423" s="163"/>
      <c r="BM423" s="178"/>
      <c r="BN423" s="20" t="str">
        <f>CONCATENATE(J420," Acción preventiva"," 4")</f>
        <v>APJUR  Acción preventiva 4</v>
      </c>
      <c r="BO423" s="22"/>
      <c r="BP423" s="22"/>
      <c r="BQ423" s="22"/>
      <c r="BR423" s="20"/>
      <c r="BS423" s="20"/>
      <c r="BT423" s="20"/>
      <c r="BU423" s="20"/>
      <c r="BV423" s="20"/>
      <c r="BW423" s="20"/>
      <c r="BX423" s="20"/>
      <c r="BY423" s="20"/>
      <c r="BZ423" s="20"/>
      <c r="CA423" s="20"/>
      <c r="CB423" s="20"/>
      <c r="CC423" s="20"/>
      <c r="CD423" s="20"/>
      <c r="CE423" s="180"/>
      <c r="CF423" s="37"/>
      <c r="CG423" s="37"/>
      <c r="CH423" s="37"/>
      <c r="CI423" s="37"/>
      <c r="CJ423" s="37"/>
      <c r="CK423" s="37"/>
      <c r="CL423" s="37"/>
      <c r="CM423" s="37"/>
      <c r="CN423" s="37"/>
      <c r="CO423" s="37"/>
      <c r="CP423" s="37"/>
      <c r="CQ423" s="37"/>
      <c r="CR423" s="37">
        <f t="shared" si="316"/>
        <v>0</v>
      </c>
      <c r="CS423" s="38"/>
      <c r="CT423" s="23"/>
      <c r="CU423" s="24"/>
      <c r="CV423" s="242"/>
      <c r="CW423" s="25" t="e">
        <f>1-(CU423/CV420)</f>
        <v>#DIV/0!</v>
      </c>
      <c r="CX423" s="23" t="e" cm="1">
        <f t="array" ref="CX423">+_xlfn.IFS(CW423&lt;0.8,"Cambio",CW423&lt;0.9,"Revisión de control",CW423&gt;0.89,"Se mantiene")</f>
        <v>#DIV/0!</v>
      </c>
      <c r="CY423" s="143"/>
      <c r="CZ423" s="143"/>
      <c r="DA423" s="143"/>
      <c r="DB423" s="143"/>
      <c r="DC423" s="25"/>
    </row>
    <row r="424" spans="1:107" ht="60" customHeight="1" x14ac:dyDescent="0.35">
      <c r="A424" s="146" t="s">
        <v>476</v>
      </c>
      <c r="B424" s="202" t="s">
        <v>162</v>
      </c>
      <c r="C424" s="148" t="s">
        <v>163</v>
      </c>
      <c r="D424" s="205" t="str">
        <f>VLOOKUP(B424,Datos!$B$65:$F$80,3,FALSE)</f>
        <v>Asesorar y dar soporte jurídico a las diferentes dependencias ,a través de la emisión de conceptos y  demás soportes legales que sean necesarios, así como realizar todas las actuaciones tendientes a la debida defensa de los intereses de la entidad.</v>
      </c>
      <c r="E424" s="208" t="str">
        <f>VLOOKUP(B424,Datos!$B$65:$F$80,5,FALSE)</f>
        <v>La posibilidad de incumplir con la adecuada actuación de la defensa jurídica ante los intereses de la entidad y la desatención en la asesoría de soporte jurídico a las solicitudes que reciban</v>
      </c>
      <c r="F424" s="205" t="str">
        <f>VLOOKUP(B424,Datos!$B$65:$F$80,4,FALSE)</f>
        <v>Desde la asesoría jurídica al Director y demás dependencias, hasta las actuaciones judiciales tendientes a la debida defensa de los intereses de la entidad.</v>
      </c>
      <c r="G424" s="221" t="s">
        <v>490</v>
      </c>
      <c r="H424" s="184" t="s">
        <v>1583</v>
      </c>
      <c r="I424" s="215">
        <f>IF(K424="",0,1)</f>
        <v>1</v>
      </c>
      <c r="J424" s="189" t="str">
        <f>CONCATENATE(C424," ",K424)</f>
        <v>APJUR 68</v>
      </c>
      <c r="K424" s="189">
        <v>68</v>
      </c>
      <c r="L424" s="211">
        <v>46150</v>
      </c>
      <c r="M424" s="196">
        <f ca="1">+TODAY()-L424</f>
        <v>39</v>
      </c>
      <c r="N424" s="199" t="s">
        <v>1599</v>
      </c>
      <c r="O424" s="212" t="s">
        <v>27</v>
      </c>
      <c r="P424" s="215">
        <f>VLOOKUP(O424,Datos!$B$20:$D$25,3,FALSE)</f>
        <v>0.6</v>
      </c>
      <c r="Q424" s="212" t="s">
        <v>35</v>
      </c>
      <c r="R424" s="215">
        <f>VLOOKUP(Q424,Datos!$C$20:$D$25,2,FALSE)</f>
        <v>1</v>
      </c>
      <c r="S424" s="215">
        <f>+IF(P424="",R424,IF(R424="",P424,IF(P424&gt;R424,P424,R424)))</f>
        <v>1</v>
      </c>
      <c r="T424" s="215" t="str" cm="1">
        <f t="array" ref="T424">_xlfn.IFS(S424=P424,O424,S424=R424,Q424)</f>
        <v>El riesgo afecta la imagen de la entidad a nivel nacional, con efecto publicitarios sostenible a nivel país</v>
      </c>
      <c r="U424" s="184" t="s">
        <v>4</v>
      </c>
      <c r="V424" s="186" t="s">
        <v>1600</v>
      </c>
      <c r="W424" s="186" t="s">
        <v>1601</v>
      </c>
      <c r="X424" s="187" t="str">
        <f>CONCATENATE("Posibilidad de"," ",U424," ",V424," debido ",W424)</f>
        <v>Posibilidad de pérdida reputacional en la imagen de la entidad, tanto interna como externa, derivado de conceptos jurídicos, respuestas institucionales o atención de requerimientos judiciales sin un análisis suficiente debido interpretaciones disímiles o incorrectas de la normatividad, falta de trazabilidad, vacíos jurídicos y ausencia de criterios unificados o razonables</v>
      </c>
      <c r="Y424" s="189" t="s">
        <v>211</v>
      </c>
      <c r="Z424" s="189" t="s">
        <v>214</v>
      </c>
      <c r="AA424" s="192" t="s">
        <v>257</v>
      </c>
      <c r="AB424" s="192" t="s">
        <v>1036</v>
      </c>
      <c r="AC424" s="192" t="s">
        <v>1587</v>
      </c>
      <c r="AD424" s="195">
        <f>365*24</f>
        <v>8760</v>
      </c>
      <c r="AE424" s="184" t="str">
        <f>IF(AD424&lt;=0,"",IF(AD424&lt;=2,"Muy Baja",IF(AD424&lt;=24,"Baja",IF(AD424&lt;=500,"Media",IF(AD424&lt;=5000,"Alta","Muy Alta")))))</f>
        <v>Muy Alta</v>
      </c>
      <c r="AF424" s="188">
        <f>IF(AE424="","",IF(AE424="Muy Baja",0.2,IF(AE424="Baja",0.4,IF(AE424="Media",0.6,IF(AE424="Alta",0.8,IF(AE424="Muy Alta",1,))))))</f>
        <v>1</v>
      </c>
      <c r="AG424" s="188" t="str">
        <f>+T424</f>
        <v>El riesgo afecta la imagen de la entidad a nivel nacional, con efecto publicitarios sostenible a nivel país</v>
      </c>
      <c r="AH424" s="184" t="str" cm="1">
        <f t="array" ref="AH424">_xlfn.IFS(AG424=Datos!$C$6,"Leve",AG424=Datos!$D$6,"Leve",AG424=Datos!$C$7,"Menor",AG424=Datos!$D$7,"Menor",AG424=Datos!$C$8,"Moderado",AG424=Datos!$D$8,"Moderado",AG424=Datos!$C$9,"Mayor",AG424=Datos!$D$9,"Mayor",AG424=Datos!$C$10,"Catastrófico",AG424=Datos!$D$10,"Catastrófico")</f>
        <v>Catastrófico</v>
      </c>
      <c r="AI424" s="188">
        <f>IF(AH424="","",IF(AH424="Leve",0.2,IF(AH424="Menor",0.4,IF(AH424="Moderado",0.6,IF(AH424="Mayor",0.8,IF(AH424="Catastrófico",1,))))))</f>
        <v>1</v>
      </c>
      <c r="AJ424" s="184" t="str">
        <f>IF(OR(AND(AE424="Muy Baja",AH424="Leve"),AND(AE424="Muy Baja",AH424="Menor"),AND(AE424="Baja",AH424="Leve")),"Bajo",IF(OR(AND(AE424="Muy baja",AH424="Moderado"),AND(AE424="Baja",AH424="Menor"),AND(AE424="Baja",AH424="Moderado"),AND(AE424="Media",AH424="Leve"),AND(AE424="Media",AH424="Menor"),AND(AE424="Media",AH424="Moderado"),AND(AE424="Alta",AH424="Leve"),AND(AE424="Alta",AH424="Menor")),"Moderado",IF(OR(AND(AE424="Muy Baja",AH424="Mayor"),AND(AE424="Baja",AH424="Mayor"),AND(AE424="Media",AH424="Mayor"),AND(AE424="Alta",AH424="Moderado"),AND(AE424="Alta",AH424="Mayor"),AND(AE424="Muy Alta",AH424="Leve"),AND(AE424="Muy Alta",AH424="Menor"),AND(AE424="Muy Alta",AH424="Moderado"),AND(AE424="Muy Alta",AH424="Mayor")),"Alto",IF(OR(AND(AE424="Muy Baja",AH424="Catastrófico"),AND(AE424="Baja",AH424="Catastrófico"),AND(AE424="Media",AH424="Catastrófico"),AND(AE424="Alta",AH424="Catastrófico"),AND(AE424="Muy Alta",AH424="Catastrófico")),"Extremo",""))))</f>
        <v>Extremo</v>
      </c>
      <c r="AK424" s="185" t="str" cm="1">
        <f t="array" ref="AK424">_xlfn.IFS(AJ424="Bajo","Aceptar",AJ424="Moderado","Reducir",AJ424="Alto","Reducir",AJ424="Extremo","Reducir")</f>
        <v>Reducir</v>
      </c>
      <c r="AL424" s="20" t="str">
        <f>CONCATENATE(J424," Control"," 1")</f>
        <v>APJUR 68 Control 1</v>
      </c>
      <c r="AM424" s="22" t="s">
        <v>1606</v>
      </c>
      <c r="AN424" s="22" t="s">
        <v>1613</v>
      </c>
      <c r="AO424" s="22" t="s">
        <v>1615</v>
      </c>
      <c r="AP424" s="22" t="str">
        <f t="shared" si="331"/>
        <v>La OFICINA JURÍDICA valida y unifica los criterios jurídicos  a través de la revisión del expediente y sus anexos, evaluando la viabilidad del documento y generando el ORFEO que contiene el concepto jurídico con la firma del Jefe de la Oficina Jurídica.</v>
      </c>
      <c r="AQ424" s="20" t="s">
        <v>54</v>
      </c>
      <c r="AR424" s="20" t="str">
        <f t="shared" si="321"/>
        <v>Probabilidad</v>
      </c>
      <c r="AS424" s="20" t="s">
        <v>56</v>
      </c>
      <c r="AT424" s="20" t="str">
        <f t="shared" si="322"/>
        <v>30%</v>
      </c>
      <c r="AU424" s="20" t="s">
        <v>5</v>
      </c>
      <c r="AV424" s="20" t="s">
        <v>2</v>
      </c>
      <c r="AW424" s="20" t="s">
        <v>3</v>
      </c>
      <c r="AX424" s="21">
        <f>+IF(AR424="Probabilidad",AF424-(AF424*AT424),AF424)</f>
        <v>0.7</v>
      </c>
      <c r="AY424" s="20" t="str">
        <f t="shared" ref="AY424:AY491" si="335">IFERROR(IF(AX424="","",IF(AX424&lt;=20%,"Muy Baja",IF(AX424&lt;=40%,"Baja",IF(AX424&lt;=60%,"Media",IF(AX424&lt;=80%,"Alta","Muy Alta"))))),"")</f>
        <v>Alta</v>
      </c>
      <c r="AZ424" s="21">
        <f>+IF(AR424="Impacto",AI424-(AI424*AT424),AI424)</f>
        <v>1</v>
      </c>
      <c r="BA424" s="20" t="str">
        <f t="shared" ref="BA424:BA491" si="336">IFERROR(IF(AZ424="","",IF(AZ424&lt;=0.2,"Leve",IF(AZ424&lt;=0.4,"Menor",IF(AZ424&lt;=0.6,"Moderado",IF(AZ424&lt;=0.8,"Mayor","Catastrófico"))))),"")</f>
        <v>Catastrófico</v>
      </c>
      <c r="BB424" s="189" t="str">
        <f>IF(OR(AND(AY427="Muy Baja",BA427="Leve"),AND(AY427="Muy Baja",BA427="Menor"),AND(AY427="Baja",BA427="Leve")),"Bajo",IF(OR(AND(AY427="Muy baja",BA427="Moderado"),AND(AY427="Baja",BA427="Menor"),AND(AY427="Baja",BA427="Moderado"),AND(AY427="Media",BA427="Leve"),AND(AY427="Media",BA427="Menor"),AND(AY427="Media",BA427="Moderado"),AND(AY427="Alta",BA427="Leve"),AND(AY427="Alta",BA427="Menor")),"Moderado",IF(OR(AND(AY427="Muy Baja",BA427="Mayor"),AND(AY427="Baja",BA427="Mayor"),AND(AY427="Media",BA427="Mayor"),AND(AY427="Alta",BA427="Moderado"),AND(AY427="Alta",BA427="Mayor"),AND(AY427="Muy Alta",BA427="Leve"),AND(AY427="Muy Alta",BA427="Menor"),AND(AY427="Muy Alta",BA427="Moderado"),AND(AY427="Muy Alta",BA427="Mayor")),"Alto",IF(OR(AND(AY427="Muy Baja",BA427="Catastrófico"),AND(AY427="Baja",BA427="Catastrófico"),AND(AY427="Media",BA427="Catastrófico"),AND(AY427="Alta",BA427="Catastrófico"),AND(AY427="Muy Alta",BA427="Catastrófico")),"Extremo",""))))</f>
        <v>Alto</v>
      </c>
      <c r="BC424" s="189" t="str" cm="1">
        <f t="array" ref="BC424">_xlfn.IFS(BB424="Bajo","Aceptar",BB424="Moderado","Reducir",BB424="Alto","Reducir",BB424="Extremo","Reducir")</f>
        <v>Reducir</v>
      </c>
      <c r="BD424" s="181" t="str" cm="1">
        <f t="array" ref="BD424">_xlfn.IFS(BC424="Aceptar","No",BC424="Reducir","Si")</f>
        <v>Si</v>
      </c>
      <c r="BE424" s="136" t="s">
        <v>1817</v>
      </c>
      <c r="BF424" s="136" t="s">
        <v>1817</v>
      </c>
      <c r="BG424" s="136" t="s">
        <v>1817</v>
      </c>
      <c r="BH424" s="166">
        <v>0</v>
      </c>
      <c r="BI424" s="166"/>
      <c r="BJ424" s="167"/>
      <c r="BK424" s="164">
        <f t="shared" ref="BK424" si="337">+SUM(BH424:BJ424)</f>
        <v>0</v>
      </c>
      <c r="BL424" s="165">
        <f t="shared" ref="BL424" si="338">+BK424/3</f>
        <v>0</v>
      </c>
      <c r="BM424" s="178">
        <f t="shared" ref="BM424" si="339">+AVERAGE(BL424:BL427)</f>
        <v>0</v>
      </c>
      <c r="BN424" s="20" t="str">
        <f>CONCATENATE(J424," Acción preventiva"," 1")</f>
        <v>APJUR 68 Acción preventiva 1</v>
      </c>
      <c r="BO424" s="22" t="s">
        <v>478</v>
      </c>
      <c r="BP424" s="22" t="s">
        <v>485</v>
      </c>
      <c r="BQ424" s="22" t="s">
        <v>491</v>
      </c>
      <c r="BR424" s="20">
        <f t="shared" si="326"/>
        <v>8</v>
      </c>
      <c r="BS424" s="20"/>
      <c r="BT424" s="20"/>
      <c r="BU424" s="20"/>
      <c r="BV424" s="20"/>
      <c r="BW424" s="20">
        <v>1</v>
      </c>
      <c r="BX424" s="20">
        <v>1</v>
      </c>
      <c r="BY424" s="20">
        <v>1</v>
      </c>
      <c r="BZ424" s="20">
        <v>1</v>
      </c>
      <c r="CA424" s="20">
        <v>1</v>
      </c>
      <c r="CB424" s="20">
        <v>1</v>
      </c>
      <c r="CC424" s="20">
        <v>1</v>
      </c>
      <c r="CD424" s="20">
        <v>1</v>
      </c>
      <c r="CE424" s="180">
        <f>+AVERAGE(CR424:CR427)/AVERAGE(BR424:BR427)</f>
        <v>0</v>
      </c>
      <c r="CF424" s="37">
        <f>VLOOKUP($BN424,'[1]Anexo 4 Seg Acciones Prev'!$C$7:$CY$306,90,FALSE)</f>
        <v>0</v>
      </c>
      <c r="CG424" s="37">
        <f>VLOOKUP($BN424,'[1]Anexo 4 Seg Acciones Prev'!$C$7:$CY$306,91,FALSE)</f>
        <v>0</v>
      </c>
      <c r="CH424" s="37">
        <f>VLOOKUP($BN424,'[1]Anexo 4 Seg Acciones Prev'!$C$7:$CY$306,92,FALSE)</f>
        <v>0</v>
      </c>
      <c r="CI424" s="37">
        <f>VLOOKUP($BN424,'[1]Anexo 4 Seg Acciones Prev'!$C$7:$CY$306,93,FALSE)</f>
        <v>0</v>
      </c>
      <c r="CJ424" s="37">
        <f>VLOOKUP($BN424,'[1]Anexo 4 Seg Acciones Prev'!$C$7:$CY$306,94,FALSE)</f>
        <v>0</v>
      </c>
      <c r="CK424" s="37">
        <f>VLOOKUP($BN424,'[1]Anexo 4 Seg Acciones Prev'!$C$7:$CY$306,95,FALSE)</f>
        <v>0</v>
      </c>
      <c r="CL424" s="37">
        <f>VLOOKUP($BN424,'[1]Anexo 4 Seg Acciones Prev'!$C$7:$CY$306,96,FALSE)</f>
        <v>0</v>
      </c>
      <c r="CM424" s="37">
        <f>VLOOKUP($BN424,'[1]Anexo 4 Seg Acciones Prev'!$C$7:$CY$306,97,FALSE)</f>
        <v>0</v>
      </c>
      <c r="CN424" s="37">
        <f>VLOOKUP($BN424,'[1]Anexo 4 Seg Acciones Prev'!$C$7:$CY$306,98,FALSE)</f>
        <v>0</v>
      </c>
      <c r="CO424" s="37">
        <f>VLOOKUP($BN424,'[1]Anexo 4 Seg Acciones Prev'!$C$7:$CY$306,99,FALSE)</f>
        <v>0</v>
      </c>
      <c r="CP424" s="37">
        <f>VLOOKUP($BN424,'[1]Anexo 4 Seg Acciones Prev'!$C$7:$CY$306,100,FALSE)</f>
        <v>0</v>
      </c>
      <c r="CQ424" s="37">
        <f>VLOOKUP($BN424,'[1]Anexo 4 Seg Acciones Prev'!$C$7:$CY$306,101,FALSE)</f>
        <v>0</v>
      </c>
      <c r="CR424" s="37">
        <f t="shared" si="316"/>
        <v>0</v>
      </c>
      <c r="CS424" s="38" t="s">
        <v>58</v>
      </c>
      <c r="CT424" s="23"/>
      <c r="CU424" s="24"/>
      <c r="CV424" s="240">
        <f>+AD424</f>
        <v>8760</v>
      </c>
      <c r="CW424" s="25">
        <f>1-(CU424/CV424)</f>
        <v>1</v>
      </c>
      <c r="CX424" s="23" t="str" cm="1">
        <f t="array" ref="CX424">+_xlfn.IFS(CW424&lt;0.8,"Cambio",CW424&lt;0.9,"Revisión de control",CW424&gt;0.89,"Se mantiene")</f>
        <v>Se mantiene</v>
      </c>
      <c r="CY424" s="143"/>
      <c r="CZ424" s="143"/>
      <c r="DA424" s="143"/>
      <c r="DB424" s="143"/>
      <c r="DC424" s="25">
        <f t="shared" si="327"/>
        <v>1</v>
      </c>
    </row>
    <row r="425" spans="1:107" ht="60" customHeight="1" x14ac:dyDescent="0.35">
      <c r="A425" s="146" t="s">
        <v>476</v>
      </c>
      <c r="B425" s="203"/>
      <c r="C425" s="148" t="s">
        <v>163</v>
      </c>
      <c r="D425" s="206"/>
      <c r="E425" s="209"/>
      <c r="F425" s="206"/>
      <c r="G425" s="221"/>
      <c r="H425" s="184"/>
      <c r="I425" s="216"/>
      <c r="J425" s="190"/>
      <c r="K425" s="190"/>
      <c r="L425" s="211"/>
      <c r="M425" s="197"/>
      <c r="N425" s="200"/>
      <c r="O425" s="213"/>
      <c r="P425" s="216"/>
      <c r="Q425" s="213"/>
      <c r="R425" s="216"/>
      <c r="S425" s="216"/>
      <c r="T425" s="216"/>
      <c r="U425" s="184"/>
      <c r="V425" s="186"/>
      <c r="W425" s="186"/>
      <c r="X425" s="187"/>
      <c r="Y425" s="190"/>
      <c r="Z425" s="190"/>
      <c r="AA425" s="193"/>
      <c r="AB425" s="193"/>
      <c r="AC425" s="193"/>
      <c r="AD425" s="195"/>
      <c r="AE425" s="184"/>
      <c r="AF425" s="188"/>
      <c r="AG425" s="184"/>
      <c r="AH425" s="184"/>
      <c r="AI425" s="188"/>
      <c r="AJ425" s="184"/>
      <c r="AK425" s="185"/>
      <c r="AL425" s="20" t="str">
        <f>CONCATENATE(J424," Control"," 2")</f>
        <v>APJUR 68 Control 2</v>
      </c>
      <c r="AM425" s="22" t="s">
        <v>1606</v>
      </c>
      <c r="AN425" s="22" t="s">
        <v>1614</v>
      </c>
      <c r="AO425" s="22" t="s">
        <v>1616</v>
      </c>
      <c r="AP425" s="22" t="str">
        <f t="shared" si="331"/>
        <v>La OFICINA JURÍDICA revisa el concepto jurídico que presenta novedad a través de un nuevo ORFEO que corrige la caracterización de la solicitud del concepto, validando el objeto, el responsable y el trámite, con el fin de identificar las observaciones necesarias para su ajuste o actualización.</v>
      </c>
      <c r="AQ425" s="20" t="s">
        <v>55</v>
      </c>
      <c r="AR425" s="20" t="str">
        <f t="shared" si="321"/>
        <v>Impacto</v>
      </c>
      <c r="AS425" s="20" t="s">
        <v>56</v>
      </c>
      <c r="AT425" s="20" t="str">
        <f t="shared" si="322"/>
        <v>25%</v>
      </c>
      <c r="AU425" s="20" t="s">
        <v>5</v>
      </c>
      <c r="AV425" s="20" t="s">
        <v>2</v>
      </c>
      <c r="AW425" s="20" t="s">
        <v>3</v>
      </c>
      <c r="AX425" s="21">
        <f>+IF(AR425="Probabilidad",AX424-(AX424*AT425),AX424)</f>
        <v>0.7</v>
      </c>
      <c r="AY425" s="20" t="str">
        <f t="shared" si="335"/>
        <v>Alta</v>
      </c>
      <c r="AZ425" s="21">
        <f>+IF(AR425="Impacto",AZ424-(AZ424*AT425),AZ424)</f>
        <v>0.75</v>
      </c>
      <c r="BA425" s="20" t="str">
        <f t="shared" si="336"/>
        <v>Mayor</v>
      </c>
      <c r="BB425" s="190"/>
      <c r="BC425" s="190"/>
      <c r="BD425" s="182"/>
      <c r="BE425" s="136" t="s">
        <v>1817</v>
      </c>
      <c r="BF425" s="136" t="s">
        <v>1817</v>
      </c>
      <c r="BG425" s="136" t="s">
        <v>1817</v>
      </c>
      <c r="BH425" s="166"/>
      <c r="BI425" s="166"/>
      <c r="BJ425" s="167"/>
      <c r="BK425" s="164"/>
      <c r="BL425" s="165"/>
      <c r="BM425" s="178"/>
      <c r="BN425" s="20" t="str">
        <f>CONCATENATE(J424," Acción preventiva"," 2")</f>
        <v>APJUR 68 Acción preventiva 2</v>
      </c>
      <c r="BO425" s="22"/>
      <c r="BP425" s="22"/>
      <c r="BQ425" s="22"/>
      <c r="BR425" s="20"/>
      <c r="BS425" s="20"/>
      <c r="BT425" s="20"/>
      <c r="BU425" s="20"/>
      <c r="BV425" s="20"/>
      <c r="BW425" s="20"/>
      <c r="BX425" s="20"/>
      <c r="BY425" s="20"/>
      <c r="BZ425" s="20"/>
      <c r="CA425" s="20"/>
      <c r="CB425" s="20"/>
      <c r="CC425" s="20"/>
      <c r="CD425" s="20"/>
      <c r="CE425" s="180"/>
      <c r="CF425" s="37"/>
      <c r="CG425" s="37"/>
      <c r="CH425" s="37"/>
      <c r="CI425" s="37"/>
      <c r="CJ425" s="37"/>
      <c r="CK425" s="37"/>
      <c r="CL425" s="37"/>
      <c r="CM425" s="37"/>
      <c r="CN425" s="37"/>
      <c r="CO425" s="37"/>
      <c r="CP425" s="37"/>
      <c r="CQ425" s="37"/>
      <c r="CR425" s="37"/>
      <c r="CS425" s="38"/>
      <c r="CT425" s="23"/>
      <c r="CU425" s="24"/>
      <c r="CV425" s="241"/>
      <c r="CW425" s="25">
        <f>1-(CU425/CV424)</f>
        <v>1</v>
      </c>
      <c r="CX425" s="23" t="str" cm="1">
        <f t="array" ref="CX425">+_xlfn.IFS(CW425&lt;0.8,"Cambio",CW425&lt;0.9,"Revisión de control",CW425&gt;0.89,"Se mantiene")</f>
        <v>Se mantiene</v>
      </c>
      <c r="CY425" s="143"/>
      <c r="CZ425" s="143"/>
      <c r="DA425" s="143"/>
      <c r="DB425" s="143"/>
      <c r="DC425" s="25">
        <f t="shared" si="327"/>
        <v>1</v>
      </c>
    </row>
    <row r="426" spans="1:107" ht="60" customHeight="1" x14ac:dyDescent="0.35">
      <c r="A426" s="146" t="s">
        <v>476</v>
      </c>
      <c r="B426" s="203"/>
      <c r="C426" s="148" t="s">
        <v>163</v>
      </c>
      <c r="D426" s="206"/>
      <c r="E426" s="209"/>
      <c r="F426" s="206"/>
      <c r="G426" s="221"/>
      <c r="H426" s="184"/>
      <c r="I426" s="216"/>
      <c r="J426" s="190"/>
      <c r="K426" s="190"/>
      <c r="L426" s="211"/>
      <c r="M426" s="197"/>
      <c r="N426" s="200"/>
      <c r="O426" s="213"/>
      <c r="P426" s="216"/>
      <c r="Q426" s="213"/>
      <c r="R426" s="216"/>
      <c r="S426" s="216"/>
      <c r="T426" s="216"/>
      <c r="U426" s="184"/>
      <c r="V426" s="186"/>
      <c r="W426" s="186"/>
      <c r="X426" s="187"/>
      <c r="Y426" s="190"/>
      <c r="Z426" s="190"/>
      <c r="AA426" s="193"/>
      <c r="AB426" s="193"/>
      <c r="AC426" s="193"/>
      <c r="AD426" s="195"/>
      <c r="AE426" s="184"/>
      <c r="AF426" s="188"/>
      <c r="AG426" s="184"/>
      <c r="AH426" s="184"/>
      <c r="AI426" s="188"/>
      <c r="AJ426" s="184"/>
      <c r="AK426" s="185"/>
      <c r="AL426" s="20" t="str">
        <f>CONCATENATE(J424," Control"," 3")</f>
        <v>APJUR 68 Control 3</v>
      </c>
      <c r="AM426" s="22"/>
      <c r="AN426" s="22"/>
      <c r="AO426" s="22"/>
      <c r="AP426" s="22" t="str">
        <f t="shared" si="331"/>
        <v xml:space="preserve">  a través de </v>
      </c>
      <c r="AQ426" s="20"/>
      <c r="AR426" s="20" t="str">
        <f t="shared" si="321"/>
        <v/>
      </c>
      <c r="AS426" s="20"/>
      <c r="AT426" s="20" t="str">
        <f t="shared" si="322"/>
        <v/>
      </c>
      <c r="AU426" s="20"/>
      <c r="AV426" s="20"/>
      <c r="AW426" s="20"/>
      <c r="AX426" s="21">
        <f>+IF(AR426="Probabilidad",AX425-(AX425*AT426),AX425)</f>
        <v>0.7</v>
      </c>
      <c r="AY426" s="20" t="str">
        <f t="shared" si="335"/>
        <v>Alta</v>
      </c>
      <c r="AZ426" s="21">
        <f>+IF(AR426="Impacto",AZ425-(AZ425*AT426),AZ425)</f>
        <v>0.75</v>
      </c>
      <c r="BA426" s="20" t="str">
        <f t="shared" si="336"/>
        <v>Mayor</v>
      </c>
      <c r="BB426" s="190"/>
      <c r="BC426" s="190"/>
      <c r="BD426" s="182"/>
      <c r="BE426" s="20"/>
      <c r="BF426" s="20"/>
      <c r="BG426" s="20"/>
      <c r="BH426" s="166"/>
      <c r="BI426" s="166"/>
      <c r="BJ426" s="167"/>
      <c r="BK426" s="167"/>
      <c r="BL426" s="165"/>
      <c r="BM426" s="178"/>
      <c r="BN426" s="20" t="str">
        <f>CONCATENATE(J424," Acción preventiva"," 3")</f>
        <v>APJUR 68 Acción preventiva 3</v>
      </c>
      <c r="BO426" s="22"/>
      <c r="BP426" s="22"/>
      <c r="BQ426" s="22"/>
      <c r="BR426" s="20"/>
      <c r="BS426" s="20"/>
      <c r="BT426" s="20"/>
      <c r="BU426" s="20"/>
      <c r="BV426" s="20"/>
      <c r="BW426" s="20"/>
      <c r="BX426" s="20"/>
      <c r="BY426" s="20"/>
      <c r="BZ426" s="20"/>
      <c r="CA426" s="20"/>
      <c r="CB426" s="20"/>
      <c r="CC426" s="20"/>
      <c r="CD426" s="20"/>
      <c r="CE426" s="180"/>
      <c r="CF426" s="37"/>
      <c r="CG426" s="37"/>
      <c r="CH426" s="37"/>
      <c r="CI426" s="37"/>
      <c r="CJ426" s="37"/>
      <c r="CK426" s="37"/>
      <c r="CL426" s="37"/>
      <c r="CM426" s="37"/>
      <c r="CN426" s="37"/>
      <c r="CO426" s="37"/>
      <c r="CP426" s="37"/>
      <c r="CQ426" s="37"/>
      <c r="CR426" s="37"/>
      <c r="CS426" s="38"/>
      <c r="CT426" s="23"/>
      <c r="CU426" s="24"/>
      <c r="CV426" s="241"/>
      <c r="CW426" s="25">
        <f>1-(CU426/CV424)</f>
        <v>1</v>
      </c>
      <c r="CX426" s="23" t="str" cm="1">
        <f t="array" ref="CX426">+_xlfn.IFS(CW426&lt;0.8,"Cambio",CW426&lt;0.9,"Revisión de control",CW426&gt;0.89,"Se mantiene")</f>
        <v>Se mantiene</v>
      </c>
      <c r="CY426" s="143"/>
      <c r="CZ426" s="143"/>
      <c r="DA426" s="143"/>
      <c r="DB426" s="143"/>
      <c r="DC426" s="25">
        <f t="shared" si="327"/>
        <v>1</v>
      </c>
    </row>
    <row r="427" spans="1:107" ht="60" customHeight="1" x14ac:dyDescent="0.35">
      <c r="A427" s="146" t="s">
        <v>476</v>
      </c>
      <c r="B427" s="204"/>
      <c r="C427" s="148" t="s">
        <v>163</v>
      </c>
      <c r="D427" s="207"/>
      <c r="E427" s="210"/>
      <c r="F427" s="207"/>
      <c r="G427" s="221"/>
      <c r="H427" s="184"/>
      <c r="I427" s="217"/>
      <c r="J427" s="191"/>
      <c r="K427" s="191"/>
      <c r="L427" s="211"/>
      <c r="M427" s="198"/>
      <c r="N427" s="201"/>
      <c r="O427" s="214"/>
      <c r="P427" s="217"/>
      <c r="Q427" s="214"/>
      <c r="R427" s="217"/>
      <c r="S427" s="217"/>
      <c r="T427" s="217"/>
      <c r="U427" s="184"/>
      <c r="V427" s="186"/>
      <c r="W427" s="186"/>
      <c r="X427" s="187"/>
      <c r="Y427" s="191"/>
      <c r="Z427" s="191"/>
      <c r="AA427" s="194"/>
      <c r="AB427" s="194"/>
      <c r="AC427" s="194"/>
      <c r="AD427" s="195"/>
      <c r="AE427" s="184"/>
      <c r="AF427" s="188"/>
      <c r="AG427" s="184"/>
      <c r="AH427" s="184"/>
      <c r="AI427" s="188"/>
      <c r="AJ427" s="184"/>
      <c r="AK427" s="185"/>
      <c r="AL427" s="20" t="str">
        <f>CONCATENATE(J424," Control"," 4")</f>
        <v>APJUR 68 Control 4</v>
      </c>
      <c r="AM427" s="22"/>
      <c r="AN427" s="22"/>
      <c r="AO427" s="22"/>
      <c r="AP427" s="22" t="str">
        <f t="shared" si="331"/>
        <v xml:space="preserve">  a través de </v>
      </c>
      <c r="AQ427" s="20"/>
      <c r="AR427" s="20" t="str">
        <f t="shared" si="321"/>
        <v/>
      </c>
      <c r="AS427" s="20"/>
      <c r="AT427" s="20" t="str">
        <f t="shared" si="322"/>
        <v/>
      </c>
      <c r="AU427" s="20"/>
      <c r="AV427" s="20"/>
      <c r="AW427" s="20"/>
      <c r="AX427" s="21">
        <f>+IF(AR427="Probabilidad",AX426-(AX426*AT427),AX426)</f>
        <v>0.7</v>
      </c>
      <c r="AY427" s="20" t="str">
        <f t="shared" si="335"/>
        <v>Alta</v>
      </c>
      <c r="AZ427" s="21">
        <f>+IF(AR427="Impacto",AZ426-(AZ426*AT427),AZ426)</f>
        <v>0.75</v>
      </c>
      <c r="BA427" s="20" t="str">
        <f t="shared" si="336"/>
        <v>Mayor</v>
      </c>
      <c r="BB427" s="191"/>
      <c r="BC427" s="191"/>
      <c r="BD427" s="183"/>
      <c r="BE427" s="20"/>
      <c r="BF427" s="20"/>
      <c r="BG427" s="20"/>
      <c r="BH427" s="166"/>
      <c r="BI427" s="166"/>
      <c r="BJ427" s="167"/>
      <c r="BK427" s="167"/>
      <c r="BL427" s="165"/>
      <c r="BM427" s="178"/>
      <c r="BN427" s="20" t="str">
        <f>CONCATENATE(J424," Acción preventiva"," 4")</f>
        <v>APJUR 68 Acción preventiva 4</v>
      </c>
      <c r="BO427" s="22"/>
      <c r="BP427" s="22"/>
      <c r="BQ427" s="22"/>
      <c r="BR427" s="20"/>
      <c r="BS427" s="20"/>
      <c r="BT427" s="20"/>
      <c r="BU427" s="20"/>
      <c r="BV427" s="20"/>
      <c r="BW427" s="20"/>
      <c r="BX427" s="20"/>
      <c r="BY427" s="20"/>
      <c r="BZ427" s="20"/>
      <c r="CA427" s="20"/>
      <c r="CB427" s="20"/>
      <c r="CC427" s="20"/>
      <c r="CD427" s="20"/>
      <c r="CE427" s="180"/>
      <c r="CF427" s="37"/>
      <c r="CG427" s="37"/>
      <c r="CH427" s="37"/>
      <c r="CI427" s="37"/>
      <c r="CJ427" s="37"/>
      <c r="CK427" s="37"/>
      <c r="CL427" s="37"/>
      <c r="CM427" s="37"/>
      <c r="CN427" s="37"/>
      <c r="CO427" s="37"/>
      <c r="CP427" s="37"/>
      <c r="CQ427" s="37"/>
      <c r="CR427" s="37"/>
      <c r="CS427" s="38"/>
      <c r="CT427" s="23"/>
      <c r="CU427" s="24"/>
      <c r="CV427" s="242"/>
      <c r="CW427" s="25">
        <f>1-(CU427/CV424)</f>
        <v>1</v>
      </c>
      <c r="CX427" s="23" t="str" cm="1">
        <f t="array" ref="CX427">+_xlfn.IFS(CW427&lt;0.8,"Cambio",CW427&lt;0.9,"Revisión de control",CW427&gt;0.89,"Se mantiene")</f>
        <v>Se mantiene</v>
      </c>
      <c r="CY427" s="143"/>
      <c r="CZ427" s="143"/>
      <c r="DA427" s="143"/>
      <c r="DB427" s="143"/>
      <c r="DC427" s="25">
        <f t="shared" si="327"/>
        <v>1</v>
      </c>
    </row>
    <row r="428" spans="1:107" ht="60" hidden="1" customHeight="1" x14ac:dyDescent="0.35">
      <c r="A428" s="146"/>
      <c r="B428" s="218" t="s">
        <v>162</v>
      </c>
      <c r="C428" s="148" t="s">
        <v>163</v>
      </c>
      <c r="D428" s="205" t="str">
        <f>VLOOKUP(B428,Datos!$B$65:$F$80,3,FALSE)</f>
        <v>Asesorar y dar soporte jurídico a las diferentes dependencias ,a través de la emisión de conceptos y  demás soportes legales que sean necesarios, así como realizar todas las actuaciones tendientes a la debida defensa de los intereses de la entidad.</v>
      </c>
      <c r="E428" s="208" t="str">
        <f>VLOOKUP(B428,Datos!$B$65:$F$80,5,FALSE)</f>
        <v>La posibilidad de incumplir con la adecuada actuación de la defensa jurídica ante los intereses de la entidad y la desatención en la asesoría de soporte jurídico a las solicitudes que reciban</v>
      </c>
      <c r="F428" s="205" t="str">
        <f>VLOOKUP(B428,Datos!$B$65:$F$80,4,FALSE)</f>
        <v>Desde la asesoría jurídica al Director y demás dependencias, hasta las actuaciones judiciales tendientes a la debida defensa de los intereses de la entidad.</v>
      </c>
      <c r="G428" s="221" t="s">
        <v>670</v>
      </c>
      <c r="H428" s="184"/>
      <c r="I428" s="215">
        <f>IF(K428="",0,1)</f>
        <v>0</v>
      </c>
      <c r="J428" s="189" t="str">
        <f>CONCATENATE(C428," ",K428)</f>
        <v xml:space="preserve">APJUR </v>
      </c>
      <c r="K428" s="189"/>
      <c r="L428" s="211"/>
      <c r="M428" s="196">
        <f ca="1">+TODAY()-L428</f>
        <v>46189</v>
      </c>
      <c r="N428" s="199"/>
      <c r="O428" s="212"/>
      <c r="P428" s="215" t="e">
        <f>VLOOKUP(O428,Datos!$B$20:$D$25,3,FALSE)</f>
        <v>#N/A</v>
      </c>
      <c r="Q428" s="212"/>
      <c r="R428" s="215" t="e">
        <f>VLOOKUP(Q428,Datos!$C$20:$D$25,2,FALSE)</f>
        <v>#N/A</v>
      </c>
      <c r="S428" s="215" t="e">
        <f>+IF(P428="",R428,IF(R428="",P428,IF(P428&gt;R428,P428,R428)))</f>
        <v>#N/A</v>
      </c>
      <c r="T428" s="215" t="e" cm="1">
        <f t="array" ref="T428">_xlfn.IFS(S428=P428,O428,S428=R428,Q428)</f>
        <v>#N/A</v>
      </c>
      <c r="U428" s="184"/>
      <c r="V428" s="186"/>
      <c r="W428" s="186"/>
      <c r="X428" s="187" t="str">
        <f>CONCATENATE("Posibilidad de"," ",U428," ",V428," debido ",W428)</f>
        <v xml:space="preserve">Posibilidad de   debido </v>
      </c>
      <c r="Y428" s="189"/>
      <c r="Z428" s="189"/>
      <c r="AA428" s="192"/>
      <c r="AB428" s="192"/>
      <c r="AC428" s="192"/>
      <c r="AD428" s="195"/>
      <c r="AE428" s="184" t="str">
        <f>IF(AD428&lt;=0,"",IF(AD428&lt;=2,"Muy Baja",IF(AD428&lt;=24,"Baja",IF(AD428&lt;=500,"Media",IF(AD428&lt;=5000,"Alta","Muy Alta")))))</f>
        <v/>
      </c>
      <c r="AF428" s="188" t="str">
        <f>IF(AE428="","",IF(AE428="Muy Baja",0.2,IF(AE428="Baja",0.4,IF(AE428="Media",0.6,IF(AE428="Alta",0.8,IF(AE428="Muy Alta",1,))))))</f>
        <v/>
      </c>
      <c r="AG428" s="188" t="e">
        <f>+T428</f>
        <v>#N/A</v>
      </c>
      <c r="AH428" s="184" t="e" cm="1">
        <f t="array" ref="AH428">_xlfn.IFS(AG428=Datos!$C$6,"Leve",AG428=Datos!$D$6,"Leve",AG428=Datos!$C$7,"Menor",AG428=Datos!$D$7,"Menor",AG428=Datos!$C$8,"Moderado",AG428=Datos!$D$8,"Moderado",AG428=Datos!$C$9,"Mayor",AG428=Datos!$D$9,"Mayor",AG428=Datos!$C$10,"Catastrófico",AG428=Datos!$D$10,"Catastrófico")</f>
        <v>#N/A</v>
      </c>
      <c r="AI428" s="188" t="e">
        <f>IF(AH428="","",IF(AH428="Leve",0.2,IF(AH428="Menor",0.4,IF(AH428="Moderado",0.6,IF(AH428="Mayor",0.8,IF(AH428="Catastrófico",1,))))))</f>
        <v>#N/A</v>
      </c>
      <c r="AJ428" s="184" t="e">
        <f>IF(OR(AND(AE428="Muy Baja",AH428="Leve"),AND(AE428="Muy Baja",AH428="Menor"),AND(AE428="Baja",AH428="Leve")),"Bajo",IF(OR(AND(AE428="Muy baja",AH428="Moderado"),AND(AE428="Baja",AH428="Menor"),AND(AE428="Baja",AH428="Moderado"),AND(AE428="Media",AH428="Leve"),AND(AE428="Media",AH428="Menor"),AND(AE428="Media",AH428="Moderado"),AND(AE428="Alta",AH428="Leve"),AND(AE428="Alta",AH428="Menor")),"Moderado",IF(OR(AND(AE428="Muy Baja",AH428="Mayor"),AND(AE428="Baja",AH428="Mayor"),AND(AE428="Media",AH428="Mayor"),AND(AE428="Alta",AH428="Moderado"),AND(AE428="Alta",AH428="Mayor"),AND(AE428="Muy Alta",AH428="Leve"),AND(AE428="Muy Alta",AH428="Menor"),AND(AE428="Muy Alta",AH428="Moderado"),AND(AE428="Muy Alta",AH428="Mayor")),"Alto",IF(OR(AND(AE428="Muy Baja",AH428="Catastrófico"),AND(AE428="Baja",AH428="Catastrófico"),AND(AE428="Media",AH428="Catastrófico"),AND(AE428="Alta",AH428="Catastrófico"),AND(AE428="Muy Alta",AH428="Catastrófico")),"Extremo",""))))</f>
        <v>#N/A</v>
      </c>
      <c r="AK428" s="185" t="e" cm="1">
        <f t="array" ref="AK428">_xlfn.IFS(AJ428="Bajo","Aceptar",AJ428="Moderado","Reducir",AJ428="Alto","Reducir",AJ428="Extremo","Reducir")</f>
        <v>#N/A</v>
      </c>
      <c r="AL428" s="20" t="str">
        <f>CONCATENATE(J428," Control"," 1")</f>
        <v>APJUR  Control 1</v>
      </c>
      <c r="AM428" s="22"/>
      <c r="AN428" s="22"/>
      <c r="AO428" s="22"/>
      <c r="AP428" s="22" t="str">
        <f>CONCATENATE(AM428," ",AN428," a través de ",AO428)</f>
        <v xml:space="preserve">  a través de </v>
      </c>
      <c r="AQ428" s="20"/>
      <c r="AR428" s="20" t="str">
        <f t="shared" si="321"/>
        <v/>
      </c>
      <c r="AS428" s="20"/>
      <c r="AT428" s="20" t="str">
        <f t="shared" si="322"/>
        <v/>
      </c>
      <c r="AU428" s="20"/>
      <c r="AV428" s="20"/>
      <c r="AW428" s="20"/>
      <c r="AX428" s="21" t="str">
        <f>+IF(AR428="Probabilidad",AF428-(AF428*AT428),AF428)</f>
        <v/>
      </c>
      <c r="AY428" s="20" t="str">
        <f t="shared" si="335"/>
        <v/>
      </c>
      <c r="AZ428" s="21" t="e">
        <f>+IF(AR428="Impacto",AI428-(AI428*AT428),AI428)</f>
        <v>#N/A</v>
      </c>
      <c r="BA428" s="20" t="str">
        <f t="shared" si="336"/>
        <v/>
      </c>
      <c r="BB428" s="189" t="str">
        <f>IF(OR(AND(AY431="Muy Baja",BA431="Leve"),AND(AY431="Muy Baja",BA431="Menor"),AND(AY431="Baja",BA431="Leve")),"Bajo",IF(OR(AND(AY431="Muy baja",BA431="Moderado"),AND(AY431="Baja",BA431="Menor"),AND(AY431="Baja",BA431="Moderado"),AND(AY431="Media",BA431="Leve"),AND(AY431="Media",BA431="Menor"),AND(AY431="Media",BA431="Moderado"),AND(AY431="Alta",BA431="Leve"),AND(AY431="Alta",BA431="Menor")),"Moderado",IF(OR(AND(AY431="Muy Baja",BA431="Mayor"),AND(AY431="Baja",BA431="Mayor"),AND(AY431="Media",BA431="Mayor"),AND(AY431="Alta",BA431="Moderado"),AND(AY431="Alta",BA431="Mayor"),AND(AY431="Muy Alta",BA431="Leve"),AND(AY431="Muy Alta",BA431="Menor"),AND(AY431="Muy Alta",BA431="Moderado"),AND(AY431="Muy Alta",BA431="Mayor")),"Alto",IF(OR(AND(AY431="Muy Baja",BA431="Catastrófico"),AND(AY431="Baja",BA431="Catastrófico"),AND(AY431="Media",BA431="Catastrófico"),AND(AY431="Alta",BA431="Catastrófico"),AND(AY431="Muy Alta",BA431="Catastrófico")),"Extremo",""))))</f>
        <v/>
      </c>
      <c r="BC428" s="189" t="e" cm="1">
        <f t="array" ref="BC428">_xlfn.IFS(BB428="Bajo","Aceptar",BB428="Moderado","Reducir",BB428="Alto","Reducir",BB428="Extremo","Reducir")</f>
        <v>#N/A</v>
      </c>
      <c r="BD428" s="181" t="e" cm="1">
        <f t="array" ref="BD428">_xlfn.IFS(BC428="Aceptar","No",BC428="Reducir","Si")</f>
        <v>#N/A</v>
      </c>
      <c r="BE428" s="161"/>
      <c r="BF428" s="161"/>
      <c r="BG428" s="161"/>
      <c r="BH428" s="161"/>
      <c r="BI428" s="161"/>
      <c r="BJ428" s="161"/>
      <c r="BK428" s="161"/>
      <c r="BL428" s="161"/>
      <c r="BM428" s="178"/>
      <c r="BN428" s="20" t="str">
        <f>CONCATENATE(J428," Acción preventiva"," 1")</f>
        <v>APJUR  Acción preventiva 1</v>
      </c>
      <c r="BO428" s="22"/>
      <c r="BP428" s="22"/>
      <c r="BQ428" s="22"/>
      <c r="BR428" s="20"/>
      <c r="BS428" s="20"/>
      <c r="BT428" s="20"/>
      <c r="BU428" s="20"/>
      <c r="BV428" s="20"/>
      <c r="BW428" s="20"/>
      <c r="BX428" s="20"/>
      <c r="BY428" s="20"/>
      <c r="BZ428" s="20"/>
      <c r="CA428" s="20"/>
      <c r="CB428" s="20"/>
      <c r="CC428" s="20"/>
      <c r="CD428" s="20"/>
      <c r="CE428" s="180"/>
      <c r="CF428" s="37"/>
      <c r="CG428" s="37"/>
      <c r="CH428" s="37"/>
      <c r="CI428" s="37"/>
      <c r="CJ428" s="37"/>
      <c r="CK428" s="37"/>
      <c r="CL428" s="37"/>
      <c r="CM428" s="37"/>
      <c r="CN428" s="37"/>
      <c r="CO428" s="37"/>
      <c r="CP428" s="37"/>
      <c r="CQ428" s="37"/>
      <c r="CR428" s="37">
        <f t="shared" si="316"/>
        <v>0</v>
      </c>
      <c r="CS428" s="38"/>
      <c r="CT428" s="23"/>
      <c r="CU428" s="24"/>
      <c r="CV428" s="240">
        <f>+AD428</f>
        <v>0</v>
      </c>
      <c r="CW428" s="25" t="e">
        <f>1-(CU428/CV428)</f>
        <v>#DIV/0!</v>
      </c>
      <c r="CX428" s="23" t="e" cm="1">
        <f t="array" ref="CX428">+_xlfn.IFS(CW428&lt;0.8,"Cambio",CW428&lt;0.9,"Revisión de control",CW428&gt;0.89,"Se mantiene")</f>
        <v>#DIV/0!</v>
      </c>
      <c r="CY428" s="143"/>
      <c r="CZ428" s="143"/>
      <c r="DA428" s="143"/>
      <c r="DB428" s="143"/>
      <c r="DC428" s="25"/>
    </row>
    <row r="429" spans="1:107" ht="60" hidden="1" customHeight="1" x14ac:dyDescent="0.35">
      <c r="A429" s="146"/>
      <c r="B429" s="219"/>
      <c r="C429" s="148" t="s">
        <v>163</v>
      </c>
      <c r="D429" s="206"/>
      <c r="E429" s="209"/>
      <c r="F429" s="206"/>
      <c r="G429" s="221"/>
      <c r="H429" s="184"/>
      <c r="I429" s="216"/>
      <c r="J429" s="190"/>
      <c r="K429" s="190"/>
      <c r="L429" s="211"/>
      <c r="M429" s="197"/>
      <c r="N429" s="200"/>
      <c r="O429" s="213"/>
      <c r="P429" s="216"/>
      <c r="Q429" s="213"/>
      <c r="R429" s="216"/>
      <c r="S429" s="216"/>
      <c r="T429" s="216"/>
      <c r="U429" s="184"/>
      <c r="V429" s="186"/>
      <c r="W429" s="186"/>
      <c r="X429" s="187"/>
      <c r="Y429" s="190"/>
      <c r="Z429" s="190"/>
      <c r="AA429" s="193"/>
      <c r="AB429" s="193"/>
      <c r="AC429" s="193"/>
      <c r="AD429" s="195"/>
      <c r="AE429" s="184"/>
      <c r="AF429" s="188"/>
      <c r="AG429" s="184"/>
      <c r="AH429" s="184"/>
      <c r="AI429" s="188"/>
      <c r="AJ429" s="184"/>
      <c r="AK429" s="185"/>
      <c r="AL429" s="20" t="str">
        <f>CONCATENATE(J428," Control"," 2")</f>
        <v>APJUR  Control 2</v>
      </c>
      <c r="AM429" s="22"/>
      <c r="AN429" s="22"/>
      <c r="AO429" s="22"/>
      <c r="AP429" s="22" t="str">
        <f>CONCATENATE(AM429," ",AN429," a través de ",AO429)</f>
        <v xml:space="preserve">  a través de </v>
      </c>
      <c r="AQ429" s="20"/>
      <c r="AR429" s="20" t="str">
        <f t="shared" si="321"/>
        <v/>
      </c>
      <c r="AS429" s="20"/>
      <c r="AT429" s="20" t="str">
        <f t="shared" si="322"/>
        <v/>
      </c>
      <c r="AU429" s="20"/>
      <c r="AV429" s="20"/>
      <c r="AW429" s="20"/>
      <c r="AX429" s="21" t="str">
        <f>+IF(AR429="Probabilidad",AX428-(AX428*AT429),AX428)</f>
        <v/>
      </c>
      <c r="AY429" s="20" t="str">
        <f t="shared" si="335"/>
        <v/>
      </c>
      <c r="AZ429" s="21" t="e">
        <f>+IF(AR429="Impacto",AZ428-(AZ428*AT429),AZ428)</f>
        <v>#N/A</v>
      </c>
      <c r="BA429" s="20" t="str">
        <f t="shared" si="336"/>
        <v/>
      </c>
      <c r="BB429" s="190"/>
      <c r="BC429" s="190"/>
      <c r="BD429" s="182"/>
      <c r="BE429" s="162"/>
      <c r="BF429" s="162"/>
      <c r="BG429" s="162"/>
      <c r="BH429" s="162"/>
      <c r="BI429" s="162"/>
      <c r="BJ429" s="162"/>
      <c r="BK429" s="162"/>
      <c r="BL429" s="162"/>
      <c r="BM429" s="178"/>
      <c r="BN429" s="20" t="str">
        <f>CONCATENATE(J428," Acción preventiva"," 2")</f>
        <v>APJUR  Acción preventiva 2</v>
      </c>
      <c r="BO429" s="22"/>
      <c r="BP429" s="22"/>
      <c r="BQ429" s="22"/>
      <c r="BR429" s="20"/>
      <c r="BS429" s="20"/>
      <c r="BT429" s="20"/>
      <c r="BU429" s="20"/>
      <c r="BV429" s="20"/>
      <c r="BW429" s="20"/>
      <c r="BX429" s="20"/>
      <c r="BY429" s="20"/>
      <c r="BZ429" s="20"/>
      <c r="CA429" s="20"/>
      <c r="CB429" s="20"/>
      <c r="CC429" s="20"/>
      <c r="CD429" s="20"/>
      <c r="CE429" s="180"/>
      <c r="CF429" s="37"/>
      <c r="CG429" s="37"/>
      <c r="CH429" s="37"/>
      <c r="CI429" s="37"/>
      <c r="CJ429" s="37"/>
      <c r="CK429" s="37"/>
      <c r="CL429" s="37"/>
      <c r="CM429" s="37"/>
      <c r="CN429" s="37"/>
      <c r="CO429" s="37"/>
      <c r="CP429" s="37"/>
      <c r="CQ429" s="37"/>
      <c r="CR429" s="37">
        <f t="shared" si="316"/>
        <v>0</v>
      </c>
      <c r="CS429" s="38"/>
      <c r="CT429" s="23"/>
      <c r="CU429" s="24"/>
      <c r="CV429" s="241"/>
      <c r="CW429" s="25" t="e">
        <f>1-(CU429/CV428)</f>
        <v>#DIV/0!</v>
      </c>
      <c r="CX429" s="23" t="e" cm="1">
        <f t="array" ref="CX429">+_xlfn.IFS(CW429&lt;0.8,"Cambio",CW429&lt;0.9,"Revisión de control",CW429&gt;0.89,"Se mantiene")</f>
        <v>#DIV/0!</v>
      </c>
      <c r="CY429" s="143"/>
      <c r="CZ429" s="143"/>
      <c r="DA429" s="143"/>
      <c r="DB429" s="143"/>
      <c r="DC429" s="25"/>
    </row>
    <row r="430" spans="1:107" ht="60" hidden="1" customHeight="1" x14ac:dyDescent="0.35">
      <c r="A430" s="146"/>
      <c r="B430" s="219"/>
      <c r="C430" s="148" t="s">
        <v>163</v>
      </c>
      <c r="D430" s="206"/>
      <c r="E430" s="209"/>
      <c r="F430" s="206"/>
      <c r="G430" s="221"/>
      <c r="H430" s="184"/>
      <c r="I430" s="216"/>
      <c r="J430" s="190"/>
      <c r="K430" s="190"/>
      <c r="L430" s="211"/>
      <c r="M430" s="197"/>
      <c r="N430" s="200"/>
      <c r="O430" s="213"/>
      <c r="P430" s="216"/>
      <c r="Q430" s="213"/>
      <c r="R430" s="216"/>
      <c r="S430" s="216"/>
      <c r="T430" s="216"/>
      <c r="U430" s="184"/>
      <c r="V430" s="186"/>
      <c r="W430" s="186"/>
      <c r="X430" s="187"/>
      <c r="Y430" s="190"/>
      <c r="Z430" s="190"/>
      <c r="AA430" s="193"/>
      <c r="AB430" s="193"/>
      <c r="AC430" s="193"/>
      <c r="AD430" s="195"/>
      <c r="AE430" s="184"/>
      <c r="AF430" s="188"/>
      <c r="AG430" s="184"/>
      <c r="AH430" s="184"/>
      <c r="AI430" s="188"/>
      <c r="AJ430" s="184"/>
      <c r="AK430" s="185"/>
      <c r="AL430" s="20" t="str">
        <f>CONCATENATE(J428," Control"," 3")</f>
        <v>APJUR  Control 3</v>
      </c>
      <c r="AM430" s="22"/>
      <c r="AN430" s="22"/>
      <c r="AO430" s="22"/>
      <c r="AP430" s="22" t="str">
        <f>CONCATENATE(AM430," ",AN430," a través de ",AO430)</f>
        <v xml:space="preserve">  a través de </v>
      </c>
      <c r="AQ430" s="20"/>
      <c r="AR430" s="20" t="str">
        <f t="shared" si="321"/>
        <v/>
      </c>
      <c r="AS430" s="20"/>
      <c r="AT430" s="20" t="str">
        <f t="shared" si="322"/>
        <v/>
      </c>
      <c r="AU430" s="20"/>
      <c r="AV430" s="20"/>
      <c r="AW430" s="20"/>
      <c r="AX430" s="21" t="str">
        <f>+IF(AR430="Probabilidad",AX429-(AX429*AT430),AX429)</f>
        <v/>
      </c>
      <c r="AY430" s="20" t="str">
        <f t="shared" si="335"/>
        <v/>
      </c>
      <c r="AZ430" s="21" t="e">
        <f>+IF(AR430="Impacto",AZ429-(AZ429*AT430),AZ429)</f>
        <v>#N/A</v>
      </c>
      <c r="BA430" s="20" t="str">
        <f t="shared" si="336"/>
        <v/>
      </c>
      <c r="BB430" s="190"/>
      <c r="BC430" s="190"/>
      <c r="BD430" s="182"/>
      <c r="BE430" s="162"/>
      <c r="BF430" s="162"/>
      <c r="BG430" s="162"/>
      <c r="BH430" s="162"/>
      <c r="BI430" s="162"/>
      <c r="BJ430" s="162"/>
      <c r="BK430" s="162"/>
      <c r="BL430" s="162"/>
      <c r="BM430" s="178"/>
      <c r="BN430" s="20" t="str">
        <f>CONCATENATE(J428," Acción preventiva"," 3")</f>
        <v>APJUR  Acción preventiva 3</v>
      </c>
      <c r="BO430" s="22"/>
      <c r="BP430" s="22"/>
      <c r="BQ430" s="22"/>
      <c r="BR430" s="20"/>
      <c r="BS430" s="20"/>
      <c r="BT430" s="20"/>
      <c r="BU430" s="20"/>
      <c r="BV430" s="20"/>
      <c r="BW430" s="20"/>
      <c r="BX430" s="20"/>
      <c r="BY430" s="20"/>
      <c r="BZ430" s="20"/>
      <c r="CA430" s="20"/>
      <c r="CB430" s="20"/>
      <c r="CC430" s="20"/>
      <c r="CD430" s="20"/>
      <c r="CE430" s="180"/>
      <c r="CF430" s="37"/>
      <c r="CG430" s="37"/>
      <c r="CH430" s="37"/>
      <c r="CI430" s="37"/>
      <c r="CJ430" s="37"/>
      <c r="CK430" s="37"/>
      <c r="CL430" s="37"/>
      <c r="CM430" s="37"/>
      <c r="CN430" s="37"/>
      <c r="CO430" s="37"/>
      <c r="CP430" s="37"/>
      <c r="CQ430" s="37"/>
      <c r="CR430" s="37">
        <f t="shared" si="316"/>
        <v>0</v>
      </c>
      <c r="CS430" s="38"/>
      <c r="CT430" s="23"/>
      <c r="CU430" s="24"/>
      <c r="CV430" s="241"/>
      <c r="CW430" s="25" t="e">
        <f>1-(CU430/CV428)</f>
        <v>#DIV/0!</v>
      </c>
      <c r="CX430" s="23" t="e" cm="1">
        <f t="array" ref="CX430">+_xlfn.IFS(CW430&lt;0.8,"Cambio",CW430&lt;0.9,"Revisión de control",CW430&gt;0.89,"Se mantiene")</f>
        <v>#DIV/0!</v>
      </c>
      <c r="CY430" s="143"/>
      <c r="CZ430" s="143"/>
      <c r="DA430" s="143"/>
      <c r="DB430" s="143"/>
      <c r="DC430" s="25"/>
    </row>
    <row r="431" spans="1:107" ht="60" hidden="1" customHeight="1" x14ac:dyDescent="0.35">
      <c r="A431" s="146"/>
      <c r="B431" s="220"/>
      <c r="C431" s="148" t="s">
        <v>163</v>
      </c>
      <c r="D431" s="207"/>
      <c r="E431" s="210"/>
      <c r="F431" s="207"/>
      <c r="G431" s="221"/>
      <c r="H431" s="184"/>
      <c r="I431" s="217"/>
      <c r="J431" s="191"/>
      <c r="K431" s="191"/>
      <c r="L431" s="211"/>
      <c r="M431" s="198"/>
      <c r="N431" s="201"/>
      <c r="O431" s="214"/>
      <c r="P431" s="217"/>
      <c r="Q431" s="214"/>
      <c r="R431" s="217"/>
      <c r="S431" s="217"/>
      <c r="T431" s="217"/>
      <c r="U431" s="184"/>
      <c r="V431" s="186"/>
      <c r="W431" s="186"/>
      <c r="X431" s="187"/>
      <c r="Y431" s="191"/>
      <c r="Z431" s="191"/>
      <c r="AA431" s="194"/>
      <c r="AB431" s="194"/>
      <c r="AC431" s="194"/>
      <c r="AD431" s="195"/>
      <c r="AE431" s="184"/>
      <c r="AF431" s="188"/>
      <c r="AG431" s="184"/>
      <c r="AH431" s="184"/>
      <c r="AI431" s="188"/>
      <c r="AJ431" s="184"/>
      <c r="AK431" s="185"/>
      <c r="AL431" s="20" t="str">
        <f>CONCATENATE(J428," Control"," 4")</f>
        <v>APJUR  Control 4</v>
      </c>
      <c r="AM431" s="22"/>
      <c r="AN431" s="22"/>
      <c r="AO431" s="22"/>
      <c r="AP431" s="22" t="str">
        <f>CONCATENATE(AM431," ",AN431," a través de ",AO431)</f>
        <v xml:space="preserve">  a través de </v>
      </c>
      <c r="AQ431" s="20"/>
      <c r="AR431" s="20" t="str">
        <f t="shared" si="321"/>
        <v/>
      </c>
      <c r="AS431" s="20"/>
      <c r="AT431" s="20" t="str">
        <f t="shared" si="322"/>
        <v/>
      </c>
      <c r="AU431" s="20"/>
      <c r="AV431" s="20"/>
      <c r="AW431" s="20"/>
      <c r="AX431" s="21" t="str">
        <f>+IF(AR431="Probabilidad",AX430-(AX430*AT431),AX430)</f>
        <v/>
      </c>
      <c r="AY431" s="20" t="str">
        <f t="shared" si="335"/>
        <v/>
      </c>
      <c r="AZ431" s="21" t="e">
        <f>+IF(AR431="Impacto",AZ430-(AZ430*AT431),AZ430)</f>
        <v>#N/A</v>
      </c>
      <c r="BA431" s="20" t="str">
        <f t="shared" si="336"/>
        <v/>
      </c>
      <c r="BB431" s="191"/>
      <c r="BC431" s="191"/>
      <c r="BD431" s="183"/>
      <c r="BE431" s="163"/>
      <c r="BF431" s="163"/>
      <c r="BG431" s="163"/>
      <c r="BH431" s="163"/>
      <c r="BI431" s="163"/>
      <c r="BJ431" s="163"/>
      <c r="BK431" s="163"/>
      <c r="BL431" s="163"/>
      <c r="BM431" s="178"/>
      <c r="BN431" s="20" t="str">
        <f>CONCATENATE(J428," Acción preventiva"," 4")</f>
        <v>APJUR  Acción preventiva 4</v>
      </c>
      <c r="BO431" s="22"/>
      <c r="BP431" s="22"/>
      <c r="BQ431" s="22"/>
      <c r="BR431" s="20"/>
      <c r="BS431" s="20"/>
      <c r="BT431" s="20"/>
      <c r="BU431" s="20"/>
      <c r="BV431" s="20"/>
      <c r="BW431" s="20"/>
      <c r="BX431" s="20"/>
      <c r="BY431" s="20"/>
      <c r="BZ431" s="20"/>
      <c r="CA431" s="20"/>
      <c r="CB431" s="20"/>
      <c r="CC431" s="20"/>
      <c r="CD431" s="20"/>
      <c r="CE431" s="180"/>
      <c r="CF431" s="37"/>
      <c r="CG431" s="37"/>
      <c r="CH431" s="37"/>
      <c r="CI431" s="37"/>
      <c r="CJ431" s="37"/>
      <c r="CK431" s="37"/>
      <c r="CL431" s="37"/>
      <c r="CM431" s="37"/>
      <c r="CN431" s="37"/>
      <c r="CO431" s="37"/>
      <c r="CP431" s="37"/>
      <c r="CQ431" s="37"/>
      <c r="CR431" s="37">
        <f t="shared" si="316"/>
        <v>0</v>
      </c>
      <c r="CS431" s="38"/>
      <c r="CT431" s="23"/>
      <c r="CU431" s="24"/>
      <c r="CV431" s="242"/>
      <c r="CW431" s="25" t="e">
        <f>1-(CU431/CV428)</f>
        <v>#DIV/0!</v>
      </c>
      <c r="CX431" s="23" t="e" cm="1">
        <f t="array" ref="CX431">+_xlfn.IFS(CW431&lt;0.8,"Cambio",CW431&lt;0.9,"Revisión de control",CW431&gt;0.89,"Se mantiene")</f>
        <v>#DIV/0!</v>
      </c>
      <c r="CY431" s="143"/>
      <c r="CZ431" s="143"/>
      <c r="DA431" s="143"/>
      <c r="DB431" s="143"/>
      <c r="DC431" s="25"/>
    </row>
    <row r="432" spans="1:107" ht="60" customHeight="1" x14ac:dyDescent="0.35">
      <c r="A432" s="146" t="s">
        <v>426</v>
      </c>
      <c r="B432" s="202" t="s">
        <v>160</v>
      </c>
      <c r="C432" s="148" t="s">
        <v>161</v>
      </c>
      <c r="D432" s="205" t="str">
        <f>VLOOKUP(B432,Datos!$B$65:$F$80,3,FALSE)</f>
        <v>Administrar los recursos e información financiera con base en las necesidades de las dependencias de la Agencia y organismos estatales requirentes, a través de mecanismos de dirección, registro, ejecución, control y seguimiento de los recursos.</v>
      </c>
      <c r="E432" s="208" t="str">
        <f>VLOOKUP(B432,Datos!$B$65:$F$80,5,FALSE)</f>
        <v>La posibilidad de incumplir con la administración de los recursos e información financiera con base en las necesidades de las dependencias</v>
      </c>
      <c r="F432" s="205" t="str">
        <f>VLOOKUP(B432,Datos!$B$65:$F$80,4,FALSE)</f>
        <v>Desde la elaboración del anteproyecto de presupuesto de la ANT, hasta la presentación de los estados financieros.</v>
      </c>
      <c r="G432" s="221" t="s">
        <v>446</v>
      </c>
      <c r="H432" s="184" t="s">
        <v>1198</v>
      </c>
      <c r="I432" s="215">
        <f>IF(K432="",0,1)</f>
        <v>1</v>
      </c>
      <c r="J432" s="189" t="str">
        <f>CONCATENATE(C432," ",K432)</f>
        <v>GEFIN 69</v>
      </c>
      <c r="K432" s="189">
        <v>69</v>
      </c>
      <c r="L432" s="211">
        <v>46150</v>
      </c>
      <c r="M432" s="196">
        <f ca="1">+TODAY()-L432</f>
        <v>39</v>
      </c>
      <c r="N432" s="199" t="s">
        <v>1244</v>
      </c>
      <c r="O432" s="212" t="s">
        <v>19</v>
      </c>
      <c r="P432" s="215">
        <f>VLOOKUP(O432,Datos!$B$20:$D$25,3,FALSE)</f>
        <v>0.2</v>
      </c>
      <c r="Q432" s="212" t="s">
        <v>32</v>
      </c>
      <c r="R432" s="215">
        <f>VLOOKUP(Q432,Datos!$C$20:$D$25,2,FALSE)</f>
        <v>0.8</v>
      </c>
      <c r="S432" s="215">
        <f>+IF(P432="",R432,IF(R432="",P432,IF(P432&gt;R432,P432,R432)))</f>
        <v>0.8</v>
      </c>
      <c r="T432" s="215" t="str" cm="1">
        <f t="array" ref="T432">_xlfn.IFS(S432=P432,O432,S432=R432,Q432)</f>
        <v>El riesgo afecta la imagen de  la entidad con efecto publicitario sostenido a nivel de sector administrativo, nivel departamental o municipal</v>
      </c>
      <c r="U432" s="184" t="s">
        <v>4</v>
      </c>
      <c r="V432" s="186" t="s">
        <v>1245</v>
      </c>
      <c r="W432" s="186" t="s">
        <v>1246</v>
      </c>
      <c r="X432" s="187" t="str">
        <f>CONCATENATE("Posibilidad de"," ",U432," ",V432," debido ",W432)</f>
        <v>Posibilidad de pérdida reputacional en sanción disciplinaria y reprocesos para la formulación y presentación del presupuesto debido al incumplimiento de los requisitos previos para su aprobación y registro</v>
      </c>
      <c r="Y432" s="189" t="s">
        <v>206</v>
      </c>
      <c r="Z432" s="189" t="s">
        <v>214</v>
      </c>
      <c r="AA432" s="192" t="s">
        <v>257</v>
      </c>
      <c r="AB432" s="192" t="s">
        <v>1036</v>
      </c>
      <c r="AC432" s="192" t="s">
        <v>1078</v>
      </c>
      <c r="AD432" s="195">
        <v>1</v>
      </c>
      <c r="AE432" s="184" t="str">
        <f>IF(AD432&lt;=0,"",IF(AD432&lt;=2,"Muy Baja",IF(AD432&lt;=24,"Baja",IF(AD432&lt;=500,"Media",IF(AD432&lt;=5000,"Alta","Muy Alta")))))</f>
        <v>Muy Baja</v>
      </c>
      <c r="AF432" s="188">
        <f>IF(AE432="","",IF(AE432="Muy Baja",0.2,IF(AE432="Baja",0.4,IF(AE432="Media",0.6,IF(AE432="Alta",0.8,IF(AE432="Muy Alta",1,))))))</f>
        <v>0.2</v>
      </c>
      <c r="AG432" s="188" t="str">
        <f>+T432</f>
        <v>El riesgo afecta la imagen de  la entidad con efecto publicitario sostenido a nivel de sector administrativo, nivel departamental o municipal</v>
      </c>
      <c r="AH432" s="184" t="str" cm="1">
        <f t="array" ref="AH432">_xlfn.IFS(AG432=Datos!$C$6,"Leve",AG432=Datos!$D$6,"Leve",AG432=Datos!$C$7,"Menor",AG432=Datos!$D$7,"Menor",AG432=Datos!$C$8,"Moderado",AG432=Datos!$D$8,"Moderado",AG432=Datos!$C$9,"Mayor",AG432=Datos!$D$9,"Mayor",AG432=Datos!$C$10,"Catastrófico",AG432=Datos!$D$10,"Catastrófico")</f>
        <v>Mayor</v>
      </c>
      <c r="AI432" s="188">
        <f>IF(AH432="","",IF(AH432="Leve",0.2,IF(AH432="Menor",0.4,IF(AH432="Moderado",0.6,IF(AH432="Mayor",0.8,IF(AH432="Catastrófico",1,))))))</f>
        <v>0.8</v>
      </c>
      <c r="AJ432" s="184" t="str">
        <f>IF(OR(AND(AE432="Muy Baja",AH432="Leve"),AND(AE432="Muy Baja",AH432="Menor"),AND(AE432="Baja",AH432="Leve")),"Bajo",IF(OR(AND(AE432="Muy baja",AH432="Moderado"),AND(AE432="Baja",AH432="Menor"),AND(AE432="Baja",AH432="Moderado"),AND(AE432="Media",AH432="Leve"),AND(AE432="Media",AH432="Menor"),AND(AE432="Media",AH432="Moderado"),AND(AE432="Alta",AH432="Leve"),AND(AE432="Alta",AH432="Menor")),"Moderado",IF(OR(AND(AE432="Muy Baja",AH432="Mayor"),AND(AE432="Baja",AH432="Mayor"),AND(AE432="Media",AH432="Mayor"),AND(AE432="Alta",AH432="Moderado"),AND(AE432="Alta",AH432="Mayor"),AND(AE432="Muy Alta",AH432="Leve"),AND(AE432="Muy Alta",AH432="Menor"),AND(AE432="Muy Alta",AH432="Moderado"),AND(AE432="Muy Alta",AH432="Mayor")),"Alto",IF(OR(AND(AE432="Muy Baja",AH432="Catastrófico"),AND(AE432="Baja",AH432="Catastrófico"),AND(AE432="Media",AH432="Catastrófico"),AND(AE432="Alta",AH432="Catastrófico"),AND(AE432="Muy Alta",AH432="Catastrófico")),"Extremo",""))))</f>
        <v>Alto</v>
      </c>
      <c r="AK432" s="185" t="str" cm="1">
        <f t="array" ref="AK432">_xlfn.IFS(AJ432="Bajo","Aceptar",AJ432="Moderado","Reducir",AJ432="Alto","Reducir",AJ432="Extremo","Reducir")</f>
        <v>Reducir</v>
      </c>
      <c r="AL432" s="20" t="str">
        <f>CONCATENATE(J432," Control"," 1")</f>
        <v>GEFIN 69 Control 1</v>
      </c>
      <c r="AM432" s="22" t="s">
        <v>1202</v>
      </c>
      <c r="AN432" s="22" t="s">
        <v>1247</v>
      </c>
      <c r="AO432" s="22" t="s">
        <v>1799</v>
      </c>
      <c r="AP432" s="22" t="str">
        <f>CONCATENATE(AM432," ",AN432," a través del ",AO432)</f>
        <v>La OFICINA DE PLANEACIÓN revisa y verifica la información recibida sobre el presupuesto a través del reporte de plataforma SIIF Nación sobre el techo asignado por el Ministerio de Hacienda, dejando como evidencia el archivo en Excel de descarga o pantallazo</v>
      </c>
      <c r="AQ432" s="20" t="s">
        <v>54</v>
      </c>
      <c r="AR432" s="20" t="str">
        <f>IF(OR(AQ432="Preventivo",AQ432="Detectivo"),"Probabilidad",IF(AQ432="Correctivo","Impacto",""))</f>
        <v>Probabilidad</v>
      </c>
      <c r="AS432" s="20" t="s">
        <v>56</v>
      </c>
      <c r="AT432" s="20" t="str">
        <f>IF(AND(AQ432="Preventivo",AS432="Automático"),"50%",IF(AND(AQ432="Preventivo",AS432="Manual"),"40%",IF(AND(AQ432="Detectivo",AS432="Automático"),"40%",IF(AND(AQ432="Detectivo",AS432="Manual"),"30%",IF(AND(AQ432="Correctivo",AS432="Automático"),"35%",IF(AND(AQ432="Correctivo",AS432="Manual"),"25%",""))))))</f>
        <v>30%</v>
      </c>
      <c r="AU432" s="20" t="s">
        <v>1</v>
      </c>
      <c r="AV432" s="20" t="s">
        <v>2</v>
      </c>
      <c r="AW432" s="20" t="s">
        <v>3</v>
      </c>
      <c r="AX432" s="21">
        <f>+IF(AR432="Probabilidad",AF432-(AF432*AT432),AF432)</f>
        <v>0.14000000000000001</v>
      </c>
      <c r="AY432" s="20" t="str">
        <f t="shared" si="335"/>
        <v>Muy Baja</v>
      </c>
      <c r="AZ432" s="21">
        <f>+IF(AR432="Impacto",AI432-(AI432*AT432),AI432)</f>
        <v>0.8</v>
      </c>
      <c r="BA432" s="20" t="str">
        <f t="shared" si="336"/>
        <v>Mayor</v>
      </c>
      <c r="BB432" s="189" t="str">
        <f>IF(OR(AND(AY435="Muy Baja",BA435="Leve"),AND(AY435="Muy Baja",BA435="Menor"),AND(AY435="Baja",BA435="Leve")),"Bajo",IF(OR(AND(AY435="Muy baja",BA435="Moderado"),AND(AY435="Baja",BA435="Menor"),AND(AY435="Baja",BA435="Moderado"),AND(AY435="Media",BA435="Leve"),AND(AY435="Media",BA435="Menor"),AND(AY435="Media",BA435="Moderado"),AND(AY435="Alta",BA435="Leve"),AND(AY435="Alta",BA435="Menor")),"Moderado",IF(OR(AND(AY435="Muy Baja",BA435="Mayor"),AND(AY435="Baja",BA435="Mayor"),AND(AY435="Media",BA435="Mayor"),AND(AY435="Alta",BA435="Moderado"),AND(AY435="Alta",BA435="Mayor"),AND(AY435="Muy Alta",BA435="Leve"),AND(AY435="Muy Alta",BA435="Menor"),AND(AY435="Muy Alta",BA435="Moderado"),AND(AY435="Muy Alta",BA435="Mayor")),"Alto",IF(OR(AND(AY435="Muy Baja",BA435="Catastrófico"),AND(AY435="Baja",BA435="Catastrófico"),AND(AY435="Media",BA435="Catastrófico"),AND(AY435="Alta",BA435="Catastrófico"),AND(AY435="Muy Alta",BA435="Catastrófico")),"Extremo",""))))</f>
        <v>Moderado</v>
      </c>
      <c r="BC432" s="189" t="str" cm="1">
        <f t="array" ref="BC432">_xlfn.IFS(BB432="Bajo","Aceptar",BB432="Moderado","Reducir",BB432="Alto","Reducir",BB432="Extremo","Reducir")</f>
        <v>Reducir</v>
      </c>
      <c r="BD432" s="181" t="str" cm="1">
        <f t="array" ref="BD432">_xlfn.IFS(BC432="Aceptar","No",BC432="Reducir","Si")</f>
        <v>Si</v>
      </c>
      <c r="BE432" s="136" t="s">
        <v>1817</v>
      </c>
      <c r="BF432" s="136" t="s">
        <v>1817</v>
      </c>
      <c r="BG432" s="136" t="s">
        <v>1817</v>
      </c>
      <c r="BH432" s="166">
        <v>1</v>
      </c>
      <c r="BI432" s="166"/>
      <c r="BJ432" s="167"/>
      <c r="BK432" s="164">
        <f t="shared" ref="BK432:BK433" si="340">+SUM(BH432:BJ432)</f>
        <v>1</v>
      </c>
      <c r="BL432" s="165">
        <f t="shared" ref="BL432:BL433" si="341">+BK432/3</f>
        <v>0.33333333333333331</v>
      </c>
      <c r="BM432" s="178">
        <f t="shared" ref="BM432" si="342">+AVERAGE(BL432:BL435)</f>
        <v>0.33333333333333331</v>
      </c>
      <c r="BN432" s="20" t="str">
        <f>CONCATENATE(J432," Acción preventiva"," 1")</f>
        <v>GEFIN 69 Acción preventiva 1</v>
      </c>
      <c r="BO432" s="22" t="s">
        <v>309</v>
      </c>
      <c r="BP432" s="22" t="s">
        <v>447</v>
      </c>
      <c r="BQ432" s="22" t="s">
        <v>448</v>
      </c>
      <c r="BR432" s="20">
        <f t="shared" ref="BR432" si="343">+SUM(BS432:CD432)</f>
        <v>1</v>
      </c>
      <c r="BS432" s="20"/>
      <c r="BT432" s="20"/>
      <c r="BU432" s="20">
        <v>1</v>
      </c>
      <c r="BV432" s="20"/>
      <c r="BW432" s="20"/>
      <c r="BX432" s="20"/>
      <c r="BY432" s="20"/>
      <c r="BZ432" s="20"/>
      <c r="CA432" s="20"/>
      <c r="CB432" s="20"/>
      <c r="CC432" s="20"/>
      <c r="CD432" s="20"/>
      <c r="CE432" s="180">
        <f>+AVERAGE(CR432:CR435)/AVERAGE(BR432:BR435)</f>
        <v>1</v>
      </c>
      <c r="CF432" s="37">
        <f>VLOOKUP($BN432,'[1]Anexo 4 Seg Acciones Prev'!$C$7:$CY$306,90,FALSE)</f>
        <v>0</v>
      </c>
      <c r="CG432" s="37">
        <f>VLOOKUP($BN432,'[1]Anexo 4 Seg Acciones Prev'!$C$7:$CY$306,91,FALSE)</f>
        <v>0</v>
      </c>
      <c r="CH432" s="37">
        <f>VLOOKUP($BN432,'[1]Anexo 4 Seg Acciones Prev'!$C$7:$CY$306,92,FALSE)</f>
        <v>1</v>
      </c>
      <c r="CI432" s="37">
        <f>VLOOKUP($BN432,'[1]Anexo 4 Seg Acciones Prev'!$C$7:$CY$306,93,FALSE)</f>
        <v>0</v>
      </c>
      <c r="CJ432" s="37">
        <f>VLOOKUP($BN432,'[1]Anexo 4 Seg Acciones Prev'!$C$7:$CY$306,94,FALSE)</f>
        <v>0</v>
      </c>
      <c r="CK432" s="37">
        <f>VLOOKUP($BN432,'[1]Anexo 4 Seg Acciones Prev'!$C$7:$CY$306,95,FALSE)</f>
        <v>0</v>
      </c>
      <c r="CL432" s="37">
        <f>VLOOKUP($BN432,'[1]Anexo 4 Seg Acciones Prev'!$C$7:$CY$306,96,FALSE)</f>
        <v>0</v>
      </c>
      <c r="CM432" s="37">
        <f>VLOOKUP($BN432,'[1]Anexo 4 Seg Acciones Prev'!$C$7:$CY$306,97,FALSE)</f>
        <v>0</v>
      </c>
      <c r="CN432" s="37">
        <f>VLOOKUP($BN432,'[1]Anexo 4 Seg Acciones Prev'!$C$7:$CY$306,98,FALSE)</f>
        <v>0</v>
      </c>
      <c r="CO432" s="37">
        <f>VLOOKUP($BN432,'[1]Anexo 4 Seg Acciones Prev'!$C$7:$CY$306,99,FALSE)</f>
        <v>0</v>
      </c>
      <c r="CP432" s="37">
        <f>VLOOKUP($BN432,'[1]Anexo 4 Seg Acciones Prev'!$C$7:$CY$306,100,FALSE)</f>
        <v>0</v>
      </c>
      <c r="CQ432" s="37">
        <f>VLOOKUP($BN432,'[1]Anexo 4 Seg Acciones Prev'!$C$7:$CY$306,101,FALSE)</f>
        <v>0</v>
      </c>
      <c r="CR432" s="37">
        <f t="shared" si="316"/>
        <v>1</v>
      </c>
      <c r="CS432" s="38" t="s">
        <v>59</v>
      </c>
      <c r="CT432" s="23"/>
      <c r="CU432" s="24"/>
      <c r="CV432" s="240">
        <f>+AD432</f>
        <v>1</v>
      </c>
      <c r="CW432" s="25">
        <f>1-(CU432/CV432)</f>
        <v>1</v>
      </c>
      <c r="CX432" s="23" t="str" cm="1">
        <f t="array" ref="CX432">+_xlfn.IFS(CW432&lt;0.8,"Cambio",CW432&lt;0.9,"Revisión de control",CW432&gt;0.89,"Se mantiene")</f>
        <v>Se mantiene</v>
      </c>
      <c r="CY432" s="143"/>
      <c r="CZ432" s="143"/>
      <c r="DA432" s="143"/>
      <c r="DB432" s="143"/>
      <c r="DC432" s="25">
        <f t="shared" si="327"/>
        <v>1</v>
      </c>
    </row>
    <row r="433" spans="1:107" ht="60" customHeight="1" x14ac:dyDescent="0.35">
      <c r="A433" s="146" t="s">
        <v>426</v>
      </c>
      <c r="B433" s="203"/>
      <c r="C433" s="148" t="s">
        <v>161</v>
      </c>
      <c r="D433" s="206"/>
      <c r="E433" s="209"/>
      <c r="F433" s="206"/>
      <c r="G433" s="221"/>
      <c r="H433" s="184"/>
      <c r="I433" s="216"/>
      <c r="J433" s="190"/>
      <c r="K433" s="190"/>
      <c r="L433" s="211"/>
      <c r="M433" s="197"/>
      <c r="N433" s="200"/>
      <c r="O433" s="213"/>
      <c r="P433" s="216"/>
      <c r="Q433" s="213"/>
      <c r="R433" s="216"/>
      <c r="S433" s="216"/>
      <c r="T433" s="216"/>
      <c r="U433" s="184"/>
      <c r="V433" s="186"/>
      <c r="W433" s="186"/>
      <c r="X433" s="187"/>
      <c r="Y433" s="190"/>
      <c r="Z433" s="190"/>
      <c r="AA433" s="193"/>
      <c r="AB433" s="193"/>
      <c r="AC433" s="193"/>
      <c r="AD433" s="195"/>
      <c r="AE433" s="184"/>
      <c r="AF433" s="188"/>
      <c r="AG433" s="184"/>
      <c r="AH433" s="184"/>
      <c r="AI433" s="188"/>
      <c r="AJ433" s="184"/>
      <c r="AK433" s="185"/>
      <c r="AL433" s="20" t="str">
        <f>CONCATENATE(J432," Control"," 2")</f>
        <v>GEFIN 69 Control 2</v>
      </c>
      <c r="AM433" s="22" t="s">
        <v>1202</v>
      </c>
      <c r="AN433" s="22" t="s">
        <v>1248</v>
      </c>
      <c r="AO433" s="22" t="s">
        <v>1800</v>
      </c>
      <c r="AP433" s="22" t="str">
        <f>CONCATENATE(AM433," ",AN433," a través de ",AO433)</f>
        <v>La OFICINA DE PLANEACIÓN prioriza el diligenciamiento  a través de los formatos que entrega el Ministerio de Hacienda deben ser diligenciados y remitidos a este por los canales que indiquen</v>
      </c>
      <c r="AQ433" s="20" t="s">
        <v>54</v>
      </c>
      <c r="AR433" s="20" t="str">
        <f>IF(OR(AQ433="Preventivo",AQ433="Detectivo"),"Probabilidad",IF(AQ433="Correctivo","Impacto",""))</f>
        <v>Probabilidad</v>
      </c>
      <c r="AS433" s="20" t="s">
        <v>56</v>
      </c>
      <c r="AT433" s="20" t="str">
        <f>IF(AND(AQ433="Preventivo",AS433="Automático"),"50%",IF(AND(AQ433="Preventivo",AS433="Manual"),"40%",IF(AND(AQ433="Detectivo",AS433="Automático"),"40%",IF(AND(AQ433="Detectivo",AS433="Manual"),"30%",IF(AND(AQ433="Correctivo",AS433="Automático"),"35%",IF(AND(AQ433="Correctivo",AS433="Manual"),"25%",""))))))</f>
        <v>30%</v>
      </c>
      <c r="AU433" s="20" t="s">
        <v>1</v>
      </c>
      <c r="AV433" s="20" t="s">
        <v>2</v>
      </c>
      <c r="AW433" s="20" t="s">
        <v>3</v>
      </c>
      <c r="AX433" s="21">
        <f>+IF(AR433="Probabilidad",AX432-(AX432*AT433),AX432)</f>
        <v>9.8000000000000004E-2</v>
      </c>
      <c r="AY433" s="20" t="str">
        <f t="shared" si="335"/>
        <v>Muy Baja</v>
      </c>
      <c r="AZ433" s="21">
        <f>+IF(AR433="Impacto",AZ432-(AZ432*AT433),AZ432)</f>
        <v>0.8</v>
      </c>
      <c r="BA433" s="20" t="str">
        <f t="shared" si="336"/>
        <v>Mayor</v>
      </c>
      <c r="BB433" s="190"/>
      <c r="BC433" s="190"/>
      <c r="BD433" s="182"/>
      <c r="BE433" s="136" t="s">
        <v>1817</v>
      </c>
      <c r="BF433" s="136" t="s">
        <v>1817</v>
      </c>
      <c r="BG433" s="136" t="s">
        <v>1817</v>
      </c>
      <c r="BH433" s="166">
        <v>1</v>
      </c>
      <c r="BI433" s="166"/>
      <c r="BJ433" s="167"/>
      <c r="BK433" s="164">
        <f t="shared" si="340"/>
        <v>1</v>
      </c>
      <c r="BL433" s="165">
        <f t="shared" si="341"/>
        <v>0.33333333333333331</v>
      </c>
      <c r="BM433" s="178"/>
      <c r="BN433" s="20" t="str">
        <f>CONCATENATE(J432," Acción preventiva"," 2")</f>
        <v>GEFIN 69 Acción preventiva 2</v>
      </c>
      <c r="BO433" s="22"/>
      <c r="BP433" s="22"/>
      <c r="BQ433" s="22"/>
      <c r="BR433" s="20"/>
      <c r="BS433" s="20"/>
      <c r="BT433" s="20"/>
      <c r="BU433" s="20"/>
      <c r="BV433" s="20"/>
      <c r="BW433" s="20"/>
      <c r="BX433" s="20"/>
      <c r="BY433" s="20"/>
      <c r="BZ433" s="20"/>
      <c r="CA433" s="20"/>
      <c r="CB433" s="20"/>
      <c r="CC433" s="20"/>
      <c r="CD433" s="20"/>
      <c r="CE433" s="180"/>
      <c r="CF433" s="37"/>
      <c r="CG433" s="37"/>
      <c r="CH433" s="37"/>
      <c r="CI433" s="37"/>
      <c r="CJ433" s="37"/>
      <c r="CK433" s="37"/>
      <c r="CL433" s="37"/>
      <c r="CM433" s="37"/>
      <c r="CN433" s="37"/>
      <c r="CO433" s="37"/>
      <c r="CP433" s="37"/>
      <c r="CQ433" s="37"/>
      <c r="CR433" s="37"/>
      <c r="CS433" s="38"/>
      <c r="CT433" s="23"/>
      <c r="CU433" s="24"/>
      <c r="CV433" s="241"/>
      <c r="CW433" s="25">
        <f>1-(CU433/CV432)</f>
        <v>1</v>
      </c>
      <c r="CX433" s="23" t="str" cm="1">
        <f t="array" ref="CX433">+_xlfn.IFS(CW433&lt;0.8,"Cambio",CW433&lt;0.9,"Revisión de control",CW433&gt;0.89,"Se mantiene")</f>
        <v>Se mantiene</v>
      </c>
      <c r="CY433" s="143"/>
      <c r="CZ433" s="143"/>
      <c r="DA433" s="143"/>
      <c r="DB433" s="143"/>
      <c r="DC433" s="25">
        <f t="shared" si="327"/>
        <v>1</v>
      </c>
    </row>
    <row r="434" spans="1:107" ht="60" customHeight="1" x14ac:dyDescent="0.35">
      <c r="A434" s="146" t="s">
        <v>426</v>
      </c>
      <c r="B434" s="203"/>
      <c r="C434" s="148" t="s">
        <v>161</v>
      </c>
      <c r="D434" s="206"/>
      <c r="E434" s="209"/>
      <c r="F434" s="206"/>
      <c r="G434" s="221"/>
      <c r="H434" s="184"/>
      <c r="I434" s="216"/>
      <c r="J434" s="190"/>
      <c r="K434" s="190"/>
      <c r="L434" s="211"/>
      <c r="M434" s="197"/>
      <c r="N434" s="200"/>
      <c r="O434" s="213"/>
      <c r="P434" s="216"/>
      <c r="Q434" s="213"/>
      <c r="R434" s="216"/>
      <c r="S434" s="216"/>
      <c r="T434" s="216"/>
      <c r="U434" s="184"/>
      <c r="V434" s="186"/>
      <c r="W434" s="186"/>
      <c r="X434" s="187"/>
      <c r="Y434" s="190"/>
      <c r="Z434" s="190"/>
      <c r="AA434" s="193"/>
      <c r="AB434" s="193"/>
      <c r="AC434" s="193"/>
      <c r="AD434" s="195"/>
      <c r="AE434" s="184"/>
      <c r="AF434" s="188"/>
      <c r="AG434" s="184"/>
      <c r="AH434" s="184"/>
      <c r="AI434" s="188"/>
      <c r="AJ434" s="184"/>
      <c r="AK434" s="185"/>
      <c r="AL434" s="20" t="str">
        <f>CONCATENATE(J432," Control"," 3")</f>
        <v>GEFIN 69 Control 3</v>
      </c>
      <c r="AM434" s="22" t="s">
        <v>1202</v>
      </c>
      <c r="AN434" s="22" t="s">
        <v>1797</v>
      </c>
      <c r="AO434" s="22" t="s">
        <v>1798</v>
      </c>
      <c r="AP434" s="22" t="str">
        <f>CONCATENATE(AM434," ",AN434," a través de ",AO434)</f>
        <v>La OFICINA DE PLANEACIÓN solicitar espacio formal de manera urgente ante el Ministerio de Hacienda a través de una comunicación oficial del Director(a) de la ANT, para ampliación de tiempos y definición del procedimiento para subsanar el requisito incumplido</v>
      </c>
      <c r="AQ434" s="20" t="s">
        <v>55</v>
      </c>
      <c r="AR434" s="20" t="str">
        <f>IF(OR(AQ434="Preventivo",AQ434="Detectivo"),"Probabilidad",IF(AQ434="Correctivo","Impacto",""))</f>
        <v>Impacto</v>
      </c>
      <c r="AS434" s="20" t="s">
        <v>56</v>
      </c>
      <c r="AT434" s="20" t="str">
        <f>IF(AND(AQ434="Preventivo",AS434="Automático"),"50%",IF(AND(AQ434="Preventivo",AS434="Manual"),"40%",IF(AND(AQ434="Detectivo",AS434="Automático"),"40%",IF(AND(AQ434="Detectivo",AS434="Manual"),"30%",IF(AND(AQ434="Correctivo",AS434="Automático"),"35%",IF(AND(AQ434="Correctivo",AS434="Manual"),"25%",""))))))</f>
        <v>25%</v>
      </c>
      <c r="AU434" s="20" t="s">
        <v>1</v>
      </c>
      <c r="AV434" s="20" t="s">
        <v>2</v>
      </c>
      <c r="AW434" s="20" t="s">
        <v>3</v>
      </c>
      <c r="AX434" s="21">
        <f>+IF(AR434="Probabilidad",AX433-(AX433*AT434),AX433)</f>
        <v>9.8000000000000004E-2</v>
      </c>
      <c r="AY434" s="20" t="str">
        <f t="shared" si="335"/>
        <v>Muy Baja</v>
      </c>
      <c r="AZ434" s="21">
        <f>+IF(AR434="Impacto",AZ433-(AZ433*AT434),AZ433)</f>
        <v>0.60000000000000009</v>
      </c>
      <c r="BA434" s="20" t="str">
        <f t="shared" si="336"/>
        <v>Moderado</v>
      </c>
      <c r="BB434" s="190"/>
      <c r="BC434" s="190"/>
      <c r="BD434" s="182"/>
      <c r="BE434" s="136" t="s">
        <v>1817</v>
      </c>
      <c r="BF434" s="136" t="s">
        <v>1817</v>
      </c>
      <c r="BG434" s="136" t="s">
        <v>1817</v>
      </c>
      <c r="BH434" s="166"/>
      <c r="BI434" s="166"/>
      <c r="BJ434" s="167"/>
      <c r="BK434" s="164"/>
      <c r="BL434" s="165"/>
      <c r="BM434" s="178"/>
      <c r="BN434" s="20" t="str">
        <f>CONCATENATE(J432," Acción preventiva"," 3")</f>
        <v>GEFIN 69 Acción preventiva 3</v>
      </c>
      <c r="BO434" s="22"/>
      <c r="BP434" s="22"/>
      <c r="BQ434" s="22"/>
      <c r="BR434" s="20"/>
      <c r="BS434" s="20"/>
      <c r="BT434" s="20"/>
      <c r="BU434" s="20"/>
      <c r="BV434" s="20"/>
      <c r="BW434" s="20"/>
      <c r="BX434" s="20"/>
      <c r="BY434" s="20"/>
      <c r="BZ434" s="20"/>
      <c r="CA434" s="20"/>
      <c r="CB434" s="20"/>
      <c r="CC434" s="20"/>
      <c r="CD434" s="20"/>
      <c r="CE434" s="180"/>
      <c r="CF434" s="37"/>
      <c r="CG434" s="37"/>
      <c r="CH434" s="37"/>
      <c r="CI434" s="37"/>
      <c r="CJ434" s="37"/>
      <c r="CK434" s="37"/>
      <c r="CL434" s="37"/>
      <c r="CM434" s="37"/>
      <c r="CN434" s="37"/>
      <c r="CO434" s="37"/>
      <c r="CP434" s="37"/>
      <c r="CQ434" s="37"/>
      <c r="CR434" s="37"/>
      <c r="CS434" s="38"/>
      <c r="CT434" s="23"/>
      <c r="CU434" s="24"/>
      <c r="CV434" s="241"/>
      <c r="CW434" s="25">
        <f>1-(CU434/CV432)</f>
        <v>1</v>
      </c>
      <c r="CX434" s="23" t="str" cm="1">
        <f t="array" ref="CX434">+_xlfn.IFS(CW434&lt;0.8,"Cambio",CW434&lt;0.9,"Revisión de control",CW434&gt;0.89,"Se mantiene")</f>
        <v>Se mantiene</v>
      </c>
      <c r="CY434" s="143"/>
      <c r="CZ434" s="143"/>
      <c r="DA434" s="143"/>
      <c r="DB434" s="143"/>
      <c r="DC434" s="25">
        <f t="shared" si="327"/>
        <v>1</v>
      </c>
    </row>
    <row r="435" spans="1:107" ht="60" customHeight="1" x14ac:dyDescent="0.35">
      <c r="A435" s="146" t="s">
        <v>426</v>
      </c>
      <c r="B435" s="204"/>
      <c r="C435" s="148" t="s">
        <v>161</v>
      </c>
      <c r="D435" s="207"/>
      <c r="E435" s="210"/>
      <c r="F435" s="207"/>
      <c r="G435" s="221"/>
      <c r="H435" s="184"/>
      <c r="I435" s="217"/>
      <c r="J435" s="191"/>
      <c r="K435" s="191"/>
      <c r="L435" s="211"/>
      <c r="M435" s="198"/>
      <c r="N435" s="201"/>
      <c r="O435" s="214"/>
      <c r="P435" s="217"/>
      <c r="Q435" s="214"/>
      <c r="R435" s="217"/>
      <c r="S435" s="217"/>
      <c r="T435" s="217"/>
      <c r="U435" s="184"/>
      <c r="V435" s="186"/>
      <c r="W435" s="186"/>
      <c r="X435" s="187"/>
      <c r="Y435" s="191"/>
      <c r="Z435" s="191"/>
      <c r="AA435" s="194"/>
      <c r="AB435" s="194"/>
      <c r="AC435" s="194"/>
      <c r="AD435" s="195"/>
      <c r="AE435" s="184"/>
      <c r="AF435" s="188"/>
      <c r="AG435" s="184"/>
      <c r="AH435" s="184"/>
      <c r="AI435" s="188"/>
      <c r="AJ435" s="184"/>
      <c r="AK435" s="185"/>
      <c r="AL435" s="20" t="str">
        <f>CONCATENATE(J432," Control"," 4")</f>
        <v>GEFIN 69 Control 4</v>
      </c>
      <c r="AM435" s="22"/>
      <c r="AN435" s="22"/>
      <c r="AO435" s="22"/>
      <c r="AP435" s="22" t="str">
        <f>CONCATENATE(AM435," ",AN435," a través de ",AO435)</f>
        <v xml:space="preserve">  a través de </v>
      </c>
      <c r="AQ435" s="20"/>
      <c r="AR435" s="20" t="str">
        <f>IF(OR(AQ435="Preventivo",AQ435="Detectivo"),"Probabilidad",IF(AQ435="Correctivo","Impacto",""))</f>
        <v/>
      </c>
      <c r="AS435" s="20"/>
      <c r="AT435" s="20" t="str">
        <f>IF(AND(AQ435="Preventivo",AS435="Automático"),"50%",IF(AND(AQ435="Preventivo",AS435="Manual"),"40%",IF(AND(AQ435="Detectivo",AS435="Automático"),"40%",IF(AND(AQ435="Detectivo",AS435="Manual"),"30%",IF(AND(AQ435="Correctivo",AS435="Automático"),"35%",IF(AND(AQ435="Correctivo",AS435="Manual"),"25%",""))))))</f>
        <v/>
      </c>
      <c r="AU435" s="20"/>
      <c r="AV435" s="20"/>
      <c r="AW435" s="20"/>
      <c r="AX435" s="21">
        <f>+IF(AR435="Probabilidad",AX434-(AX434*AT435),AX434)</f>
        <v>9.8000000000000004E-2</v>
      </c>
      <c r="AY435" s="20" t="str">
        <f t="shared" si="335"/>
        <v>Muy Baja</v>
      </c>
      <c r="AZ435" s="21">
        <f>+IF(AR435="Impacto",AZ434-(AZ434*AT435),AZ434)</f>
        <v>0.60000000000000009</v>
      </c>
      <c r="BA435" s="20" t="str">
        <f t="shared" si="336"/>
        <v>Moderado</v>
      </c>
      <c r="BB435" s="191"/>
      <c r="BC435" s="191"/>
      <c r="BD435" s="183"/>
      <c r="BE435" s="20"/>
      <c r="BF435" s="20"/>
      <c r="BG435" s="20"/>
      <c r="BH435" s="166"/>
      <c r="BI435" s="166"/>
      <c r="BJ435" s="167"/>
      <c r="BK435" s="167"/>
      <c r="BL435" s="165"/>
      <c r="BM435" s="178"/>
      <c r="BN435" s="20" t="str">
        <f>CONCATENATE(J432," Acción preventiva"," 4")</f>
        <v>GEFIN 69 Acción preventiva 4</v>
      </c>
      <c r="BO435" s="22"/>
      <c r="BP435" s="22"/>
      <c r="BQ435" s="22"/>
      <c r="BR435" s="20"/>
      <c r="BS435" s="20"/>
      <c r="BT435" s="20"/>
      <c r="BU435" s="20"/>
      <c r="BV435" s="20"/>
      <c r="BW435" s="20"/>
      <c r="BX435" s="20"/>
      <c r="BY435" s="20"/>
      <c r="BZ435" s="20"/>
      <c r="CA435" s="20"/>
      <c r="CB435" s="20"/>
      <c r="CC435" s="20"/>
      <c r="CD435" s="20"/>
      <c r="CE435" s="180"/>
      <c r="CF435" s="37"/>
      <c r="CG435" s="37"/>
      <c r="CH435" s="37"/>
      <c r="CI435" s="37"/>
      <c r="CJ435" s="37"/>
      <c r="CK435" s="37"/>
      <c r="CL435" s="37"/>
      <c r="CM435" s="37"/>
      <c r="CN435" s="37"/>
      <c r="CO435" s="37"/>
      <c r="CP435" s="37"/>
      <c r="CQ435" s="37"/>
      <c r="CR435" s="37"/>
      <c r="CS435" s="38"/>
      <c r="CT435" s="23"/>
      <c r="CU435" s="24"/>
      <c r="CV435" s="242"/>
      <c r="CW435" s="25">
        <f>1-(CU435/CV432)</f>
        <v>1</v>
      </c>
      <c r="CX435" s="23" t="str" cm="1">
        <f t="array" ref="CX435">+_xlfn.IFS(CW435&lt;0.8,"Cambio",CW435&lt;0.9,"Revisión de control",CW435&gt;0.89,"Se mantiene")</f>
        <v>Se mantiene</v>
      </c>
      <c r="CY435" s="143"/>
      <c r="CZ435" s="143"/>
      <c r="DA435" s="143"/>
      <c r="DB435" s="143"/>
      <c r="DC435" s="25">
        <f t="shared" si="327"/>
        <v>1</v>
      </c>
    </row>
    <row r="436" spans="1:107" ht="60" customHeight="1" x14ac:dyDescent="0.35">
      <c r="A436" s="146" t="s">
        <v>1726</v>
      </c>
      <c r="B436" s="202" t="s">
        <v>160</v>
      </c>
      <c r="C436" s="147" t="s">
        <v>161</v>
      </c>
      <c r="D436" s="205" t="str">
        <f>VLOOKUP(B436,Datos!$B$65:$F$80,3,FALSE)</f>
        <v>Administrar los recursos e información financiera con base en las necesidades de las dependencias de la Agencia y organismos estatales requirentes, a través de mecanismos de dirección, registro, ejecución, control y seguimiento de los recursos.</v>
      </c>
      <c r="E436" s="208" t="str">
        <f>VLOOKUP(B436,Datos!$B$65:$F$80,5,FALSE)</f>
        <v>La posibilidad de incumplir con la administración de los recursos e información financiera con base en las necesidades de las dependencias</v>
      </c>
      <c r="F436" s="205" t="str">
        <f>VLOOKUP(B436,Datos!$B$65:$F$80,4,FALSE)</f>
        <v>Desde la elaboración del anteproyecto de presupuesto de la ANT, hasta la presentación de los estados financieros.</v>
      </c>
      <c r="G436" s="221" t="s">
        <v>308</v>
      </c>
      <c r="H436" s="184" t="s">
        <v>1697</v>
      </c>
      <c r="I436" s="215">
        <f>IF(K436="",0,1)</f>
        <v>1</v>
      </c>
      <c r="J436" s="189" t="str">
        <f>CONCATENATE(C436," ",K436)</f>
        <v>GEFIN 70</v>
      </c>
      <c r="K436" s="189">
        <v>70</v>
      </c>
      <c r="L436" s="211">
        <v>46150</v>
      </c>
      <c r="M436" s="196">
        <f ca="1">+TODAY()-L436</f>
        <v>39</v>
      </c>
      <c r="N436" s="199" t="s">
        <v>1698</v>
      </c>
      <c r="O436" s="212" t="s">
        <v>31</v>
      </c>
      <c r="P436" s="215">
        <f>VLOOKUP(O436,Datos!$B$20:$D$25,3,FALSE)</f>
        <v>0.8</v>
      </c>
      <c r="Q436" s="212" t="s">
        <v>35</v>
      </c>
      <c r="R436" s="215">
        <f>VLOOKUP(Q436,Datos!$C$20:$D$25,2,FALSE)</f>
        <v>1</v>
      </c>
      <c r="S436" s="215">
        <f>+IF(P436="",R436,IF(R436="",P436,IF(P436&gt;R436,P436,R436)))</f>
        <v>1</v>
      </c>
      <c r="T436" s="215" t="str" cm="1">
        <f t="array" ref="T436">_xlfn.IFS(S436=P436,O436,S436=R436,Q436)</f>
        <v>El riesgo afecta la imagen de la entidad a nivel nacional, con efecto publicitarios sostenible a nivel país</v>
      </c>
      <c r="U436" s="184" t="s">
        <v>4</v>
      </c>
      <c r="V436" s="186" t="s">
        <v>1705</v>
      </c>
      <c r="W436" s="186" t="s">
        <v>1703</v>
      </c>
      <c r="X436" s="187" t="str">
        <f>CONCATENATE("Posibilidad de"," ",U436," ",V436," debido ",W436)</f>
        <v>Posibilidad de pérdida reputacional en la imagen de la entidad por recorte en la asignación del Ministerio de Hacienda debido al envío inoportuno y/o inexacto de las solicitudes de pago que realizan los supervisores de los contratos a la Subdirección Administrativa y Financiera</v>
      </c>
      <c r="Y436" s="189" t="s">
        <v>211</v>
      </c>
      <c r="Z436" s="189" t="s">
        <v>214</v>
      </c>
      <c r="AA436" s="189" t="s">
        <v>257</v>
      </c>
      <c r="AB436" s="189" t="s">
        <v>1009</v>
      </c>
      <c r="AC436" s="192" t="s">
        <v>1078</v>
      </c>
      <c r="AD436" s="195">
        <v>12</v>
      </c>
      <c r="AE436" s="184" t="str">
        <f>IF(AD436&lt;=0,"",IF(AD436&lt;=2,"Muy Baja",IF(AD436&lt;=24,"Baja",IF(AD436&lt;=500,"Media",IF(AD436&lt;=5000,"Alta","Muy Alta")))))</f>
        <v>Baja</v>
      </c>
      <c r="AF436" s="188">
        <f>IF(AE436="","",IF(AE436="Muy Baja",0.2,IF(AE436="Baja",0.4,IF(AE436="Media",0.6,IF(AE436="Alta",0.8,IF(AE436="Muy Alta",1,))))))</f>
        <v>0.4</v>
      </c>
      <c r="AG436" s="188" t="str">
        <f>+T436</f>
        <v>El riesgo afecta la imagen de la entidad a nivel nacional, con efecto publicitarios sostenible a nivel país</v>
      </c>
      <c r="AH436" s="184" t="str" cm="1">
        <f t="array" ref="AH436">_xlfn.IFS(AG436=Datos!$C$6,"Leve",AG436=Datos!$D$6,"Leve",AG436=Datos!$C$7,"Menor",AG436=Datos!$D$7,"Menor",AG436=Datos!$C$8,"Moderado",AG436=Datos!$D$8,"Moderado",AG436=Datos!$C$9,"Mayor",AG436=Datos!$D$9,"Mayor",AG436=Datos!$C$10,"Catastrófico",AG436=Datos!$D$10,"Catastrófico")</f>
        <v>Catastrófico</v>
      </c>
      <c r="AI436" s="188">
        <f>IF(AH436="","",IF(AH436="Leve",0.2,IF(AH436="Menor",0.4,IF(AH436="Moderado",0.6,IF(AH436="Mayor",0.8,IF(AH436="Catastrófico",1,))))))</f>
        <v>1</v>
      </c>
      <c r="AJ436" s="184" t="str">
        <f>IF(OR(AND(AE436="Muy Baja",AH436="Leve"),AND(AE436="Muy Baja",AH436="Menor"),AND(AE436="Baja",AH436="Leve")),"Bajo",IF(OR(AND(AE436="Muy baja",AH436="Moderado"),AND(AE436="Baja",AH436="Menor"),AND(AE436="Baja",AH436="Moderado"),AND(AE436="Media",AH436="Leve"),AND(AE436="Media",AH436="Menor"),AND(AE436="Media",AH436="Moderado"),AND(AE436="Alta",AH436="Leve"),AND(AE436="Alta",AH436="Menor")),"Moderado",IF(OR(AND(AE436="Muy Baja",AH436="Mayor"),AND(AE436="Baja",AH436="Mayor"),AND(AE436="Media",AH436="Mayor"),AND(AE436="Alta",AH436="Moderado"),AND(AE436="Alta",AH436="Mayor"),AND(AE436="Muy Alta",AH436="Leve"),AND(AE436="Muy Alta",AH436="Menor"),AND(AE436="Muy Alta",AH436="Moderado"),AND(AE436="Muy Alta",AH436="Mayor")),"Alto",IF(OR(AND(AE436="Muy Baja",AH436="Catastrófico"),AND(AE436="Baja",AH436="Catastrófico"),AND(AE436="Media",AH436="Catastrófico"),AND(AE436="Alta",AH436="Catastrófico"),AND(AE436="Muy Alta",AH436="Catastrófico")),"Extremo",""))))</f>
        <v>Extremo</v>
      </c>
      <c r="AK436" s="185" t="str" cm="1">
        <f t="array" ref="AK436">_xlfn.IFS(AJ436="Bajo","Aceptar",AJ436="Moderado","Reducir",AJ436="Alto","Reducir",AJ436="Extremo","Reducir")</f>
        <v>Reducir</v>
      </c>
      <c r="AL436" s="20" t="str">
        <f>CONCATENATE(J436," Control"," 1")</f>
        <v>GEFIN 70 Control 1</v>
      </c>
      <c r="AM436" s="22" t="s">
        <v>1707</v>
      </c>
      <c r="AN436" s="22" t="s">
        <v>1708</v>
      </c>
      <c r="AO436" s="22" t="s">
        <v>1718</v>
      </c>
      <c r="AP436" s="22" t="str">
        <f t="shared" ref="AP436:AP455" si="344">CONCATENATE(AM436," ",AN436," a través de ",AO436)</f>
        <v>La SUBDIRECCIÓN ADMINISTRATIVA Y FINANCIERA - TESORERIA valida y consolida la programación del PAC generado por las dependencias a través de un correo electronico para generar la aprobación ante el Ministerio de Hacienda y al inscripción en la plataforma de SIIF-Nación</v>
      </c>
      <c r="AQ436" s="20" t="s">
        <v>53</v>
      </c>
      <c r="AR436" s="20" t="str">
        <f t="shared" si="321"/>
        <v>Probabilidad</v>
      </c>
      <c r="AS436" s="20" t="s">
        <v>56</v>
      </c>
      <c r="AT436" s="20" t="str">
        <f t="shared" si="322"/>
        <v>40%</v>
      </c>
      <c r="AU436" s="20" t="s">
        <v>5</v>
      </c>
      <c r="AV436" s="20" t="s">
        <v>2</v>
      </c>
      <c r="AW436" s="20" t="s">
        <v>7</v>
      </c>
      <c r="AX436" s="21">
        <f>+IF(AR436="Probabilidad",AF436-(AF436*AT436),AF436)</f>
        <v>0.24</v>
      </c>
      <c r="AY436" s="20" t="str">
        <f t="shared" si="335"/>
        <v>Baja</v>
      </c>
      <c r="AZ436" s="21">
        <f>+IF(AR436="Impacto",AI436-(AI436*AT436),AI436)</f>
        <v>1</v>
      </c>
      <c r="BA436" s="20" t="str">
        <f t="shared" si="336"/>
        <v>Catastrófico</v>
      </c>
      <c r="BB436" s="189" t="str">
        <f>IF(OR(AND(AY439="Muy Baja",BA439="Leve"),AND(AY439="Muy Baja",BA439="Menor"),AND(AY439="Baja",BA439="Leve")),"Bajo",IF(OR(AND(AY439="Muy baja",BA439="Moderado"),AND(AY439="Baja",BA439="Menor"),AND(AY439="Baja",BA439="Moderado"),AND(AY439="Media",BA439="Leve"),AND(AY439="Media",BA439="Menor"),AND(AY439="Media",BA439="Moderado"),AND(AY439="Alta",BA439="Leve"),AND(AY439="Alta",BA439="Menor")),"Moderado",IF(OR(AND(AY439="Muy Baja",BA439="Mayor"),AND(AY439="Baja",BA439="Mayor"),AND(AY439="Media",BA439="Mayor"),AND(AY439="Alta",BA439="Moderado"),AND(AY439="Alta",BA439="Mayor"),AND(AY439="Muy Alta",BA439="Leve"),AND(AY439="Muy Alta",BA439="Menor"),AND(AY439="Muy Alta",BA439="Moderado"),AND(AY439="Muy Alta",BA439="Mayor")),"Alto",IF(OR(AND(AY439="Muy Baja",BA439="Catastrófico"),AND(AY439="Baja",BA439="Catastrófico"),AND(AY439="Media",BA439="Catastrófico"),AND(AY439="Alta",BA439="Catastrófico"),AND(AY439="Muy Alta",BA439="Catastrófico")),"Extremo",""))))</f>
        <v>Alto</v>
      </c>
      <c r="BC436" s="189" t="str" cm="1">
        <f t="array" ref="BC436">_xlfn.IFS(BB436="Bajo","Aceptar",BB436="Moderado","Reducir",BB436="Alto","Reducir",BB436="Extremo","Reducir")</f>
        <v>Reducir</v>
      </c>
      <c r="BD436" s="181" t="str" cm="1">
        <f t="array" ref="BD436">_xlfn.IFS(BC436="Aceptar","No",BC436="Reducir","Si")</f>
        <v>Si</v>
      </c>
      <c r="BE436" s="136" t="s">
        <v>1817</v>
      </c>
      <c r="BF436" s="136" t="s">
        <v>1817</v>
      </c>
      <c r="BG436" s="136" t="s">
        <v>1817</v>
      </c>
      <c r="BH436" s="166">
        <v>0</v>
      </c>
      <c r="BI436" s="166"/>
      <c r="BJ436" s="167"/>
      <c r="BK436" s="164">
        <f t="shared" ref="BK436:BK437" si="345">+SUM(BH436:BJ436)</f>
        <v>0</v>
      </c>
      <c r="BL436" s="165">
        <f t="shared" ref="BL436:BL437" si="346">+BK436/3</f>
        <v>0</v>
      </c>
      <c r="BM436" s="178">
        <f t="shared" ref="BM436" si="347">+AVERAGE(BL436:BL439)</f>
        <v>0</v>
      </c>
      <c r="BN436" s="20" t="str">
        <f>CONCATENATE(J436," Acción preventiva"," 1")</f>
        <v>GEFIN 70 Acción preventiva 1</v>
      </c>
      <c r="BO436" s="22" t="s">
        <v>373</v>
      </c>
      <c r="BP436" s="22" t="s">
        <v>374</v>
      </c>
      <c r="BQ436" s="22" t="s">
        <v>369</v>
      </c>
      <c r="BR436" s="20">
        <f t="shared" ref="BR436:BR448" si="348">+SUM(BS436:CD436)</f>
        <v>3</v>
      </c>
      <c r="BS436" s="20"/>
      <c r="BT436" s="20"/>
      <c r="BU436" s="20"/>
      <c r="BV436" s="20"/>
      <c r="BW436" s="20"/>
      <c r="BX436" s="20">
        <v>1</v>
      </c>
      <c r="BY436" s="20"/>
      <c r="BZ436" s="20">
        <v>1</v>
      </c>
      <c r="CA436" s="20"/>
      <c r="CB436" s="20"/>
      <c r="CC436" s="20">
        <v>1</v>
      </c>
      <c r="CD436" s="20"/>
      <c r="CE436" s="180">
        <f>+AVERAGE(CR436:CR439)/AVERAGE(BR436:BR439)</f>
        <v>0.25</v>
      </c>
      <c r="CF436" s="37">
        <f>VLOOKUP($BN436,'[1]Anexo 4 Seg Acciones Prev'!$C$7:$CY$306,90,FALSE)</f>
        <v>0</v>
      </c>
      <c r="CG436" s="37">
        <f>VLOOKUP($BN436,'[1]Anexo 4 Seg Acciones Prev'!$C$7:$CY$306,91,FALSE)</f>
        <v>0</v>
      </c>
      <c r="CH436" s="37">
        <f>VLOOKUP($BN436,'[1]Anexo 4 Seg Acciones Prev'!$C$7:$CY$306,92,FALSE)</f>
        <v>0</v>
      </c>
      <c r="CI436" s="37">
        <f>VLOOKUP($BN436,'[1]Anexo 4 Seg Acciones Prev'!$C$7:$CY$306,93,FALSE)</f>
        <v>0</v>
      </c>
      <c r="CJ436" s="37">
        <f>VLOOKUP($BN436,'[1]Anexo 4 Seg Acciones Prev'!$C$7:$CY$306,94,FALSE)</f>
        <v>0</v>
      </c>
      <c r="CK436" s="37">
        <f>VLOOKUP($BN436,'[1]Anexo 4 Seg Acciones Prev'!$C$7:$CY$306,95,FALSE)</f>
        <v>0</v>
      </c>
      <c r="CL436" s="37">
        <f>VLOOKUP($BN436,'[1]Anexo 4 Seg Acciones Prev'!$C$7:$CY$306,96,FALSE)</f>
        <v>0</v>
      </c>
      <c r="CM436" s="37">
        <f>VLOOKUP($BN436,'[1]Anexo 4 Seg Acciones Prev'!$C$7:$CY$306,97,FALSE)</f>
        <v>0</v>
      </c>
      <c r="CN436" s="37">
        <f>VLOOKUP($BN436,'[1]Anexo 4 Seg Acciones Prev'!$C$7:$CY$306,98,FALSE)</f>
        <v>0</v>
      </c>
      <c r="CO436" s="37">
        <f>VLOOKUP($BN436,'[1]Anexo 4 Seg Acciones Prev'!$C$7:$CY$306,99,FALSE)</f>
        <v>0</v>
      </c>
      <c r="CP436" s="37">
        <f>VLOOKUP($BN436,'[1]Anexo 4 Seg Acciones Prev'!$C$7:$CY$306,100,FALSE)</f>
        <v>0</v>
      </c>
      <c r="CQ436" s="37">
        <f>VLOOKUP($BN436,'[1]Anexo 4 Seg Acciones Prev'!$C$7:$CY$306,101,FALSE)</f>
        <v>0</v>
      </c>
      <c r="CR436" s="37">
        <f t="shared" si="316"/>
        <v>0</v>
      </c>
      <c r="CS436" s="38" t="s">
        <v>58</v>
      </c>
      <c r="CT436" s="23"/>
      <c r="CU436" s="24"/>
      <c r="CV436" s="240">
        <f>+AD436</f>
        <v>12</v>
      </c>
      <c r="CW436" s="25">
        <f>1-(CU436/CV436)</f>
        <v>1</v>
      </c>
      <c r="CX436" s="23" t="str" cm="1">
        <f t="array" ref="CX436">+_xlfn.IFS(CW436&lt;0.8,"Cambio",CW436&lt;0.9,"Revisión de control",CW436&gt;0.89,"Se mantiene")</f>
        <v>Se mantiene</v>
      </c>
      <c r="CY436" s="143"/>
      <c r="CZ436" s="143"/>
      <c r="DA436" s="143"/>
      <c r="DB436" s="143"/>
      <c r="DC436" s="25">
        <f t="shared" ref="DC436:DC451" si="349">(_xlfn.IFS(CT436="",1,CT436="SI",0)+_xlfn.IFS(CY436="",1,CY436="SI",1,CY436="NO",0)+_xlfn.IFS(CZ436="",1,CZ436="SI",1,CZ436="NO",0)+_xlfn.IFS(DA436="",1,DA436="SI",1,DA436="NO",0)+_xlfn.IFS(DB436="",1,DB436="SI",1,DB436="NO",0))/5</f>
        <v>1</v>
      </c>
    </row>
    <row r="437" spans="1:107" ht="60" customHeight="1" x14ac:dyDescent="0.35">
      <c r="A437" s="146" t="s">
        <v>1726</v>
      </c>
      <c r="B437" s="203"/>
      <c r="C437" s="147" t="s">
        <v>161</v>
      </c>
      <c r="D437" s="206"/>
      <c r="E437" s="209"/>
      <c r="F437" s="206"/>
      <c r="G437" s="221"/>
      <c r="H437" s="184"/>
      <c r="I437" s="216"/>
      <c r="J437" s="190"/>
      <c r="K437" s="190"/>
      <c r="L437" s="211"/>
      <c r="M437" s="197"/>
      <c r="N437" s="200"/>
      <c r="O437" s="213"/>
      <c r="P437" s="216"/>
      <c r="Q437" s="213"/>
      <c r="R437" s="216"/>
      <c r="S437" s="216"/>
      <c r="T437" s="216"/>
      <c r="U437" s="184"/>
      <c r="V437" s="186"/>
      <c r="W437" s="186"/>
      <c r="X437" s="187"/>
      <c r="Y437" s="190"/>
      <c r="Z437" s="190"/>
      <c r="AA437" s="190"/>
      <c r="AB437" s="190"/>
      <c r="AC437" s="193"/>
      <c r="AD437" s="195"/>
      <c r="AE437" s="184"/>
      <c r="AF437" s="188"/>
      <c r="AG437" s="184"/>
      <c r="AH437" s="184"/>
      <c r="AI437" s="188"/>
      <c r="AJ437" s="184"/>
      <c r="AK437" s="185"/>
      <c r="AL437" s="20" t="str">
        <f>CONCATENATE(J436," Control"," 2")</f>
        <v>GEFIN 70 Control 2</v>
      </c>
      <c r="AM437" s="22" t="s">
        <v>1707</v>
      </c>
      <c r="AN437" s="22" t="s">
        <v>1709</v>
      </c>
      <c r="AO437" s="22" t="s">
        <v>1719</v>
      </c>
      <c r="AP437" s="22" t="str">
        <f t="shared" si="344"/>
        <v>La SUBDIRECCIÓN ADMINISTRATIVA Y FINANCIERA - TESORERIA revisa la ejecución de PAC a cada una de las dependencias a través de mesas de seguimiento mensual para la validación de lo programado contra lo ejecutado</v>
      </c>
      <c r="AQ437" s="20" t="s">
        <v>54</v>
      </c>
      <c r="AR437" s="20" t="str">
        <f t="shared" si="321"/>
        <v>Probabilidad</v>
      </c>
      <c r="AS437" s="20" t="s">
        <v>56</v>
      </c>
      <c r="AT437" s="20" t="str">
        <f t="shared" si="322"/>
        <v>30%</v>
      </c>
      <c r="AU437" s="20" t="s">
        <v>5</v>
      </c>
      <c r="AV437" s="20" t="s">
        <v>2</v>
      </c>
      <c r="AW437" s="20" t="s">
        <v>7</v>
      </c>
      <c r="AX437" s="21">
        <f>+IF(AR437="Probabilidad",AX436-(AX436*AT437),AX436)</f>
        <v>0.16799999999999998</v>
      </c>
      <c r="AY437" s="20" t="str">
        <f t="shared" si="335"/>
        <v>Muy Baja</v>
      </c>
      <c r="AZ437" s="21">
        <f>+IF(AR437="Impacto",AZ436-(AZ436*AT437),AZ436)</f>
        <v>1</v>
      </c>
      <c r="BA437" s="20" t="str">
        <f t="shared" si="336"/>
        <v>Catastrófico</v>
      </c>
      <c r="BB437" s="190"/>
      <c r="BC437" s="190"/>
      <c r="BD437" s="182"/>
      <c r="BE437" s="136" t="s">
        <v>1817</v>
      </c>
      <c r="BF437" s="136" t="s">
        <v>1817</v>
      </c>
      <c r="BG437" s="136" t="s">
        <v>1817</v>
      </c>
      <c r="BH437" s="166">
        <v>0</v>
      </c>
      <c r="BI437" s="166"/>
      <c r="BJ437" s="167"/>
      <c r="BK437" s="164">
        <f t="shared" si="345"/>
        <v>0</v>
      </c>
      <c r="BL437" s="165">
        <f t="shared" si="346"/>
        <v>0</v>
      </c>
      <c r="BM437" s="178"/>
      <c r="BN437" s="20" t="str">
        <f>CONCATENATE(J436," Acción preventiva"," 2")</f>
        <v>GEFIN 70 Acción preventiva 2</v>
      </c>
      <c r="BO437" s="22" t="s">
        <v>373</v>
      </c>
      <c r="BP437" s="22" t="s">
        <v>375</v>
      </c>
      <c r="BQ437" s="22" t="s">
        <v>376</v>
      </c>
      <c r="BR437" s="20">
        <f t="shared" si="348"/>
        <v>1</v>
      </c>
      <c r="BS437" s="20">
        <v>1</v>
      </c>
      <c r="BT437" s="20"/>
      <c r="BU437" s="20"/>
      <c r="BV437" s="20"/>
      <c r="BW437" s="20"/>
      <c r="BX437" s="20"/>
      <c r="BY437" s="20"/>
      <c r="BZ437" s="20"/>
      <c r="CA437" s="20"/>
      <c r="CB437" s="20"/>
      <c r="CC437" s="20"/>
      <c r="CD437" s="20"/>
      <c r="CE437" s="180"/>
      <c r="CF437" s="37">
        <f>VLOOKUP($BN437,'[1]Anexo 4 Seg Acciones Prev'!$C$7:$CY$306,90,FALSE)</f>
        <v>1</v>
      </c>
      <c r="CG437" s="37">
        <f>VLOOKUP($BN437,'[1]Anexo 4 Seg Acciones Prev'!$C$7:$CY$306,91,FALSE)</f>
        <v>0</v>
      </c>
      <c r="CH437" s="37">
        <f>VLOOKUP($BN437,'[1]Anexo 4 Seg Acciones Prev'!$C$7:$CY$306,92,FALSE)</f>
        <v>0</v>
      </c>
      <c r="CI437" s="37">
        <f>VLOOKUP($BN437,'[1]Anexo 4 Seg Acciones Prev'!$C$7:$CY$306,93,FALSE)</f>
        <v>0</v>
      </c>
      <c r="CJ437" s="37">
        <f>VLOOKUP($BN437,'[1]Anexo 4 Seg Acciones Prev'!$C$7:$CY$306,94,FALSE)</f>
        <v>0</v>
      </c>
      <c r="CK437" s="37">
        <f>VLOOKUP($BN437,'[1]Anexo 4 Seg Acciones Prev'!$C$7:$CY$306,95,FALSE)</f>
        <v>0</v>
      </c>
      <c r="CL437" s="37">
        <f>VLOOKUP($BN437,'[1]Anexo 4 Seg Acciones Prev'!$C$7:$CY$306,96,FALSE)</f>
        <v>0</v>
      </c>
      <c r="CM437" s="37">
        <f>VLOOKUP($BN437,'[1]Anexo 4 Seg Acciones Prev'!$C$7:$CY$306,97,FALSE)</f>
        <v>0</v>
      </c>
      <c r="CN437" s="37">
        <f>VLOOKUP($BN437,'[1]Anexo 4 Seg Acciones Prev'!$C$7:$CY$306,98,FALSE)</f>
        <v>0</v>
      </c>
      <c r="CO437" s="37">
        <f>VLOOKUP($BN437,'[1]Anexo 4 Seg Acciones Prev'!$C$7:$CY$306,99,FALSE)</f>
        <v>0</v>
      </c>
      <c r="CP437" s="37">
        <f>VLOOKUP($BN437,'[1]Anexo 4 Seg Acciones Prev'!$C$7:$CY$306,100,FALSE)</f>
        <v>0</v>
      </c>
      <c r="CQ437" s="37">
        <f>VLOOKUP($BN437,'[1]Anexo 4 Seg Acciones Prev'!$C$7:$CY$306,101,FALSE)</f>
        <v>0</v>
      </c>
      <c r="CR437" s="37">
        <f t="shared" si="316"/>
        <v>1</v>
      </c>
      <c r="CS437" s="38" t="s">
        <v>58</v>
      </c>
      <c r="CT437" s="23"/>
      <c r="CU437" s="24"/>
      <c r="CV437" s="241"/>
      <c r="CW437" s="25">
        <f>1-(CU437/CV436)</f>
        <v>1</v>
      </c>
      <c r="CX437" s="23" t="str" cm="1">
        <f t="array" ref="CX437">+_xlfn.IFS(CW437&lt;0.8,"Cambio",CW437&lt;0.9,"Revisión de control",CW437&gt;0.89,"Se mantiene")</f>
        <v>Se mantiene</v>
      </c>
      <c r="CY437" s="143"/>
      <c r="CZ437" s="143"/>
      <c r="DA437" s="143"/>
      <c r="DB437" s="143"/>
      <c r="DC437" s="25">
        <f t="shared" si="349"/>
        <v>1</v>
      </c>
    </row>
    <row r="438" spans="1:107" ht="60" customHeight="1" x14ac:dyDescent="0.35">
      <c r="A438" s="146" t="s">
        <v>1726</v>
      </c>
      <c r="B438" s="203"/>
      <c r="C438" s="147" t="s">
        <v>161</v>
      </c>
      <c r="D438" s="206"/>
      <c r="E438" s="209"/>
      <c r="F438" s="206"/>
      <c r="G438" s="221"/>
      <c r="H438" s="184"/>
      <c r="I438" s="216"/>
      <c r="J438" s="190"/>
      <c r="K438" s="190"/>
      <c r="L438" s="211"/>
      <c r="M438" s="197"/>
      <c r="N438" s="200"/>
      <c r="O438" s="213"/>
      <c r="P438" s="216"/>
      <c r="Q438" s="213"/>
      <c r="R438" s="216"/>
      <c r="S438" s="216"/>
      <c r="T438" s="216"/>
      <c r="U438" s="184"/>
      <c r="V438" s="186"/>
      <c r="W438" s="186"/>
      <c r="X438" s="187"/>
      <c r="Y438" s="190"/>
      <c r="Z438" s="190"/>
      <c r="AA438" s="190"/>
      <c r="AB438" s="190"/>
      <c r="AC438" s="193"/>
      <c r="AD438" s="195"/>
      <c r="AE438" s="184"/>
      <c r="AF438" s="188"/>
      <c r="AG438" s="184"/>
      <c r="AH438" s="184"/>
      <c r="AI438" s="188"/>
      <c r="AJ438" s="184"/>
      <c r="AK438" s="185"/>
      <c r="AL438" s="20" t="str">
        <f>CONCATENATE(J436," Control"," 3")</f>
        <v>GEFIN 70 Control 3</v>
      </c>
      <c r="AM438" s="22" t="s">
        <v>1707</v>
      </c>
      <c r="AN438" s="22" t="s">
        <v>1710</v>
      </c>
      <c r="AO438" s="22" t="s">
        <v>1720</v>
      </c>
      <c r="AP438" s="22" t="str">
        <f t="shared" si="344"/>
        <v>La SUBDIRECCIÓN ADMINISTRATIVA Y FINANCIERA - TESORERIA ajusta la programación del PAC de las dependencias a través de un correo electrónico informando que se le realiza ajuste del PAC por novedades y conciliaciones entre ellas</v>
      </c>
      <c r="AQ438" s="20" t="s">
        <v>55</v>
      </c>
      <c r="AR438" s="20" t="str">
        <f t="shared" si="321"/>
        <v>Impacto</v>
      </c>
      <c r="AS438" s="20" t="s">
        <v>56</v>
      </c>
      <c r="AT438" s="20" t="str">
        <f t="shared" si="322"/>
        <v>25%</v>
      </c>
      <c r="AU438" s="20" t="s">
        <v>5</v>
      </c>
      <c r="AV438" s="20" t="s">
        <v>2</v>
      </c>
      <c r="AW438" s="20" t="s">
        <v>7</v>
      </c>
      <c r="AX438" s="21">
        <f>+IF(AR438="Probabilidad",AX437-(AX437*AT438),AX437)</f>
        <v>0.16799999999999998</v>
      </c>
      <c r="AY438" s="20" t="str">
        <f t="shared" si="335"/>
        <v>Muy Baja</v>
      </c>
      <c r="AZ438" s="21">
        <f>+IF(AR438="Impacto",AZ437-(AZ437*AT438),AZ437)</f>
        <v>0.75</v>
      </c>
      <c r="BA438" s="20" t="str">
        <f t="shared" si="336"/>
        <v>Mayor</v>
      </c>
      <c r="BB438" s="190"/>
      <c r="BC438" s="190"/>
      <c r="BD438" s="182"/>
      <c r="BE438" s="136" t="s">
        <v>1817</v>
      </c>
      <c r="BF438" s="136" t="s">
        <v>1817</v>
      </c>
      <c r="BG438" s="136" t="s">
        <v>1817</v>
      </c>
      <c r="BH438" s="166"/>
      <c r="BI438" s="166"/>
      <c r="BJ438" s="167"/>
      <c r="BK438" s="164"/>
      <c r="BL438" s="165"/>
      <c r="BM438" s="178"/>
      <c r="BN438" s="20" t="str">
        <f>CONCATENATE(J436," Acción preventiva"," 3")</f>
        <v>GEFIN 70 Acción preventiva 3</v>
      </c>
      <c r="BO438" s="22"/>
      <c r="BP438" s="22"/>
      <c r="BQ438" s="22"/>
      <c r="BR438" s="20"/>
      <c r="BS438" s="20"/>
      <c r="BT438" s="20"/>
      <c r="BU438" s="20"/>
      <c r="BV438" s="20"/>
      <c r="BW438" s="20"/>
      <c r="BX438" s="20"/>
      <c r="BY438" s="20"/>
      <c r="BZ438" s="20"/>
      <c r="CA438" s="20"/>
      <c r="CB438" s="20"/>
      <c r="CC438" s="20"/>
      <c r="CD438" s="20"/>
      <c r="CE438" s="180"/>
      <c r="CF438" s="37"/>
      <c r="CG438" s="37"/>
      <c r="CH438" s="37"/>
      <c r="CI438" s="37"/>
      <c r="CJ438" s="37"/>
      <c r="CK438" s="37"/>
      <c r="CL438" s="37"/>
      <c r="CM438" s="37"/>
      <c r="CN438" s="37"/>
      <c r="CO438" s="37"/>
      <c r="CP438" s="37"/>
      <c r="CQ438" s="37"/>
      <c r="CR438" s="37"/>
      <c r="CS438" s="38"/>
      <c r="CT438" s="23"/>
      <c r="CU438" s="24"/>
      <c r="CV438" s="241"/>
      <c r="CW438" s="25">
        <f>1-(CU438/CV436)</f>
        <v>1</v>
      </c>
      <c r="CX438" s="23" t="str" cm="1">
        <f t="array" ref="CX438">+_xlfn.IFS(CW438&lt;0.8,"Cambio",CW438&lt;0.9,"Revisión de control",CW438&gt;0.89,"Se mantiene")</f>
        <v>Se mantiene</v>
      </c>
      <c r="CY438" s="143"/>
      <c r="CZ438" s="143"/>
      <c r="DA438" s="143"/>
      <c r="DB438" s="143"/>
      <c r="DC438" s="25">
        <f t="shared" si="349"/>
        <v>1</v>
      </c>
    </row>
    <row r="439" spans="1:107" ht="60" customHeight="1" x14ac:dyDescent="0.35">
      <c r="A439" s="146" t="s">
        <v>1726</v>
      </c>
      <c r="B439" s="204"/>
      <c r="C439" s="147" t="s">
        <v>161</v>
      </c>
      <c r="D439" s="207"/>
      <c r="E439" s="210"/>
      <c r="F439" s="207"/>
      <c r="G439" s="221"/>
      <c r="H439" s="184"/>
      <c r="I439" s="217"/>
      <c r="J439" s="191"/>
      <c r="K439" s="191"/>
      <c r="L439" s="211"/>
      <c r="M439" s="198"/>
      <c r="N439" s="201"/>
      <c r="O439" s="214"/>
      <c r="P439" s="217"/>
      <c r="Q439" s="214"/>
      <c r="R439" s="217"/>
      <c r="S439" s="217"/>
      <c r="T439" s="217"/>
      <c r="U439" s="184"/>
      <c r="V439" s="186"/>
      <c r="W439" s="186"/>
      <c r="X439" s="187"/>
      <c r="Y439" s="191"/>
      <c r="Z439" s="191"/>
      <c r="AA439" s="191"/>
      <c r="AB439" s="191"/>
      <c r="AC439" s="194"/>
      <c r="AD439" s="195"/>
      <c r="AE439" s="184"/>
      <c r="AF439" s="188"/>
      <c r="AG439" s="184"/>
      <c r="AH439" s="184"/>
      <c r="AI439" s="188"/>
      <c r="AJ439" s="184"/>
      <c r="AK439" s="185"/>
      <c r="AL439" s="20" t="str">
        <f>CONCATENATE(J436," Control"," 4")</f>
        <v>GEFIN 70 Control 4</v>
      </c>
      <c r="AM439" s="22"/>
      <c r="AN439" s="22"/>
      <c r="AO439" s="22"/>
      <c r="AP439" s="22" t="str">
        <f t="shared" si="344"/>
        <v xml:space="preserve">  a través de </v>
      </c>
      <c r="AQ439" s="20"/>
      <c r="AR439" s="20" t="str">
        <f t="shared" si="321"/>
        <v/>
      </c>
      <c r="AS439" s="20"/>
      <c r="AT439" s="20" t="str">
        <f t="shared" si="322"/>
        <v/>
      </c>
      <c r="AU439" s="20"/>
      <c r="AV439" s="20"/>
      <c r="AW439" s="20"/>
      <c r="AX439" s="21">
        <f>+IF(AR439="Probabilidad",AX438-(AX438*AT439),AX438)</f>
        <v>0.16799999999999998</v>
      </c>
      <c r="AY439" s="20" t="str">
        <f t="shared" si="335"/>
        <v>Muy Baja</v>
      </c>
      <c r="AZ439" s="21">
        <f>+IF(AR439="Impacto",AZ438-(AZ438*AT439),AZ438)</f>
        <v>0.75</v>
      </c>
      <c r="BA439" s="20" t="str">
        <f t="shared" si="336"/>
        <v>Mayor</v>
      </c>
      <c r="BB439" s="191"/>
      <c r="BC439" s="191"/>
      <c r="BD439" s="183"/>
      <c r="BE439" s="20"/>
      <c r="BF439" s="20"/>
      <c r="BG439" s="20"/>
      <c r="BH439" s="166"/>
      <c r="BI439" s="166"/>
      <c r="BJ439" s="167"/>
      <c r="BK439" s="167"/>
      <c r="BL439" s="165"/>
      <c r="BM439" s="178"/>
      <c r="BN439" s="20" t="str">
        <f>CONCATENATE(J436," Acción preventiva"," 4")</f>
        <v>GEFIN 70 Acción preventiva 4</v>
      </c>
      <c r="BO439" s="22"/>
      <c r="BP439" s="22"/>
      <c r="BQ439" s="22"/>
      <c r="BR439" s="20"/>
      <c r="BS439" s="20"/>
      <c r="BT439" s="20"/>
      <c r="BU439" s="20"/>
      <c r="BV439" s="20"/>
      <c r="BW439" s="20"/>
      <c r="BX439" s="20"/>
      <c r="BY439" s="20"/>
      <c r="BZ439" s="20"/>
      <c r="CA439" s="20"/>
      <c r="CB439" s="20"/>
      <c r="CC439" s="20"/>
      <c r="CD439" s="20"/>
      <c r="CE439" s="180"/>
      <c r="CF439" s="37"/>
      <c r="CG439" s="37"/>
      <c r="CH439" s="37"/>
      <c r="CI439" s="37"/>
      <c r="CJ439" s="37"/>
      <c r="CK439" s="37"/>
      <c r="CL439" s="37"/>
      <c r="CM439" s="37"/>
      <c r="CN439" s="37"/>
      <c r="CO439" s="37"/>
      <c r="CP439" s="37"/>
      <c r="CQ439" s="37"/>
      <c r="CR439" s="37"/>
      <c r="CS439" s="38"/>
      <c r="CT439" s="23"/>
      <c r="CU439" s="24"/>
      <c r="CV439" s="242"/>
      <c r="CW439" s="25">
        <f>1-(CU439/CV436)</f>
        <v>1</v>
      </c>
      <c r="CX439" s="23" t="str" cm="1">
        <f t="array" ref="CX439">+_xlfn.IFS(CW439&lt;0.8,"Cambio",CW439&lt;0.9,"Revisión de control",CW439&gt;0.89,"Se mantiene")</f>
        <v>Se mantiene</v>
      </c>
      <c r="CY439" s="143"/>
      <c r="CZ439" s="143"/>
      <c r="DA439" s="143"/>
      <c r="DB439" s="143"/>
      <c r="DC439" s="25">
        <f t="shared" si="349"/>
        <v>1</v>
      </c>
    </row>
    <row r="440" spans="1:107" ht="60" customHeight="1" x14ac:dyDescent="0.35">
      <c r="A440" s="146" t="s">
        <v>1726</v>
      </c>
      <c r="B440" s="202" t="s">
        <v>160</v>
      </c>
      <c r="C440" s="147" t="s">
        <v>161</v>
      </c>
      <c r="D440" s="205" t="str">
        <f>VLOOKUP(B440,Datos!$B$65:$F$80,3,FALSE)</f>
        <v>Administrar los recursos e información financiera con base en las necesidades de las dependencias de la Agencia y organismos estatales requirentes, a través de mecanismos de dirección, registro, ejecución, control y seguimiento de los recursos.</v>
      </c>
      <c r="E440" s="208" t="str">
        <f>VLOOKUP(B440,Datos!$B$65:$F$80,5,FALSE)</f>
        <v>La posibilidad de incumplir con la administración de los recursos e información financiera con base en las necesidades de las dependencias</v>
      </c>
      <c r="F440" s="205" t="str">
        <f>VLOOKUP(B440,Datos!$B$65:$F$80,4,FALSE)</f>
        <v>Desde la elaboración del anteproyecto de presupuesto de la ANT, hasta la presentación de los estados financieros.</v>
      </c>
      <c r="G440" s="221" t="s">
        <v>308</v>
      </c>
      <c r="H440" s="184" t="s">
        <v>1697</v>
      </c>
      <c r="I440" s="215">
        <f>IF(K440="",0,1)</f>
        <v>1</v>
      </c>
      <c r="J440" s="189" t="str">
        <f>CONCATENATE(C440," ",K440)</f>
        <v>GEFIN 71</v>
      </c>
      <c r="K440" s="189">
        <v>71</v>
      </c>
      <c r="L440" s="211">
        <v>46150</v>
      </c>
      <c r="M440" s="196">
        <f ca="1">+TODAY()-L440</f>
        <v>39</v>
      </c>
      <c r="N440" s="199" t="s">
        <v>1754</v>
      </c>
      <c r="O440" s="212" t="s">
        <v>34</v>
      </c>
      <c r="P440" s="215">
        <f>VLOOKUP(O440,Datos!$B$20:$D$25,3,FALSE)</f>
        <v>1</v>
      </c>
      <c r="Q440" s="212" t="s">
        <v>32</v>
      </c>
      <c r="R440" s="215">
        <f>VLOOKUP(Q440,Datos!$C$20:$D$25,2,FALSE)</f>
        <v>0.8</v>
      </c>
      <c r="S440" s="215">
        <f>+IF(P440="",R440,IF(R440="",P440,IF(P440&gt;R440,P440,R440)))</f>
        <v>1</v>
      </c>
      <c r="T440" s="215" t="str" cm="1">
        <f t="array" ref="T440">_xlfn.IFS(S440=P440,O440,S440=R440,Q440)</f>
        <v>Desde los 500 SMLMV</v>
      </c>
      <c r="U440" s="184" t="s">
        <v>0</v>
      </c>
      <c r="V440" s="186" t="s">
        <v>1755</v>
      </c>
      <c r="W440" s="186" t="s">
        <v>1756</v>
      </c>
      <c r="X440" s="187" t="str">
        <f>CONCATENATE("Posibilidad de"," ",U440," ",V440," debido ",W440)</f>
        <v>Posibilidad de afectación económica o presupuestal por reducción en la asignación del presupuesto de la vigencia, lo que limitaría la ejecución de proyectos y comprometería la sostenibilidad financiera de la entidad debido al seguimiento y control insuficiente de la reserva presupuestal constituida por los supervisores de contrato</v>
      </c>
      <c r="Y440" s="189" t="s">
        <v>209</v>
      </c>
      <c r="Z440" s="189" t="s">
        <v>214</v>
      </c>
      <c r="AA440" s="189" t="s">
        <v>257</v>
      </c>
      <c r="AB440" s="189" t="s">
        <v>1036</v>
      </c>
      <c r="AC440" s="192" t="s">
        <v>1078</v>
      </c>
      <c r="AD440" s="195">
        <v>260</v>
      </c>
      <c r="AE440" s="184" t="str">
        <f>IF(AD440&lt;=0,"",IF(AD440&lt;=2,"Muy Baja",IF(AD440&lt;=24,"Baja",IF(AD440&lt;=500,"Media",IF(AD440&lt;=5000,"Alta","Muy Alta")))))</f>
        <v>Media</v>
      </c>
      <c r="AF440" s="188">
        <f>IF(AE440="","",IF(AE440="Muy Baja",0.2,IF(AE440="Baja",0.4,IF(AE440="Media",0.6,IF(AE440="Alta",0.8,IF(AE440="Muy Alta",1,))))))</f>
        <v>0.6</v>
      </c>
      <c r="AG440" s="188" t="str">
        <f>+T440</f>
        <v>Desde los 500 SMLMV</v>
      </c>
      <c r="AH440" s="184" t="str" cm="1">
        <f t="array" ref="AH440">_xlfn.IFS(AG440=Datos!$C$6,"Leve",AG440=Datos!$D$6,"Leve",AG440=Datos!$C$7,"Menor",AG440=Datos!$D$7,"Menor",AG440=Datos!$C$8,"Moderado",AG440=Datos!$D$8,"Moderado",AG440=Datos!$C$9,"Mayor",AG440=Datos!$D$9,"Mayor",AG440=Datos!$C$10,"Catastrófico",AG440=Datos!$D$10,"Catastrófico")</f>
        <v>Catastrófico</v>
      </c>
      <c r="AI440" s="188">
        <f>IF(AH440="","",IF(AH440="Leve",0.2,IF(AH440="Menor",0.4,IF(AH440="Moderado",0.6,IF(AH440="Mayor",0.8,IF(AH440="Catastrófico",1,))))))</f>
        <v>1</v>
      </c>
      <c r="AJ440" s="184" t="str">
        <f>IF(OR(AND(AE440="Muy Baja",AH440="Leve"),AND(AE440="Muy Baja",AH440="Menor"),AND(AE440="Baja",AH440="Leve")),"Bajo",IF(OR(AND(AE440="Muy baja",AH440="Moderado"),AND(AE440="Baja",AH440="Menor"),AND(AE440="Baja",AH440="Moderado"),AND(AE440="Media",AH440="Leve"),AND(AE440="Media",AH440="Menor"),AND(AE440="Media",AH440="Moderado"),AND(AE440="Alta",AH440="Leve"),AND(AE440="Alta",AH440="Menor")),"Moderado",IF(OR(AND(AE440="Muy Baja",AH440="Mayor"),AND(AE440="Baja",AH440="Mayor"),AND(AE440="Media",AH440="Mayor"),AND(AE440="Alta",AH440="Moderado"),AND(AE440="Alta",AH440="Mayor"),AND(AE440="Muy Alta",AH440="Leve"),AND(AE440="Muy Alta",AH440="Menor"),AND(AE440="Muy Alta",AH440="Moderado"),AND(AE440="Muy Alta",AH440="Mayor")),"Alto",IF(OR(AND(AE440="Muy Baja",AH440="Catastrófico"),AND(AE440="Baja",AH440="Catastrófico"),AND(AE440="Media",AH440="Catastrófico"),AND(AE440="Alta",AH440="Catastrófico"),AND(AE440="Muy Alta",AH440="Catastrófico")),"Extremo",""))))</f>
        <v>Extremo</v>
      </c>
      <c r="AK440" s="185" t="str" cm="1">
        <f t="array" ref="AK440">_xlfn.IFS(AJ440="Bajo","Aceptar",AJ440="Moderado","Reducir",AJ440="Alto","Reducir",AJ440="Extremo","Reducir")</f>
        <v>Reducir</v>
      </c>
      <c r="AL440" s="20" t="str">
        <f>CONCATENATE(J440," Control"," 1")</f>
        <v>GEFIN 71 Control 1</v>
      </c>
      <c r="AM440" s="22" t="s">
        <v>1757</v>
      </c>
      <c r="AN440" s="22" t="s">
        <v>1758</v>
      </c>
      <c r="AO440" s="22" t="s">
        <v>1761</v>
      </c>
      <c r="AP440" s="22" t="str">
        <f>CONCATENATE(AM440," ",AN440," a través del ",AO440)</f>
        <v>La SUBDIRECCIÓN ADMINISTRATIVA Y FINANCIERA valida y realiza la constitución de Reserva Presupuestal a través del reporte generado por el SIIF-Nación de Reserva Presupuestal de acuerdo a las solicitudes de reducción y documentos soporte de solicitud de constitución de reserva enviada por todas las dependencias</v>
      </c>
      <c r="AQ440" s="20" t="s">
        <v>53</v>
      </c>
      <c r="AR440" s="20" t="str">
        <f t="shared" ref="AR440:AR447" si="350">IF(OR(AQ440="Preventivo",AQ440="Detectivo"),"Probabilidad",IF(AQ440="Correctivo","Impacto",""))</f>
        <v>Probabilidad</v>
      </c>
      <c r="AS440" s="20" t="s">
        <v>56</v>
      </c>
      <c r="AT440" s="20" t="str">
        <f t="shared" ref="AT440:AT447" si="351">IF(AND(AQ440="Preventivo",AS440="Automático"),"50%",IF(AND(AQ440="Preventivo",AS440="Manual"),"40%",IF(AND(AQ440="Detectivo",AS440="Automático"),"40%",IF(AND(AQ440="Detectivo",AS440="Manual"),"30%",IF(AND(AQ440="Correctivo",AS440="Automático"),"35%",IF(AND(AQ440="Correctivo",AS440="Manual"),"25%",""))))))</f>
        <v>40%</v>
      </c>
      <c r="AU440" s="20" t="s">
        <v>1</v>
      </c>
      <c r="AV440" s="20" t="s">
        <v>2</v>
      </c>
      <c r="AW440" s="20" t="s">
        <v>3</v>
      </c>
      <c r="AX440" s="21">
        <f>+IF(AR440="Probabilidad",AF440-(AF440*AT440),AF440)</f>
        <v>0.36</v>
      </c>
      <c r="AY440" s="20" t="str">
        <f>IFERROR(IF(AX440="","",IF(AX440&lt;=20%,"Muy Baja",IF(AX440&lt;=40%,"Baja",IF(AX440&lt;=60%,"Media",IF(AX440&lt;=80%,"Alta","Muy Alta"))))),"")</f>
        <v>Baja</v>
      </c>
      <c r="AZ440" s="21">
        <f>+IF(AR440="Impacto",AI440-(AI440*AT440),AI440)</f>
        <v>1</v>
      </c>
      <c r="BA440" s="20" t="str">
        <f>IFERROR(IF(AZ440="","",IF(AZ440&lt;=0.2,"Leve",IF(AZ440&lt;=0.4,"Menor",IF(AZ440&lt;=0.6,"Moderado",IF(AZ440&lt;=0.8,"Mayor","Catastrófico"))))),"")</f>
        <v>Catastrófico</v>
      </c>
      <c r="BB440" s="189" t="str">
        <f>IF(OR(AND(AY443="Muy Baja",BA443="Leve"),AND(AY443="Muy Baja",BA443="Menor"),AND(AY443="Baja",BA443="Leve")),"Bajo",IF(OR(AND(AY443="Muy baja",BA443="Moderado"),AND(AY443="Baja",BA443="Menor"),AND(AY443="Baja",BA443="Moderado"),AND(AY443="Media",BA443="Leve"),AND(AY443="Media",BA443="Menor"),AND(AY443="Media",BA443="Moderado"),AND(AY443="Alta",BA443="Leve"),AND(AY443="Alta",BA443="Menor")),"Moderado",IF(OR(AND(AY443="Muy Baja",BA443="Mayor"),AND(AY443="Baja",BA443="Mayor"),AND(AY443="Media",BA443="Mayor"),AND(AY443="Alta",BA443="Moderado"),AND(AY443="Alta",BA443="Mayor"),AND(AY443="Muy Alta",BA443="Leve"),AND(AY443="Muy Alta",BA443="Menor"),AND(AY443="Muy Alta",BA443="Moderado"),AND(AY443="Muy Alta",BA443="Mayor")),"Alto",IF(OR(AND(AY443="Muy Baja",BA443="Catastrófico"),AND(AY443="Baja",BA443="Catastrófico"),AND(AY443="Media",BA443="Catastrófico"),AND(AY443="Alta",BA443="Catastrófico"),AND(AY443="Muy Alta",BA443="Catastrófico")),"Extremo",""))))</f>
        <v>Alto</v>
      </c>
      <c r="BC440" s="189" t="str" cm="1">
        <f t="array" ref="BC440">_xlfn.IFS(BB440="Bajo","Aceptar",BB440="Moderado","Reducir",BB440="Alto","Reducir",BB440="Extremo","Reducir")</f>
        <v>Reducir</v>
      </c>
      <c r="BD440" s="181" t="str" cm="1">
        <f t="array" ref="BD440">_xlfn.IFS(BC440="Aceptar","No",BC440="Reducir","Si")</f>
        <v>Si</v>
      </c>
      <c r="BE440" s="136" t="s">
        <v>1817</v>
      </c>
      <c r="BF440" s="136" t="s">
        <v>1817</v>
      </c>
      <c r="BG440" s="136" t="s">
        <v>1817</v>
      </c>
      <c r="BH440" s="166">
        <v>0</v>
      </c>
      <c r="BI440" s="166"/>
      <c r="BJ440" s="167"/>
      <c r="BK440" s="164">
        <f t="shared" ref="BK440:BK441" si="352">+SUM(BH440:BJ440)</f>
        <v>0</v>
      </c>
      <c r="BL440" s="165">
        <f t="shared" ref="BL440:BL441" si="353">+BK440/3</f>
        <v>0</v>
      </c>
      <c r="BM440" s="178">
        <f t="shared" ref="BM440" si="354">+AVERAGE(BL440:BL443)</f>
        <v>0</v>
      </c>
      <c r="BN440" s="20" t="str">
        <f>CONCATENATE(J440," Acción preventiva"," 1")</f>
        <v>GEFIN 71 Acción preventiva 1</v>
      </c>
      <c r="BO440" s="22" t="s">
        <v>1764</v>
      </c>
      <c r="BP440" s="22" t="s">
        <v>371</v>
      </c>
      <c r="BQ440" s="22" t="s">
        <v>372</v>
      </c>
      <c r="BR440" s="20">
        <f t="shared" ref="BR440:BR444" si="355">+SUM(BS440:CD440)</f>
        <v>2</v>
      </c>
      <c r="BS440" s="20"/>
      <c r="BT440" s="20"/>
      <c r="BU440" s="20"/>
      <c r="BV440" s="20"/>
      <c r="BW440" s="20"/>
      <c r="BX440" s="20">
        <v>1</v>
      </c>
      <c r="BY440" s="20"/>
      <c r="BZ440" s="20"/>
      <c r="CA440" s="20"/>
      <c r="CB440" s="20">
        <v>1</v>
      </c>
      <c r="CC440" s="20"/>
      <c r="CD440" s="20"/>
      <c r="CE440" s="180">
        <f>+AVERAGE(CR440:CR443)/AVERAGE(BR440:BR443)</f>
        <v>0</v>
      </c>
      <c r="CF440" s="37">
        <f>VLOOKUP($BN440,'[1]Anexo 4 Seg Acciones Prev'!$C$7:$CY$306,90,FALSE)</f>
        <v>0</v>
      </c>
      <c r="CG440" s="37">
        <f>VLOOKUP($BN440,'[1]Anexo 4 Seg Acciones Prev'!$C$7:$CY$306,91,FALSE)</f>
        <v>0</v>
      </c>
      <c r="CH440" s="37">
        <f>VLOOKUP($BN440,'[1]Anexo 4 Seg Acciones Prev'!$C$7:$CY$306,92,FALSE)</f>
        <v>0</v>
      </c>
      <c r="CI440" s="37">
        <f>VLOOKUP($BN440,'[1]Anexo 4 Seg Acciones Prev'!$C$7:$CY$306,93,FALSE)</f>
        <v>0</v>
      </c>
      <c r="CJ440" s="37">
        <f>VLOOKUP($BN440,'[1]Anexo 4 Seg Acciones Prev'!$C$7:$CY$306,94,FALSE)</f>
        <v>0</v>
      </c>
      <c r="CK440" s="37">
        <f>VLOOKUP($BN440,'[1]Anexo 4 Seg Acciones Prev'!$C$7:$CY$306,95,FALSE)</f>
        <v>0</v>
      </c>
      <c r="CL440" s="37">
        <f>VLOOKUP($BN440,'[1]Anexo 4 Seg Acciones Prev'!$C$7:$CY$306,96,FALSE)</f>
        <v>0</v>
      </c>
      <c r="CM440" s="37">
        <f>VLOOKUP($BN440,'[1]Anexo 4 Seg Acciones Prev'!$C$7:$CY$306,97,FALSE)</f>
        <v>0</v>
      </c>
      <c r="CN440" s="37">
        <f>VLOOKUP($BN440,'[1]Anexo 4 Seg Acciones Prev'!$C$7:$CY$306,98,FALSE)</f>
        <v>0</v>
      </c>
      <c r="CO440" s="37">
        <f>VLOOKUP($BN440,'[1]Anexo 4 Seg Acciones Prev'!$C$7:$CY$306,99,FALSE)</f>
        <v>0</v>
      </c>
      <c r="CP440" s="37">
        <f>VLOOKUP($BN440,'[1]Anexo 4 Seg Acciones Prev'!$C$7:$CY$306,100,FALSE)</f>
        <v>0</v>
      </c>
      <c r="CQ440" s="37">
        <f>VLOOKUP($BN440,'[1]Anexo 4 Seg Acciones Prev'!$C$7:$CY$306,101,FALSE)</f>
        <v>0</v>
      </c>
      <c r="CR440" s="37">
        <f>+SUM(CF440:CQ440)</f>
        <v>0</v>
      </c>
      <c r="CS440" s="38" t="s">
        <v>58</v>
      </c>
      <c r="CT440" s="23"/>
      <c r="CU440" s="24"/>
      <c r="CV440" s="240">
        <f>+AD440</f>
        <v>260</v>
      </c>
      <c r="CW440" s="25">
        <f>1-(CU440/CV440)</f>
        <v>1</v>
      </c>
      <c r="CX440" s="23" t="str" cm="1">
        <f t="array" ref="CX440">+_xlfn.IFS(CW440&lt;0.8,"Cambio",CW440&lt;0.9,"Revisión de control",CW440&gt;0.89,"Se mantiene")</f>
        <v>Se mantiene</v>
      </c>
      <c r="CY440" s="143"/>
      <c r="CZ440" s="143"/>
      <c r="DA440" s="143"/>
      <c r="DB440" s="143"/>
      <c r="DC440" s="25">
        <f t="shared" ref="DC440:DC447" si="356">(_xlfn.IFS(CT440="",1,CT440="SI",0)+_xlfn.IFS(CY440="",1,CY440="SI",1,CY440="NO",0)+_xlfn.IFS(CZ440="",1,CZ440="SI",1,CZ440="NO",0)+_xlfn.IFS(DA440="",1,DA440="SI",1,DA440="NO",0)+_xlfn.IFS(DB440="",1,DB440="SI",1,DB440="NO",0))/5</f>
        <v>1</v>
      </c>
    </row>
    <row r="441" spans="1:107" ht="60" customHeight="1" x14ac:dyDescent="0.35">
      <c r="A441" s="146" t="s">
        <v>1726</v>
      </c>
      <c r="B441" s="203"/>
      <c r="C441" s="147" t="s">
        <v>161</v>
      </c>
      <c r="D441" s="206"/>
      <c r="E441" s="209"/>
      <c r="F441" s="206"/>
      <c r="G441" s="221"/>
      <c r="H441" s="184"/>
      <c r="I441" s="216"/>
      <c r="J441" s="190"/>
      <c r="K441" s="190"/>
      <c r="L441" s="211"/>
      <c r="M441" s="197"/>
      <c r="N441" s="200"/>
      <c r="O441" s="213"/>
      <c r="P441" s="216"/>
      <c r="Q441" s="213"/>
      <c r="R441" s="216"/>
      <c r="S441" s="216"/>
      <c r="T441" s="216"/>
      <c r="U441" s="184"/>
      <c r="V441" s="186"/>
      <c r="W441" s="186"/>
      <c r="X441" s="187"/>
      <c r="Y441" s="190"/>
      <c r="Z441" s="190"/>
      <c r="AA441" s="190"/>
      <c r="AB441" s="190"/>
      <c r="AC441" s="193"/>
      <c r="AD441" s="195"/>
      <c r="AE441" s="184"/>
      <c r="AF441" s="188"/>
      <c r="AG441" s="184"/>
      <c r="AH441" s="184"/>
      <c r="AI441" s="188"/>
      <c r="AJ441" s="184"/>
      <c r="AK441" s="185"/>
      <c r="AL441" s="20" t="str">
        <f>CONCATENATE(J440," Control"," 2")</f>
        <v>GEFIN 71 Control 2</v>
      </c>
      <c r="AM441" s="22" t="s">
        <v>1757</v>
      </c>
      <c r="AN441" s="22" t="s">
        <v>1759</v>
      </c>
      <c r="AO441" s="22" t="s">
        <v>1762</v>
      </c>
      <c r="AP441" s="22" t="str">
        <f t="shared" ref="AP441:AP447" si="357">CONCATENATE(AM441," ",AN441," a través de ",AO441)</f>
        <v>La SUBDIRECCIÓN ADMINISTRATIVA Y FINANCIERA evalúa la ejecución de la reserva presupuestal a través de memorandos, reuniones (mesas de trabajo de seguimiento a la ejecución) y correo institucional  informando a todas las dependencias responsables la ejecución de la reserva presupuestal y solicitando acciones de pronta ejecución de acuerdo al seguimiento</v>
      </c>
      <c r="AQ441" s="20" t="s">
        <v>54</v>
      </c>
      <c r="AR441" s="20" t="str">
        <f t="shared" si="350"/>
        <v>Probabilidad</v>
      </c>
      <c r="AS441" s="20" t="s">
        <v>56</v>
      </c>
      <c r="AT441" s="20" t="str">
        <f t="shared" si="351"/>
        <v>30%</v>
      </c>
      <c r="AU441" s="20" t="s">
        <v>1</v>
      </c>
      <c r="AV441" s="20" t="s">
        <v>2</v>
      </c>
      <c r="AW441" s="20" t="s">
        <v>3</v>
      </c>
      <c r="AX441" s="21">
        <f>+IF(AR441="Probabilidad",AX440-(AX440*AT441),AX440)</f>
        <v>0.252</v>
      </c>
      <c r="AY441" s="20" t="str">
        <f>IFERROR(IF(AX441="","",IF(AX441&lt;=20%,"Muy Baja",IF(AX441&lt;=40%,"Baja",IF(AX441&lt;=60%,"Media",IF(AX441&lt;=80%,"Alta","Muy Alta"))))),"")</f>
        <v>Baja</v>
      </c>
      <c r="AZ441" s="21">
        <f>+IF(AR441="Impacto",AZ440-(AZ440*AT441),AZ440)</f>
        <v>1</v>
      </c>
      <c r="BA441" s="20" t="str">
        <f>IFERROR(IF(AZ441="","",IF(AZ441&lt;=0.2,"Leve",IF(AZ441&lt;=0.4,"Menor",IF(AZ441&lt;=0.6,"Moderado",IF(AZ441&lt;=0.8,"Mayor","Catastrófico"))))),"")</f>
        <v>Catastrófico</v>
      </c>
      <c r="BB441" s="190"/>
      <c r="BC441" s="190"/>
      <c r="BD441" s="182"/>
      <c r="BE441" s="136" t="s">
        <v>1817</v>
      </c>
      <c r="BF441" s="136" t="s">
        <v>1817</v>
      </c>
      <c r="BG441" s="136" t="s">
        <v>1817</v>
      </c>
      <c r="BH441" s="166">
        <v>0</v>
      </c>
      <c r="BI441" s="166"/>
      <c r="BJ441" s="167"/>
      <c r="BK441" s="164">
        <f t="shared" si="352"/>
        <v>0</v>
      </c>
      <c r="BL441" s="165">
        <f t="shared" si="353"/>
        <v>0</v>
      </c>
      <c r="BM441" s="178"/>
      <c r="BN441" s="20" t="str">
        <f>CONCATENATE(J440," Acción preventiva"," 2")</f>
        <v>GEFIN 71 Acción preventiva 2</v>
      </c>
      <c r="BO441" s="22"/>
      <c r="BP441" s="22"/>
      <c r="BQ441" s="22"/>
      <c r="BR441" s="20"/>
      <c r="BS441" s="20"/>
      <c r="BT441" s="20"/>
      <c r="BU441" s="20"/>
      <c r="BV441" s="20"/>
      <c r="BW441" s="20"/>
      <c r="BX441" s="20"/>
      <c r="BY441" s="20"/>
      <c r="BZ441" s="20"/>
      <c r="CA441" s="20"/>
      <c r="CB441" s="20"/>
      <c r="CC441" s="20"/>
      <c r="CD441" s="20"/>
      <c r="CE441" s="180"/>
      <c r="CF441" s="37"/>
      <c r="CG441" s="37"/>
      <c r="CH441" s="37"/>
      <c r="CI441" s="37"/>
      <c r="CJ441" s="37"/>
      <c r="CK441" s="37"/>
      <c r="CL441" s="37"/>
      <c r="CM441" s="37"/>
      <c r="CN441" s="37"/>
      <c r="CO441" s="37"/>
      <c r="CP441" s="37"/>
      <c r="CQ441" s="37"/>
      <c r="CR441" s="37"/>
      <c r="CS441" s="38"/>
      <c r="CT441" s="23"/>
      <c r="CU441" s="24"/>
      <c r="CV441" s="241"/>
      <c r="CW441" s="25">
        <f>1-(CU441/CV440)</f>
        <v>1</v>
      </c>
      <c r="CX441" s="23" t="str" cm="1">
        <f t="array" ref="CX441">+_xlfn.IFS(CW441&lt;0.8,"Cambio",CW441&lt;0.9,"Revisión de control",CW441&gt;0.89,"Se mantiene")</f>
        <v>Se mantiene</v>
      </c>
      <c r="CY441" s="143"/>
      <c r="CZ441" s="143"/>
      <c r="DA441" s="143"/>
      <c r="DB441" s="143"/>
      <c r="DC441" s="25">
        <f t="shared" si="356"/>
        <v>1</v>
      </c>
    </row>
    <row r="442" spans="1:107" ht="60" customHeight="1" x14ac:dyDescent="0.35">
      <c r="A442" s="146" t="s">
        <v>1726</v>
      </c>
      <c r="B442" s="203"/>
      <c r="C442" s="147" t="s">
        <v>161</v>
      </c>
      <c r="D442" s="206"/>
      <c r="E442" s="209"/>
      <c r="F442" s="206"/>
      <c r="G442" s="221"/>
      <c r="H442" s="184"/>
      <c r="I442" s="216"/>
      <c r="J442" s="190"/>
      <c r="K442" s="190"/>
      <c r="L442" s="211"/>
      <c r="M442" s="197"/>
      <c r="N442" s="200"/>
      <c r="O442" s="213"/>
      <c r="P442" s="216"/>
      <c r="Q442" s="213"/>
      <c r="R442" s="216"/>
      <c r="S442" s="216"/>
      <c r="T442" s="216"/>
      <c r="U442" s="184"/>
      <c r="V442" s="186"/>
      <c r="W442" s="186"/>
      <c r="X442" s="187"/>
      <c r="Y442" s="190"/>
      <c r="Z442" s="190"/>
      <c r="AA442" s="190"/>
      <c r="AB442" s="190"/>
      <c r="AC442" s="193"/>
      <c r="AD442" s="195"/>
      <c r="AE442" s="184"/>
      <c r="AF442" s="188"/>
      <c r="AG442" s="184"/>
      <c r="AH442" s="184"/>
      <c r="AI442" s="188"/>
      <c r="AJ442" s="184"/>
      <c r="AK442" s="185"/>
      <c r="AL442" s="20" t="str">
        <f>CONCATENATE(J440," Control"," 3")</f>
        <v>GEFIN 71 Control 3</v>
      </c>
      <c r="AM442" s="22" t="s">
        <v>1757</v>
      </c>
      <c r="AN442" s="22" t="s">
        <v>1760</v>
      </c>
      <c r="AO442" s="22" t="s">
        <v>1763</v>
      </c>
      <c r="AP442" s="22" t="str">
        <f t="shared" si="357"/>
        <v>La SUBDIRECCIÓN ADMINISTRATIVA Y FINANCIERA registra en el SIIF los movimientos que afecten la Reserva Presupuestal y se soliciten a través de  documento de cancelación de reserva o reducción del Registro Presupuestal del saldo que no se ejecute</v>
      </c>
      <c r="AQ442" s="20" t="s">
        <v>55</v>
      </c>
      <c r="AR442" s="20" t="str">
        <f t="shared" si="350"/>
        <v>Impacto</v>
      </c>
      <c r="AS442" s="20" t="s">
        <v>56</v>
      </c>
      <c r="AT442" s="20" t="str">
        <f t="shared" si="351"/>
        <v>25%</v>
      </c>
      <c r="AU442" s="20" t="s">
        <v>1</v>
      </c>
      <c r="AV442" s="20" t="s">
        <v>2</v>
      </c>
      <c r="AW442" s="20" t="s">
        <v>3</v>
      </c>
      <c r="AX442" s="21">
        <f>+IF(AR442="Probabilidad",AX441-(AX441*AT442),AX441)</f>
        <v>0.252</v>
      </c>
      <c r="AY442" s="20" t="str">
        <f>IFERROR(IF(AX442="","",IF(AX442&lt;=20%,"Muy Baja",IF(AX442&lt;=40%,"Baja",IF(AX442&lt;=60%,"Media",IF(AX442&lt;=80%,"Alta","Muy Alta"))))),"")</f>
        <v>Baja</v>
      </c>
      <c r="AZ442" s="21">
        <f>+IF(AR442="Impacto",AZ441-(AZ441*AT442),AZ441)</f>
        <v>0.75</v>
      </c>
      <c r="BA442" s="20" t="str">
        <f>IFERROR(IF(AZ442="","",IF(AZ442&lt;=0.2,"Leve",IF(AZ442&lt;=0.4,"Menor",IF(AZ442&lt;=0.6,"Moderado",IF(AZ442&lt;=0.8,"Mayor","Catastrófico"))))),"")</f>
        <v>Mayor</v>
      </c>
      <c r="BB442" s="190"/>
      <c r="BC442" s="190"/>
      <c r="BD442" s="182"/>
      <c r="BE442" s="136" t="s">
        <v>1817</v>
      </c>
      <c r="BF442" s="136" t="s">
        <v>1817</v>
      </c>
      <c r="BG442" s="136" t="s">
        <v>1817</v>
      </c>
      <c r="BH442" s="166"/>
      <c r="BI442" s="166"/>
      <c r="BJ442" s="167"/>
      <c r="BK442" s="164"/>
      <c r="BL442" s="165"/>
      <c r="BM442" s="178"/>
      <c r="BN442" s="20" t="str">
        <f>CONCATENATE(J440," Acción preventiva"," 3")</f>
        <v>GEFIN 71 Acción preventiva 3</v>
      </c>
      <c r="BO442" s="22"/>
      <c r="BP442" s="22"/>
      <c r="BQ442" s="22"/>
      <c r="BR442" s="20"/>
      <c r="BS442" s="20"/>
      <c r="BT442" s="20"/>
      <c r="BU442" s="20"/>
      <c r="BV442" s="20"/>
      <c r="BW442" s="20"/>
      <c r="BX442" s="20"/>
      <c r="BY442" s="20"/>
      <c r="BZ442" s="20"/>
      <c r="CA442" s="20"/>
      <c r="CB442" s="20"/>
      <c r="CC442" s="20"/>
      <c r="CD442" s="20"/>
      <c r="CE442" s="180"/>
      <c r="CF442" s="37"/>
      <c r="CG442" s="37"/>
      <c r="CH442" s="37"/>
      <c r="CI442" s="37"/>
      <c r="CJ442" s="37"/>
      <c r="CK442" s="37"/>
      <c r="CL442" s="37"/>
      <c r="CM442" s="37"/>
      <c r="CN442" s="37"/>
      <c r="CO442" s="37"/>
      <c r="CP442" s="37"/>
      <c r="CQ442" s="37"/>
      <c r="CR442" s="37"/>
      <c r="CS442" s="38"/>
      <c r="CT442" s="23"/>
      <c r="CU442" s="24"/>
      <c r="CV442" s="241"/>
      <c r="CW442" s="25">
        <f>1-(CU442/CV440)</f>
        <v>1</v>
      </c>
      <c r="CX442" s="23" t="str" cm="1">
        <f t="array" ref="CX442">+_xlfn.IFS(CW442&lt;0.8,"Cambio",CW442&lt;0.9,"Revisión de control",CW442&gt;0.89,"Se mantiene")</f>
        <v>Se mantiene</v>
      </c>
      <c r="CY442" s="143"/>
      <c r="CZ442" s="143"/>
      <c r="DA442" s="143"/>
      <c r="DB442" s="143"/>
      <c r="DC442" s="25">
        <f t="shared" si="356"/>
        <v>1</v>
      </c>
    </row>
    <row r="443" spans="1:107" ht="60" customHeight="1" x14ac:dyDescent="0.35">
      <c r="A443" s="146" t="s">
        <v>1726</v>
      </c>
      <c r="B443" s="204"/>
      <c r="C443" s="147" t="s">
        <v>161</v>
      </c>
      <c r="D443" s="207"/>
      <c r="E443" s="210"/>
      <c r="F443" s="207"/>
      <c r="G443" s="221"/>
      <c r="H443" s="184"/>
      <c r="I443" s="217"/>
      <c r="J443" s="191"/>
      <c r="K443" s="191"/>
      <c r="L443" s="211"/>
      <c r="M443" s="198"/>
      <c r="N443" s="201"/>
      <c r="O443" s="214"/>
      <c r="P443" s="217"/>
      <c r="Q443" s="214"/>
      <c r="R443" s="217"/>
      <c r="S443" s="217"/>
      <c r="T443" s="217"/>
      <c r="U443" s="184"/>
      <c r="V443" s="186"/>
      <c r="W443" s="186"/>
      <c r="X443" s="187"/>
      <c r="Y443" s="191"/>
      <c r="Z443" s="191"/>
      <c r="AA443" s="191"/>
      <c r="AB443" s="191"/>
      <c r="AC443" s="194"/>
      <c r="AD443" s="195"/>
      <c r="AE443" s="184"/>
      <c r="AF443" s="188"/>
      <c r="AG443" s="184"/>
      <c r="AH443" s="184"/>
      <c r="AI443" s="188"/>
      <c r="AJ443" s="184"/>
      <c r="AK443" s="185"/>
      <c r="AL443" s="20" t="str">
        <f>CONCATENATE(J440," Control"," 4")</f>
        <v>GEFIN 71 Control 4</v>
      </c>
      <c r="AM443" s="22"/>
      <c r="AN443" s="22"/>
      <c r="AO443" s="22"/>
      <c r="AP443" s="22" t="str">
        <f t="shared" si="357"/>
        <v xml:space="preserve">  a través de </v>
      </c>
      <c r="AQ443" s="20"/>
      <c r="AR443" s="20" t="str">
        <f t="shared" si="350"/>
        <v/>
      </c>
      <c r="AS443" s="20"/>
      <c r="AT443" s="20" t="str">
        <f t="shared" si="351"/>
        <v/>
      </c>
      <c r="AU443" s="20"/>
      <c r="AV443" s="20"/>
      <c r="AW443" s="20"/>
      <c r="AX443" s="21">
        <f>+IF(AR443="Probabilidad",AX442-(AX442*AT443),AX442)</f>
        <v>0.252</v>
      </c>
      <c r="AY443" s="20" t="str">
        <f>IFERROR(IF(AX443="","",IF(AX443&lt;=20%,"Muy Baja",IF(AX443&lt;=40%,"Baja",IF(AX443&lt;=60%,"Media",IF(AX443&lt;=80%,"Alta","Muy Alta"))))),"")</f>
        <v>Baja</v>
      </c>
      <c r="AZ443" s="21">
        <f>+IF(AR443="Impacto",AZ442-(AZ442*AT443),AZ442)</f>
        <v>0.75</v>
      </c>
      <c r="BA443" s="20" t="str">
        <f>IFERROR(IF(AZ443="","",IF(AZ443&lt;=0.2,"Leve",IF(AZ443&lt;=0.4,"Menor",IF(AZ443&lt;=0.6,"Moderado",IF(AZ443&lt;=0.8,"Mayor","Catastrófico"))))),"")</f>
        <v>Mayor</v>
      </c>
      <c r="BB443" s="191"/>
      <c r="BC443" s="191"/>
      <c r="BD443" s="183"/>
      <c r="BE443" s="20"/>
      <c r="BF443" s="20"/>
      <c r="BG443" s="20"/>
      <c r="BH443" s="166"/>
      <c r="BI443" s="166"/>
      <c r="BJ443" s="167"/>
      <c r="BK443" s="167"/>
      <c r="BL443" s="165"/>
      <c r="BM443" s="178"/>
      <c r="BN443" s="20" t="str">
        <f>CONCATENATE(J440," Acción preventiva"," 4")</f>
        <v>GEFIN 71 Acción preventiva 4</v>
      </c>
      <c r="BO443" s="22"/>
      <c r="BP443" s="22"/>
      <c r="BQ443" s="22"/>
      <c r="BR443" s="20"/>
      <c r="BS443" s="20"/>
      <c r="BT443" s="20"/>
      <c r="BU443" s="20"/>
      <c r="BV443" s="20"/>
      <c r="BW443" s="20"/>
      <c r="BX443" s="20"/>
      <c r="BY443" s="20"/>
      <c r="BZ443" s="20"/>
      <c r="CA443" s="20"/>
      <c r="CB443" s="20"/>
      <c r="CC443" s="20"/>
      <c r="CD443" s="20"/>
      <c r="CE443" s="180"/>
      <c r="CF443" s="37"/>
      <c r="CG443" s="37"/>
      <c r="CH443" s="37"/>
      <c r="CI443" s="37"/>
      <c r="CJ443" s="37"/>
      <c r="CK443" s="37"/>
      <c r="CL443" s="37"/>
      <c r="CM443" s="37"/>
      <c r="CN443" s="37"/>
      <c r="CO443" s="37"/>
      <c r="CP443" s="37"/>
      <c r="CQ443" s="37"/>
      <c r="CR443" s="37"/>
      <c r="CS443" s="38"/>
      <c r="CT443" s="23"/>
      <c r="CU443" s="24"/>
      <c r="CV443" s="242"/>
      <c r="CW443" s="25">
        <f>1-(CU443/CV440)</f>
        <v>1</v>
      </c>
      <c r="CX443" s="23" t="str" cm="1">
        <f t="array" ref="CX443">+_xlfn.IFS(CW443&lt;0.8,"Cambio",CW443&lt;0.9,"Revisión de control",CW443&gt;0.89,"Se mantiene")</f>
        <v>Se mantiene</v>
      </c>
      <c r="CY443" s="143"/>
      <c r="CZ443" s="143"/>
      <c r="DA443" s="143"/>
      <c r="DB443" s="143"/>
      <c r="DC443" s="25">
        <f t="shared" si="356"/>
        <v>1</v>
      </c>
    </row>
    <row r="444" spans="1:107" ht="60" customHeight="1" x14ac:dyDescent="0.35">
      <c r="A444" s="146" t="s">
        <v>1726</v>
      </c>
      <c r="B444" s="202" t="s">
        <v>160</v>
      </c>
      <c r="C444" s="147" t="s">
        <v>161</v>
      </c>
      <c r="D444" s="205" t="str">
        <f>VLOOKUP(B444,Datos!$B$65:$F$80,3,FALSE)</f>
        <v>Administrar los recursos e información financiera con base en las necesidades de las dependencias de la Agencia y organismos estatales requirentes, a través de mecanismos de dirección, registro, ejecución, control y seguimiento de los recursos.</v>
      </c>
      <c r="E444" s="208" t="str">
        <f>VLOOKUP(B444,Datos!$B$65:$F$80,5,FALSE)</f>
        <v>La posibilidad de incumplir con la administración de los recursos e información financiera con base en las necesidades de las dependencias</v>
      </c>
      <c r="F444" s="205" t="str">
        <f>VLOOKUP(B444,Datos!$B$65:$F$80,4,FALSE)</f>
        <v>Desde la elaboración del anteproyecto de presupuesto de la ANT, hasta la presentación de los estados financieros.</v>
      </c>
      <c r="G444" s="221" t="s">
        <v>321</v>
      </c>
      <c r="H444" s="184" t="s">
        <v>1697</v>
      </c>
      <c r="I444" s="215">
        <f>IF(K444="",0,1)</f>
        <v>1</v>
      </c>
      <c r="J444" s="189" t="str">
        <f>CONCATENATE(C444," ",K444)</f>
        <v>GEFIN 72</v>
      </c>
      <c r="K444" s="189">
        <v>72</v>
      </c>
      <c r="L444" s="211">
        <v>46150</v>
      </c>
      <c r="M444" s="196">
        <f ca="1">+TODAY()-L444</f>
        <v>39</v>
      </c>
      <c r="N444" s="199" t="s">
        <v>1699</v>
      </c>
      <c r="O444" s="212" t="s">
        <v>19</v>
      </c>
      <c r="P444" s="215">
        <f>VLOOKUP(O444,Datos!$B$20:$D$25,3,FALSE)</f>
        <v>0.2</v>
      </c>
      <c r="Q444" s="212" t="s">
        <v>32</v>
      </c>
      <c r="R444" s="215">
        <f>VLOOKUP(Q444,Datos!$C$20:$D$25,2,FALSE)</f>
        <v>0.8</v>
      </c>
      <c r="S444" s="215">
        <f>+IF(P444="",R444,IF(R444="",P444,IF(P444&gt;R444,P444,R444)))</f>
        <v>0.8</v>
      </c>
      <c r="T444" s="215" t="str" cm="1">
        <f t="array" ref="T444">_xlfn.IFS(S444=P444,O444,S444=R444,Q444)</f>
        <v>El riesgo afecta la imagen de  la entidad con efecto publicitario sostenido a nivel de sector administrativo, nivel departamental o municipal</v>
      </c>
      <c r="U444" s="184" t="s">
        <v>4</v>
      </c>
      <c r="V444" s="186" t="s">
        <v>1704</v>
      </c>
      <c r="W444" s="186" t="s">
        <v>1706</v>
      </c>
      <c r="X444" s="187" t="str">
        <f>CONCATENATE("Posibilidad de"," ",U444," ",V444," debido ",W444)</f>
        <v xml:space="preserve">Posibilidad de pérdida reputacional en la imagen de la entidad por investigaciones disciplinarias y/o fiscales de los entes de control debido a la afectación en las características de información de la cartera que surjen como resultado de las auditorias financieras realizadas </v>
      </c>
      <c r="Y444" s="189" t="s">
        <v>209</v>
      </c>
      <c r="Z444" s="189" t="s">
        <v>214</v>
      </c>
      <c r="AA444" s="192" t="s">
        <v>257</v>
      </c>
      <c r="AB444" s="189" t="s">
        <v>1036</v>
      </c>
      <c r="AC444" s="192" t="s">
        <v>1078</v>
      </c>
      <c r="AD444" s="195">
        <v>12</v>
      </c>
      <c r="AE444" s="184" t="str">
        <f>IF(AD444&lt;=0,"",IF(AD444&lt;=2,"Muy Baja",IF(AD444&lt;=24,"Baja",IF(AD444&lt;=500,"Media",IF(AD444&lt;=5000,"Alta","Muy Alta")))))</f>
        <v>Baja</v>
      </c>
      <c r="AF444" s="188">
        <f>IF(AE444="","",IF(AE444="Muy Baja",0.2,IF(AE444="Baja",0.4,IF(AE444="Media",0.6,IF(AE444="Alta",0.8,IF(AE444="Muy Alta",1,))))))</f>
        <v>0.4</v>
      </c>
      <c r="AG444" s="188" t="str">
        <f>+T444</f>
        <v>El riesgo afecta la imagen de  la entidad con efecto publicitario sostenido a nivel de sector administrativo, nivel departamental o municipal</v>
      </c>
      <c r="AH444" s="184" t="str" cm="1">
        <f t="array" ref="AH444">_xlfn.IFS(AG444=Datos!$C$6,"Leve",AG444=Datos!$D$6,"Leve",AG444=Datos!$C$7,"Menor",AG444=Datos!$D$7,"Menor",AG444=Datos!$C$8,"Moderado",AG444=Datos!$D$8,"Moderado",AG444=Datos!$C$9,"Mayor",AG444=Datos!$D$9,"Mayor",AG444=Datos!$C$10,"Catastrófico",AG444=Datos!$D$10,"Catastrófico")</f>
        <v>Mayor</v>
      </c>
      <c r="AI444" s="188">
        <f>IF(AH444="","",IF(AH444="Leve",0.2,IF(AH444="Menor",0.4,IF(AH444="Moderado",0.6,IF(AH444="Mayor",0.8,IF(AH444="Catastrófico",1,))))))</f>
        <v>0.8</v>
      </c>
      <c r="AJ444" s="184" t="str">
        <f>IF(OR(AND(AE444="Muy Baja",AH444="Leve"),AND(AE444="Muy Baja",AH444="Menor"),AND(AE444="Baja",AH444="Leve")),"Bajo",IF(OR(AND(AE444="Muy baja",AH444="Moderado"),AND(AE444="Baja",AH444="Menor"),AND(AE444="Baja",AH444="Moderado"),AND(AE444="Media",AH444="Leve"),AND(AE444="Media",AH444="Menor"),AND(AE444="Media",AH444="Moderado"),AND(AE444="Alta",AH444="Leve"),AND(AE444="Alta",AH444="Menor")),"Moderado",IF(OR(AND(AE444="Muy Baja",AH444="Mayor"),AND(AE444="Baja",AH444="Mayor"),AND(AE444="Media",AH444="Mayor"),AND(AE444="Alta",AH444="Moderado"),AND(AE444="Alta",AH444="Mayor"),AND(AE444="Muy Alta",AH444="Leve"),AND(AE444="Muy Alta",AH444="Menor"),AND(AE444="Muy Alta",AH444="Moderado"),AND(AE444="Muy Alta",AH444="Mayor")),"Alto",IF(OR(AND(AE444="Muy Baja",AH444="Catastrófico"),AND(AE444="Baja",AH444="Catastrófico"),AND(AE444="Media",AH444="Catastrófico"),AND(AE444="Alta",AH444="Catastrófico"),AND(AE444="Muy Alta",AH444="Catastrófico")),"Extremo",""))))</f>
        <v>Alto</v>
      </c>
      <c r="AK444" s="185" t="str" cm="1">
        <f t="array" ref="AK444">_xlfn.IFS(AJ444="Bajo","Aceptar",AJ444="Moderado","Reducir",AJ444="Alto","Reducir",AJ444="Extremo","Reducir")</f>
        <v>Reducir</v>
      </c>
      <c r="AL444" s="20" t="str">
        <f>CONCATENATE(J444," Control"," 1")</f>
        <v>GEFIN 72 Control 1</v>
      </c>
      <c r="AM444" s="22" t="s">
        <v>1711</v>
      </c>
      <c r="AN444" s="22" t="s">
        <v>1712</v>
      </c>
      <c r="AO444" s="22" t="s">
        <v>1713</v>
      </c>
      <c r="AP444" s="22" t="str">
        <f t="shared" si="357"/>
        <v>La SUBDIRECCIÓN ADMINISTRATIVA Y FINANCIERA - CONTABILIDAD verifica las cifras para la generación de documento de conciliación a través de actas de conciliación mensual donde se valida los saldos que existen en cartera</v>
      </c>
      <c r="AQ444" s="20" t="s">
        <v>54</v>
      </c>
      <c r="AR444" s="20" t="str">
        <f t="shared" si="350"/>
        <v>Probabilidad</v>
      </c>
      <c r="AS444" s="20" t="s">
        <v>56</v>
      </c>
      <c r="AT444" s="20" t="str">
        <f t="shared" si="351"/>
        <v>30%</v>
      </c>
      <c r="AU444" s="20" t="s">
        <v>1</v>
      </c>
      <c r="AV444" s="20" t="s">
        <v>2</v>
      </c>
      <c r="AW444" s="20" t="s">
        <v>3</v>
      </c>
      <c r="AX444" s="21">
        <f>+IF(AR444="Probabilidad",AF444-(AF444*AT444),AF444)</f>
        <v>0.28000000000000003</v>
      </c>
      <c r="AY444" s="20" t="str">
        <f t="shared" si="335"/>
        <v>Baja</v>
      </c>
      <c r="AZ444" s="21">
        <f>+IF(AR444="Impacto",AI444-(AI444*AT444),AI444)</f>
        <v>0.8</v>
      </c>
      <c r="BA444" s="20" t="str">
        <f t="shared" si="336"/>
        <v>Mayor</v>
      </c>
      <c r="BB444" s="189" t="str">
        <f>IF(OR(AND(AY447="Muy Baja",BA447="Leve"),AND(AY447="Muy Baja",BA447="Menor"),AND(AY447="Baja",BA447="Leve")),"Bajo",IF(OR(AND(AY447="Muy baja",BA447="Moderado"),AND(AY447="Baja",BA447="Menor"),AND(AY447="Baja",BA447="Moderado"),AND(AY447="Media",BA447="Leve"),AND(AY447="Media",BA447="Menor"),AND(AY447="Media",BA447="Moderado"),AND(AY447="Alta",BA447="Leve"),AND(AY447="Alta",BA447="Menor")),"Moderado",IF(OR(AND(AY447="Muy Baja",BA447="Mayor"),AND(AY447="Baja",BA447="Mayor"),AND(AY447="Media",BA447="Mayor"),AND(AY447="Alta",BA447="Moderado"),AND(AY447="Alta",BA447="Mayor"),AND(AY447="Muy Alta",BA447="Leve"),AND(AY447="Muy Alta",BA447="Menor"),AND(AY447="Muy Alta",BA447="Moderado"),AND(AY447="Muy Alta",BA447="Mayor")),"Alto",IF(OR(AND(AY447="Muy Baja",BA447="Catastrófico"),AND(AY447="Baja",BA447="Catastrófico"),AND(AY447="Media",BA447="Catastrófico"),AND(AY447="Alta",BA447="Catastrófico"),AND(AY447="Muy Alta",BA447="Catastrófico")),"Extremo",""))))</f>
        <v>Moderado</v>
      </c>
      <c r="BC444" s="189" t="str" cm="1">
        <f t="array" ref="BC444">_xlfn.IFS(BB444="Bajo","Aceptar",BB444="Moderado","Reducir",BB444="Alto","Reducir",BB444="Extremo","Reducir")</f>
        <v>Reducir</v>
      </c>
      <c r="BD444" s="181" t="str" cm="1">
        <f t="array" ref="BD444">_xlfn.IFS(BC444="Aceptar","No",BC444="Reducir","Si")</f>
        <v>Si</v>
      </c>
      <c r="BE444" s="136" t="s">
        <v>1817</v>
      </c>
      <c r="BF444" s="136" t="s">
        <v>1817</v>
      </c>
      <c r="BG444" s="136" t="s">
        <v>1817</v>
      </c>
      <c r="BH444" s="166">
        <v>0</v>
      </c>
      <c r="BI444" s="166"/>
      <c r="BJ444" s="167"/>
      <c r="BK444" s="164">
        <f t="shared" ref="BK444" si="358">+SUM(BH444:BJ444)</f>
        <v>0</v>
      </c>
      <c r="BL444" s="165">
        <f t="shared" ref="BL444" si="359">+BK444/3</f>
        <v>0</v>
      </c>
      <c r="BM444" s="178">
        <f t="shared" ref="BM444" si="360">+AVERAGE(BL444:BL447)</f>
        <v>0</v>
      </c>
      <c r="BN444" s="20" t="str">
        <f>CONCATENATE(J444," Acción preventiva"," 1")</f>
        <v>GEFIN 72 Acción preventiva 1</v>
      </c>
      <c r="BO444" s="22" t="s">
        <v>377</v>
      </c>
      <c r="BP444" s="22" t="s">
        <v>379</v>
      </c>
      <c r="BQ444" s="22" t="s">
        <v>378</v>
      </c>
      <c r="BR444" s="20">
        <f t="shared" si="355"/>
        <v>4</v>
      </c>
      <c r="BS444" s="20"/>
      <c r="BT444" s="20"/>
      <c r="BU444" s="20"/>
      <c r="BV444" s="20"/>
      <c r="BW444" s="20"/>
      <c r="BX444" s="20">
        <v>1</v>
      </c>
      <c r="BY444" s="20"/>
      <c r="BZ444" s="20">
        <v>1</v>
      </c>
      <c r="CA444" s="20"/>
      <c r="CB444" s="20">
        <v>1</v>
      </c>
      <c r="CC444" s="20"/>
      <c r="CD444" s="20">
        <v>1</v>
      </c>
      <c r="CE444" s="180">
        <f>+AVERAGE(CR444:CR447)/AVERAGE(BR444:BR447)</f>
        <v>0</v>
      </c>
      <c r="CF444" s="37">
        <f>VLOOKUP($BN444,'[1]Anexo 4 Seg Acciones Prev'!$C$7:$CY$306,90,FALSE)</f>
        <v>0</v>
      </c>
      <c r="CG444" s="37">
        <f>VLOOKUP($BN444,'[1]Anexo 4 Seg Acciones Prev'!$C$7:$CY$306,91,FALSE)</f>
        <v>0</v>
      </c>
      <c r="CH444" s="37">
        <f>VLOOKUP($BN444,'[1]Anexo 4 Seg Acciones Prev'!$C$7:$CY$306,92,FALSE)</f>
        <v>0</v>
      </c>
      <c r="CI444" s="37">
        <f>VLOOKUP($BN444,'[1]Anexo 4 Seg Acciones Prev'!$C$7:$CY$306,93,FALSE)</f>
        <v>0</v>
      </c>
      <c r="CJ444" s="37">
        <f>VLOOKUP($BN444,'[1]Anexo 4 Seg Acciones Prev'!$C$7:$CY$306,94,FALSE)</f>
        <v>0</v>
      </c>
      <c r="CK444" s="37">
        <f>VLOOKUP($BN444,'[1]Anexo 4 Seg Acciones Prev'!$C$7:$CY$306,95,FALSE)</f>
        <v>0</v>
      </c>
      <c r="CL444" s="37">
        <f>VLOOKUP($BN444,'[1]Anexo 4 Seg Acciones Prev'!$C$7:$CY$306,96,FALSE)</f>
        <v>0</v>
      </c>
      <c r="CM444" s="37">
        <f>VLOOKUP($BN444,'[1]Anexo 4 Seg Acciones Prev'!$C$7:$CY$306,97,FALSE)</f>
        <v>0</v>
      </c>
      <c r="CN444" s="37">
        <f>VLOOKUP($BN444,'[1]Anexo 4 Seg Acciones Prev'!$C$7:$CY$306,98,FALSE)</f>
        <v>0</v>
      </c>
      <c r="CO444" s="37">
        <f>VLOOKUP($BN444,'[1]Anexo 4 Seg Acciones Prev'!$C$7:$CY$306,99,FALSE)</f>
        <v>0</v>
      </c>
      <c r="CP444" s="37">
        <f>VLOOKUP($BN444,'[1]Anexo 4 Seg Acciones Prev'!$C$7:$CY$306,100,FALSE)</f>
        <v>0</v>
      </c>
      <c r="CQ444" s="37">
        <f>VLOOKUP($BN444,'[1]Anexo 4 Seg Acciones Prev'!$C$7:$CY$306,101,FALSE)</f>
        <v>0</v>
      </c>
      <c r="CR444" s="37">
        <f t="shared" si="316"/>
        <v>0</v>
      </c>
      <c r="CS444" s="38" t="s">
        <v>58</v>
      </c>
      <c r="CT444" s="23"/>
      <c r="CU444" s="24"/>
      <c r="CV444" s="240">
        <f>+AD444</f>
        <v>12</v>
      </c>
      <c r="CW444" s="25">
        <f>1-(CU444/CV444)</f>
        <v>1</v>
      </c>
      <c r="CX444" s="23" t="str" cm="1">
        <f t="array" ref="CX444">+_xlfn.IFS(CW444&lt;0.8,"Cambio",CW444&lt;0.9,"Revisión de control",CW444&gt;0.89,"Se mantiene")</f>
        <v>Se mantiene</v>
      </c>
      <c r="CY444" s="143"/>
      <c r="CZ444" s="143"/>
      <c r="DA444" s="143"/>
      <c r="DB444" s="143"/>
      <c r="DC444" s="25">
        <f t="shared" si="356"/>
        <v>1</v>
      </c>
    </row>
    <row r="445" spans="1:107" ht="60" customHeight="1" x14ac:dyDescent="0.35">
      <c r="A445" s="146" t="s">
        <v>1726</v>
      </c>
      <c r="B445" s="203"/>
      <c r="C445" s="147" t="s">
        <v>161</v>
      </c>
      <c r="D445" s="206"/>
      <c r="E445" s="209"/>
      <c r="F445" s="206"/>
      <c r="G445" s="221"/>
      <c r="H445" s="184"/>
      <c r="I445" s="216"/>
      <c r="J445" s="190"/>
      <c r="K445" s="190"/>
      <c r="L445" s="211"/>
      <c r="M445" s="197"/>
      <c r="N445" s="200"/>
      <c r="O445" s="213"/>
      <c r="P445" s="216"/>
      <c r="Q445" s="213"/>
      <c r="R445" s="216"/>
      <c r="S445" s="216"/>
      <c r="T445" s="216"/>
      <c r="U445" s="184"/>
      <c r="V445" s="186"/>
      <c r="W445" s="186"/>
      <c r="X445" s="187"/>
      <c r="Y445" s="190"/>
      <c r="Z445" s="190"/>
      <c r="AA445" s="193"/>
      <c r="AB445" s="190"/>
      <c r="AC445" s="193"/>
      <c r="AD445" s="195"/>
      <c r="AE445" s="184"/>
      <c r="AF445" s="188"/>
      <c r="AG445" s="184"/>
      <c r="AH445" s="184"/>
      <c r="AI445" s="188"/>
      <c r="AJ445" s="184"/>
      <c r="AK445" s="185"/>
      <c r="AL445" s="20" t="str">
        <f>CONCATENATE(J444," Control"," 2")</f>
        <v>GEFIN 72 Control 2</v>
      </c>
      <c r="AM445" s="22" t="s">
        <v>1711</v>
      </c>
      <c r="AN445" s="22" t="s">
        <v>1714</v>
      </c>
      <c r="AO445" s="22" t="s">
        <v>1721</v>
      </c>
      <c r="AP445" s="22" t="str">
        <f t="shared" si="357"/>
        <v>La SUBDIRECCIÓN ADMINISTRATIVA Y FINANCIERA - CONTABILIDAD modifica la información reportada a Cartera a través de la forma GEFIN-F-009 FORMA DETALLADA DE INGRESOS donde se actualiza los datos con base los reportes con novedades</v>
      </c>
      <c r="AQ445" s="20" t="s">
        <v>55</v>
      </c>
      <c r="AR445" s="20" t="str">
        <f t="shared" si="350"/>
        <v>Impacto</v>
      </c>
      <c r="AS445" s="20" t="s">
        <v>56</v>
      </c>
      <c r="AT445" s="20" t="str">
        <f t="shared" si="351"/>
        <v>25%</v>
      </c>
      <c r="AU445" s="20" t="s">
        <v>1</v>
      </c>
      <c r="AV445" s="20" t="s">
        <v>2</v>
      </c>
      <c r="AW445" s="20" t="s">
        <v>3</v>
      </c>
      <c r="AX445" s="21">
        <f>+IF(AR445="Probabilidad",AX444-(AX444*AT445),AX444)</f>
        <v>0.28000000000000003</v>
      </c>
      <c r="AY445" s="20" t="str">
        <f t="shared" si="335"/>
        <v>Baja</v>
      </c>
      <c r="AZ445" s="21">
        <f>+IF(AR445="Impacto",AZ444-(AZ444*AT445),AZ444)</f>
        <v>0.60000000000000009</v>
      </c>
      <c r="BA445" s="20" t="str">
        <f t="shared" si="336"/>
        <v>Moderado</v>
      </c>
      <c r="BB445" s="190"/>
      <c r="BC445" s="190"/>
      <c r="BD445" s="182"/>
      <c r="BE445" s="136" t="s">
        <v>1817</v>
      </c>
      <c r="BF445" s="136" t="s">
        <v>1817</v>
      </c>
      <c r="BG445" s="136" t="s">
        <v>1817</v>
      </c>
      <c r="BH445" s="166"/>
      <c r="BI445" s="166"/>
      <c r="BJ445" s="167"/>
      <c r="BK445" s="164"/>
      <c r="BL445" s="165"/>
      <c r="BM445" s="178"/>
      <c r="BN445" s="20" t="str">
        <f>CONCATENATE(J444," Acción preventiva"," 2")</f>
        <v>GEFIN 72 Acción preventiva 2</v>
      </c>
      <c r="BO445" s="22"/>
      <c r="BP445" s="22"/>
      <c r="BQ445" s="22"/>
      <c r="BR445" s="20"/>
      <c r="BS445" s="20"/>
      <c r="BT445" s="20"/>
      <c r="BU445" s="20"/>
      <c r="BV445" s="20"/>
      <c r="BW445" s="20"/>
      <c r="BX445" s="20"/>
      <c r="BY445" s="20"/>
      <c r="BZ445" s="20"/>
      <c r="CA445" s="20"/>
      <c r="CB445" s="20"/>
      <c r="CC445" s="20"/>
      <c r="CD445" s="20"/>
      <c r="CE445" s="180"/>
      <c r="CF445" s="37"/>
      <c r="CG445" s="37"/>
      <c r="CH445" s="37"/>
      <c r="CI445" s="37"/>
      <c r="CJ445" s="37"/>
      <c r="CK445" s="37"/>
      <c r="CL445" s="37"/>
      <c r="CM445" s="37"/>
      <c r="CN445" s="37"/>
      <c r="CO445" s="37"/>
      <c r="CP445" s="37"/>
      <c r="CQ445" s="37"/>
      <c r="CR445" s="37"/>
      <c r="CS445" s="38"/>
      <c r="CT445" s="23"/>
      <c r="CU445" s="24"/>
      <c r="CV445" s="241"/>
      <c r="CW445" s="25">
        <f>1-(CU445/CV444)</f>
        <v>1</v>
      </c>
      <c r="CX445" s="23" t="str" cm="1">
        <f t="array" ref="CX445">+_xlfn.IFS(CW445&lt;0.8,"Cambio",CW445&lt;0.9,"Revisión de control",CW445&gt;0.89,"Se mantiene")</f>
        <v>Se mantiene</v>
      </c>
      <c r="CY445" s="143"/>
      <c r="CZ445" s="143"/>
      <c r="DA445" s="143"/>
      <c r="DB445" s="143"/>
      <c r="DC445" s="25">
        <f t="shared" si="356"/>
        <v>1</v>
      </c>
    </row>
    <row r="446" spans="1:107" ht="60" customHeight="1" x14ac:dyDescent="0.35">
      <c r="A446" s="146" t="s">
        <v>1726</v>
      </c>
      <c r="B446" s="203"/>
      <c r="C446" s="147" t="s">
        <v>161</v>
      </c>
      <c r="D446" s="206"/>
      <c r="E446" s="209"/>
      <c r="F446" s="206"/>
      <c r="G446" s="221"/>
      <c r="H446" s="184"/>
      <c r="I446" s="216"/>
      <c r="J446" s="190"/>
      <c r="K446" s="190"/>
      <c r="L446" s="211"/>
      <c r="M446" s="197"/>
      <c r="N446" s="200"/>
      <c r="O446" s="213"/>
      <c r="P446" s="216"/>
      <c r="Q446" s="213"/>
      <c r="R446" s="216"/>
      <c r="S446" s="216"/>
      <c r="T446" s="216"/>
      <c r="U446" s="184"/>
      <c r="V446" s="186"/>
      <c r="W446" s="186"/>
      <c r="X446" s="187"/>
      <c r="Y446" s="190"/>
      <c r="Z446" s="190"/>
      <c r="AA446" s="193"/>
      <c r="AB446" s="190"/>
      <c r="AC446" s="193"/>
      <c r="AD446" s="195"/>
      <c r="AE446" s="184"/>
      <c r="AF446" s="188"/>
      <c r="AG446" s="184"/>
      <c r="AH446" s="184"/>
      <c r="AI446" s="188"/>
      <c r="AJ446" s="184"/>
      <c r="AK446" s="185"/>
      <c r="AL446" s="20" t="str">
        <f>CONCATENATE(J444," Control"," 3")</f>
        <v>GEFIN 72 Control 3</v>
      </c>
      <c r="AM446" s="22"/>
      <c r="AN446" s="22"/>
      <c r="AO446" s="22"/>
      <c r="AP446" s="22" t="str">
        <f t="shared" si="357"/>
        <v xml:space="preserve">  a través de </v>
      </c>
      <c r="AQ446" s="20"/>
      <c r="AR446" s="20" t="str">
        <f t="shared" si="350"/>
        <v/>
      </c>
      <c r="AS446" s="20"/>
      <c r="AT446" s="20" t="str">
        <f t="shared" si="351"/>
        <v/>
      </c>
      <c r="AU446" s="20"/>
      <c r="AV446" s="20"/>
      <c r="AW446" s="20"/>
      <c r="AX446" s="21">
        <f>+IF(AR446="Probabilidad",AX445-(AX445*AT446),AX445)</f>
        <v>0.28000000000000003</v>
      </c>
      <c r="AY446" s="20" t="str">
        <f t="shared" si="335"/>
        <v>Baja</v>
      </c>
      <c r="AZ446" s="21">
        <f>+IF(AR446="Impacto",AZ445-(AZ445*AT446),AZ445)</f>
        <v>0.60000000000000009</v>
      </c>
      <c r="BA446" s="20" t="str">
        <f t="shared" si="336"/>
        <v>Moderado</v>
      </c>
      <c r="BB446" s="190"/>
      <c r="BC446" s="190"/>
      <c r="BD446" s="182"/>
      <c r="BE446" s="20"/>
      <c r="BF446" s="20"/>
      <c r="BG446" s="20"/>
      <c r="BH446" s="166"/>
      <c r="BI446" s="166"/>
      <c r="BJ446" s="167"/>
      <c r="BK446" s="167"/>
      <c r="BL446" s="165"/>
      <c r="BM446" s="178"/>
      <c r="BN446" s="20" t="str">
        <f>CONCATENATE(J444," Acción preventiva"," 3")</f>
        <v>GEFIN 72 Acción preventiva 3</v>
      </c>
      <c r="BO446" s="22"/>
      <c r="BP446" s="22"/>
      <c r="BQ446" s="22"/>
      <c r="BR446" s="20"/>
      <c r="BS446" s="20"/>
      <c r="BT446" s="20"/>
      <c r="BU446" s="20"/>
      <c r="BV446" s="20"/>
      <c r="BW446" s="20"/>
      <c r="BX446" s="20"/>
      <c r="BY446" s="20"/>
      <c r="BZ446" s="20"/>
      <c r="CA446" s="20"/>
      <c r="CB446" s="20"/>
      <c r="CC446" s="20"/>
      <c r="CD446" s="20"/>
      <c r="CE446" s="180"/>
      <c r="CF446" s="37"/>
      <c r="CG446" s="37"/>
      <c r="CH446" s="37"/>
      <c r="CI446" s="37"/>
      <c r="CJ446" s="37"/>
      <c r="CK446" s="37"/>
      <c r="CL446" s="37"/>
      <c r="CM446" s="37"/>
      <c r="CN446" s="37"/>
      <c r="CO446" s="37"/>
      <c r="CP446" s="37"/>
      <c r="CQ446" s="37"/>
      <c r="CR446" s="37"/>
      <c r="CS446" s="38"/>
      <c r="CT446" s="23"/>
      <c r="CU446" s="24"/>
      <c r="CV446" s="241"/>
      <c r="CW446" s="25">
        <f>1-(CU446/CV444)</f>
        <v>1</v>
      </c>
      <c r="CX446" s="23" t="str" cm="1">
        <f t="array" ref="CX446">+_xlfn.IFS(CW446&lt;0.8,"Cambio",CW446&lt;0.9,"Revisión de control",CW446&gt;0.89,"Se mantiene")</f>
        <v>Se mantiene</v>
      </c>
      <c r="CY446" s="143"/>
      <c r="CZ446" s="143"/>
      <c r="DA446" s="143"/>
      <c r="DB446" s="143"/>
      <c r="DC446" s="25">
        <f t="shared" si="356"/>
        <v>1</v>
      </c>
    </row>
    <row r="447" spans="1:107" ht="60" customHeight="1" x14ac:dyDescent="0.35">
      <c r="A447" s="146" t="s">
        <v>1726</v>
      </c>
      <c r="B447" s="204"/>
      <c r="C447" s="147" t="s">
        <v>161</v>
      </c>
      <c r="D447" s="207"/>
      <c r="E447" s="210"/>
      <c r="F447" s="207"/>
      <c r="G447" s="221"/>
      <c r="H447" s="184"/>
      <c r="I447" s="217"/>
      <c r="J447" s="191"/>
      <c r="K447" s="191"/>
      <c r="L447" s="211"/>
      <c r="M447" s="198"/>
      <c r="N447" s="201"/>
      <c r="O447" s="214"/>
      <c r="P447" s="217"/>
      <c r="Q447" s="214"/>
      <c r="R447" s="217"/>
      <c r="S447" s="217"/>
      <c r="T447" s="217"/>
      <c r="U447" s="184"/>
      <c r="V447" s="186"/>
      <c r="W447" s="186"/>
      <c r="X447" s="187"/>
      <c r="Y447" s="191"/>
      <c r="Z447" s="191"/>
      <c r="AA447" s="194"/>
      <c r="AB447" s="191"/>
      <c r="AC447" s="194"/>
      <c r="AD447" s="195"/>
      <c r="AE447" s="184"/>
      <c r="AF447" s="188"/>
      <c r="AG447" s="184"/>
      <c r="AH447" s="184"/>
      <c r="AI447" s="188"/>
      <c r="AJ447" s="184"/>
      <c r="AK447" s="185"/>
      <c r="AL447" s="20" t="str">
        <f>CONCATENATE(J444," Control"," 4")</f>
        <v>GEFIN 72 Control 4</v>
      </c>
      <c r="AM447" s="22"/>
      <c r="AN447" s="22"/>
      <c r="AO447" s="22"/>
      <c r="AP447" s="22" t="str">
        <f t="shared" si="357"/>
        <v xml:space="preserve">  a través de </v>
      </c>
      <c r="AQ447" s="20"/>
      <c r="AR447" s="20" t="str">
        <f t="shared" si="350"/>
        <v/>
      </c>
      <c r="AS447" s="20"/>
      <c r="AT447" s="20" t="str">
        <f t="shared" si="351"/>
        <v/>
      </c>
      <c r="AU447" s="20"/>
      <c r="AV447" s="20"/>
      <c r="AW447" s="20"/>
      <c r="AX447" s="21">
        <f>+IF(AR447="Probabilidad",AX446-(AX446*AT447),AX446)</f>
        <v>0.28000000000000003</v>
      </c>
      <c r="AY447" s="20" t="str">
        <f t="shared" si="335"/>
        <v>Baja</v>
      </c>
      <c r="AZ447" s="21">
        <f>+IF(AR447="Impacto",AZ446-(AZ446*AT447),AZ446)</f>
        <v>0.60000000000000009</v>
      </c>
      <c r="BA447" s="20" t="str">
        <f t="shared" si="336"/>
        <v>Moderado</v>
      </c>
      <c r="BB447" s="191"/>
      <c r="BC447" s="191"/>
      <c r="BD447" s="183"/>
      <c r="BE447" s="20"/>
      <c r="BF447" s="20"/>
      <c r="BG447" s="20"/>
      <c r="BH447" s="166"/>
      <c r="BI447" s="166"/>
      <c r="BJ447" s="167"/>
      <c r="BK447" s="167"/>
      <c r="BL447" s="165"/>
      <c r="BM447" s="178"/>
      <c r="BN447" s="20" t="str">
        <f>CONCATENATE(J444," Acción preventiva"," 4")</f>
        <v>GEFIN 72 Acción preventiva 4</v>
      </c>
      <c r="BO447" s="22"/>
      <c r="BP447" s="22"/>
      <c r="BQ447" s="22"/>
      <c r="BR447" s="20"/>
      <c r="BS447" s="20"/>
      <c r="BT447" s="20"/>
      <c r="BU447" s="20"/>
      <c r="BV447" s="20"/>
      <c r="BW447" s="20"/>
      <c r="BX447" s="20"/>
      <c r="BY447" s="20"/>
      <c r="BZ447" s="20"/>
      <c r="CA447" s="20"/>
      <c r="CB447" s="20"/>
      <c r="CC447" s="20"/>
      <c r="CD447" s="20"/>
      <c r="CE447" s="180"/>
      <c r="CF447" s="37"/>
      <c r="CG447" s="37"/>
      <c r="CH447" s="37"/>
      <c r="CI447" s="37"/>
      <c r="CJ447" s="37"/>
      <c r="CK447" s="37"/>
      <c r="CL447" s="37"/>
      <c r="CM447" s="37"/>
      <c r="CN447" s="37"/>
      <c r="CO447" s="37"/>
      <c r="CP447" s="37"/>
      <c r="CQ447" s="37"/>
      <c r="CR447" s="37"/>
      <c r="CS447" s="38"/>
      <c r="CT447" s="23"/>
      <c r="CU447" s="24"/>
      <c r="CV447" s="242"/>
      <c r="CW447" s="25">
        <f>1-(CU447/CV444)</f>
        <v>1</v>
      </c>
      <c r="CX447" s="23" t="str" cm="1">
        <f t="array" ref="CX447">+_xlfn.IFS(CW447&lt;0.8,"Cambio",CW447&lt;0.9,"Revisión de control",CW447&gt;0.89,"Se mantiene")</f>
        <v>Se mantiene</v>
      </c>
      <c r="CY447" s="143"/>
      <c r="CZ447" s="143"/>
      <c r="DA447" s="143"/>
      <c r="DB447" s="143"/>
      <c r="DC447" s="25">
        <f t="shared" si="356"/>
        <v>1</v>
      </c>
    </row>
    <row r="448" spans="1:107" ht="60" customHeight="1" x14ac:dyDescent="0.35">
      <c r="A448" s="146" t="s">
        <v>1726</v>
      </c>
      <c r="B448" s="202" t="s">
        <v>160</v>
      </c>
      <c r="C448" s="147" t="s">
        <v>161</v>
      </c>
      <c r="D448" s="205" t="str">
        <f>VLOOKUP(B448,Datos!$B$65:$F$80,3,FALSE)</f>
        <v>Administrar los recursos e información financiera con base en las necesidades de las dependencias de la Agencia y organismos estatales requirentes, a través de mecanismos de dirección, registro, ejecución, control y seguimiento de los recursos.</v>
      </c>
      <c r="E448" s="208" t="str">
        <f>VLOOKUP(B448,Datos!$B$65:$F$80,5,FALSE)</f>
        <v>La posibilidad de incumplir con la administración de los recursos e información financiera con base en las necesidades de las dependencias</v>
      </c>
      <c r="F448" s="205" t="str">
        <f>VLOOKUP(B448,Datos!$B$65:$F$80,4,FALSE)</f>
        <v>Desde la elaboración del anteproyecto de presupuesto de la ANT, hasta la presentación de los estados financieros.</v>
      </c>
      <c r="G448" s="225" t="s">
        <v>307</v>
      </c>
      <c r="H448" s="184" t="s">
        <v>1697</v>
      </c>
      <c r="I448" s="215">
        <f>IF(K448="",0,1)</f>
        <v>1</v>
      </c>
      <c r="J448" s="189" t="str">
        <f>CONCATENATE(C448," ",K448)</f>
        <v>GEFIN 73</v>
      </c>
      <c r="K448" s="189">
        <v>73</v>
      </c>
      <c r="L448" s="211">
        <v>46150</v>
      </c>
      <c r="M448" s="196">
        <f ca="1">+TODAY()-L448</f>
        <v>39</v>
      </c>
      <c r="N448" s="199" t="s">
        <v>1700</v>
      </c>
      <c r="O448" s="212" t="s">
        <v>19</v>
      </c>
      <c r="P448" s="215">
        <f>VLOOKUP(O448,Datos!$B$20:$D$25,3,FALSE)</f>
        <v>0.2</v>
      </c>
      <c r="Q448" s="212" t="s">
        <v>35</v>
      </c>
      <c r="R448" s="215">
        <f>VLOOKUP(Q448,Datos!$C$20:$D$25,2,FALSE)</f>
        <v>1</v>
      </c>
      <c r="S448" s="215">
        <f>+IF(P448="",R448,IF(R448="",P448,IF(P448&gt;R448,P448,R448)))</f>
        <v>1</v>
      </c>
      <c r="T448" s="215" t="str" cm="1">
        <f t="array" ref="T448">_xlfn.IFS(S448=P448,O448,S448=R448,Q448)</f>
        <v>El riesgo afecta la imagen de la entidad a nivel nacional, con efecto publicitarios sostenible a nivel país</v>
      </c>
      <c r="U448" s="189" t="s">
        <v>4</v>
      </c>
      <c r="V448" s="246" t="s">
        <v>1701</v>
      </c>
      <c r="W448" s="246" t="s">
        <v>1702</v>
      </c>
      <c r="X448" s="192" t="str">
        <f>CONCATENATE("Posibilidad de"," ",U448," ",V448," debido ",W448)</f>
        <v>Posibilidad de pérdida reputacional ante la imposición de sanciones disciplinarias y hallazgos por parte de los entes de control, lo que reduciría la confianza de las partes interesadas y podría derivar en mayores exigencias de vigilancia o restricciones administrativas debido a la inadecuada interpretación y respuesta a las solicitudes por el personal responsable al registro presupuestal</v>
      </c>
      <c r="Y448" s="189" t="s">
        <v>208</v>
      </c>
      <c r="Z448" s="189" t="s">
        <v>214</v>
      </c>
      <c r="AA448" s="189" t="s">
        <v>257</v>
      </c>
      <c r="AB448" s="189" t="s">
        <v>1036</v>
      </c>
      <c r="AC448" s="192" t="s">
        <v>1078</v>
      </c>
      <c r="AD448" s="255">
        <v>260</v>
      </c>
      <c r="AE448" s="184" t="str">
        <f>IF(AD448&lt;=0,"",IF(AD448&lt;=2,"Muy Baja",IF(AD448&lt;=24,"Baja",IF(AD448&lt;=500,"Media",IF(AD448&lt;=5000,"Alta","Muy Alta")))))</f>
        <v>Media</v>
      </c>
      <c r="AF448" s="188">
        <f>IF(AE448="","",IF(AE448="Muy Baja",0.2,IF(AE448="Baja",0.4,IF(AE448="Media",0.6,IF(AE448="Alta",0.8,IF(AE448="Muy Alta",1,))))))</f>
        <v>0.6</v>
      </c>
      <c r="AG448" s="188" t="str">
        <f>+T448</f>
        <v>El riesgo afecta la imagen de la entidad a nivel nacional, con efecto publicitarios sostenible a nivel país</v>
      </c>
      <c r="AH448" s="184" t="str" cm="1">
        <f t="array" ref="AH448">_xlfn.IFS(AG448=Datos!$C$6,"Leve",AG448=Datos!$D$6,"Leve",AG448=Datos!$C$7,"Menor",AG448=Datos!$D$7,"Menor",AG448=Datos!$C$8,"Moderado",AG448=Datos!$D$8,"Moderado",AG448=Datos!$C$9,"Mayor",AG448=Datos!$D$9,"Mayor",AG448=Datos!$C$10,"Catastrófico",AG448=Datos!$D$10,"Catastrófico")</f>
        <v>Catastrófico</v>
      </c>
      <c r="AI448" s="188">
        <f>IF(AH448="","",IF(AH448="Leve",0.2,IF(AH448="Menor",0.4,IF(AH448="Moderado",0.6,IF(AH448="Mayor",0.8,IF(AH448="Catastrófico",1,))))))</f>
        <v>1</v>
      </c>
      <c r="AJ448" s="184" t="str">
        <f>IF(OR(AND(AE448="Muy Baja",AH448="Leve"),AND(AE448="Muy Baja",AH448="Menor"),AND(AE448="Baja",AH448="Leve")),"Bajo",IF(OR(AND(AE448="Muy baja",AH448="Moderado"),AND(AE448="Baja",AH448="Menor"),AND(AE448="Baja",AH448="Moderado"),AND(AE448="Media",AH448="Leve"),AND(AE448="Media",AH448="Menor"),AND(AE448="Media",AH448="Moderado"),AND(AE448="Alta",AH448="Leve"),AND(AE448="Alta",AH448="Menor")),"Moderado",IF(OR(AND(AE448="Muy Baja",AH448="Mayor"),AND(AE448="Baja",AH448="Mayor"),AND(AE448="Media",AH448="Mayor"),AND(AE448="Alta",AH448="Moderado"),AND(AE448="Alta",AH448="Mayor"),AND(AE448="Muy Alta",AH448="Leve"),AND(AE448="Muy Alta",AH448="Menor"),AND(AE448="Muy Alta",AH448="Moderado"),AND(AE448="Muy Alta",AH448="Mayor")),"Alto",IF(OR(AND(AE448="Muy Baja",AH448="Catastrófico"),AND(AE448="Baja",AH448="Catastrófico"),AND(AE448="Media",AH448="Catastrófico"),AND(AE448="Alta",AH448="Catastrófico"),AND(AE448="Muy Alta",AH448="Catastrófico")),"Extremo",""))))</f>
        <v>Extremo</v>
      </c>
      <c r="AK448" s="185" t="str" cm="1">
        <f t="array" ref="AK448">_xlfn.IFS(AJ448="Bajo","Aceptar",AJ448="Moderado","Reducir",AJ448="Alto","Reducir",AJ448="Extremo","Reducir")</f>
        <v>Reducir</v>
      </c>
      <c r="AL448" s="20" t="str">
        <f>CONCATENATE(J448," Control"," 1")</f>
        <v>GEFIN 73 Control 1</v>
      </c>
      <c r="AM448" s="22" t="s">
        <v>1715</v>
      </c>
      <c r="AN448" s="22" t="s">
        <v>1716</v>
      </c>
      <c r="AO448" s="22" t="s">
        <v>1722</v>
      </c>
      <c r="AP448" s="22" t="str">
        <f>CONCATENATE(AM448," ",AN448," a través del ",AO448)</f>
        <v>La SUBDIRECCIÓN ADMINISTRATIVA Y FINANCIERA - PRESUPUESTO verifica el registro presupuestal elaborado a través del reporte que se genera SIIF-Nación con base a los documentos de la solicitud de registro</v>
      </c>
      <c r="AQ448" s="20" t="s">
        <v>54</v>
      </c>
      <c r="AR448" s="20" t="str">
        <f t="shared" si="321"/>
        <v>Probabilidad</v>
      </c>
      <c r="AS448" s="20" t="s">
        <v>56</v>
      </c>
      <c r="AT448" s="20" t="str">
        <f t="shared" si="322"/>
        <v>30%</v>
      </c>
      <c r="AU448" s="20" t="s">
        <v>1</v>
      </c>
      <c r="AV448" s="20" t="s">
        <v>2</v>
      </c>
      <c r="AW448" s="20" t="s">
        <v>3</v>
      </c>
      <c r="AX448" s="21">
        <f>+IF(AR448="Probabilidad",AF448-(AF448*AT448),AF448)</f>
        <v>0.42</v>
      </c>
      <c r="AY448" s="20" t="str">
        <f t="shared" si="335"/>
        <v>Media</v>
      </c>
      <c r="AZ448" s="21">
        <f>+IF(AR448="Impacto",AI448-(AI448*AT448),AI448)</f>
        <v>1</v>
      </c>
      <c r="BA448" s="20" t="str">
        <f t="shared" si="336"/>
        <v>Catastrófico</v>
      </c>
      <c r="BB448" s="189" t="str">
        <f>IF(OR(AND(AY451="Muy Baja",BA451="Leve"),AND(AY451="Muy Baja",BA451="Menor"),AND(AY451="Baja",BA451="Leve")),"Bajo",IF(OR(AND(AY451="Muy baja",BA451="Moderado"),AND(AY451="Baja",BA451="Menor"),AND(AY451="Baja",BA451="Moderado"),AND(AY451="Media",BA451="Leve"),AND(AY451="Media",BA451="Menor"),AND(AY451="Media",BA451="Moderado"),AND(AY451="Alta",BA451="Leve"),AND(AY451="Alta",BA451="Menor")),"Moderado",IF(OR(AND(AY451="Muy Baja",BA451="Mayor"),AND(AY451="Baja",BA451="Mayor"),AND(AY451="Media",BA451="Mayor"),AND(AY451="Alta",BA451="Moderado"),AND(AY451="Alta",BA451="Mayor"),AND(AY451="Muy Alta",BA451="Leve"),AND(AY451="Muy Alta",BA451="Menor"),AND(AY451="Muy Alta",BA451="Moderado"),AND(AY451="Muy Alta",BA451="Mayor")),"Alto",IF(OR(AND(AY451="Muy Baja",BA451="Catastrófico"),AND(AY451="Baja",BA451="Catastrófico"),AND(AY451="Media",BA451="Catastrófico"),AND(AY451="Alta",BA451="Catastrófico"),AND(AY451="Muy Alta",BA451="Catastrófico")),"Extremo",""))))</f>
        <v>Alto</v>
      </c>
      <c r="BC448" s="189" t="str" cm="1">
        <f t="array" ref="BC448">_xlfn.IFS(BB448="Bajo","Aceptar",BB448="Moderado","Reducir",BB448="Alto","Reducir",BB448="Extremo","Reducir")</f>
        <v>Reducir</v>
      </c>
      <c r="BD448" s="181" t="str" cm="1">
        <f t="array" ref="BD448">_xlfn.IFS(BC448="Aceptar","No",BC448="Reducir","Si")</f>
        <v>Si</v>
      </c>
      <c r="BE448" s="136" t="s">
        <v>1817</v>
      </c>
      <c r="BF448" s="136" t="s">
        <v>1817</v>
      </c>
      <c r="BG448" s="136" t="s">
        <v>1817</v>
      </c>
      <c r="BH448" s="166">
        <v>0</v>
      </c>
      <c r="BI448" s="166"/>
      <c r="BJ448" s="167"/>
      <c r="BK448" s="164">
        <f t="shared" ref="BK448" si="361">+SUM(BH448:BJ448)</f>
        <v>0</v>
      </c>
      <c r="BL448" s="165">
        <f t="shared" ref="BL448" si="362">+BK448/3</f>
        <v>0</v>
      </c>
      <c r="BM448" s="178">
        <f t="shared" ref="BM448" si="363">+AVERAGE(BL448:BL451)</f>
        <v>0</v>
      </c>
      <c r="BN448" s="20" t="str">
        <f>CONCATENATE(J448," Acción preventiva"," 1")</f>
        <v>GEFIN 73 Acción preventiva 1</v>
      </c>
      <c r="BO448" s="22" t="s">
        <v>370</v>
      </c>
      <c r="BP448" s="22" t="s">
        <v>380</v>
      </c>
      <c r="BQ448" s="22" t="s">
        <v>385</v>
      </c>
      <c r="BR448" s="20">
        <f t="shared" si="348"/>
        <v>2</v>
      </c>
      <c r="BS448" s="20"/>
      <c r="BT448" s="20"/>
      <c r="BU448" s="20"/>
      <c r="BV448" s="20"/>
      <c r="BW448" s="20"/>
      <c r="BX448" s="20">
        <v>1</v>
      </c>
      <c r="BY448" s="20"/>
      <c r="BZ448" s="20"/>
      <c r="CA448" s="20"/>
      <c r="CB448" s="20">
        <v>1</v>
      </c>
      <c r="CC448" s="20"/>
      <c r="CD448" s="20"/>
      <c r="CE448" s="180">
        <f>+AVERAGE(CR448:CR451)/AVERAGE(BR448:BR451)</f>
        <v>0</v>
      </c>
      <c r="CF448" s="37">
        <f>VLOOKUP($BN448,'[1]Anexo 4 Seg Acciones Prev'!$C$7:$CY$306,90,FALSE)</f>
        <v>0</v>
      </c>
      <c r="CG448" s="37">
        <f>VLOOKUP($BN448,'[1]Anexo 4 Seg Acciones Prev'!$C$7:$CY$306,91,FALSE)</f>
        <v>0</v>
      </c>
      <c r="CH448" s="37">
        <f>VLOOKUP($BN448,'[1]Anexo 4 Seg Acciones Prev'!$C$7:$CY$306,92,FALSE)</f>
        <v>0</v>
      </c>
      <c r="CI448" s="37">
        <f>VLOOKUP($BN448,'[1]Anexo 4 Seg Acciones Prev'!$C$7:$CY$306,93,FALSE)</f>
        <v>0</v>
      </c>
      <c r="CJ448" s="37">
        <f>VLOOKUP($BN448,'[1]Anexo 4 Seg Acciones Prev'!$C$7:$CY$306,94,FALSE)</f>
        <v>0</v>
      </c>
      <c r="CK448" s="37">
        <f>VLOOKUP($BN448,'[1]Anexo 4 Seg Acciones Prev'!$C$7:$CY$306,95,FALSE)</f>
        <v>0</v>
      </c>
      <c r="CL448" s="37">
        <f>VLOOKUP($BN448,'[1]Anexo 4 Seg Acciones Prev'!$C$7:$CY$306,96,FALSE)</f>
        <v>0</v>
      </c>
      <c r="CM448" s="37">
        <f>VLOOKUP($BN448,'[1]Anexo 4 Seg Acciones Prev'!$C$7:$CY$306,97,FALSE)</f>
        <v>0</v>
      </c>
      <c r="CN448" s="37">
        <f>VLOOKUP($BN448,'[1]Anexo 4 Seg Acciones Prev'!$C$7:$CY$306,98,FALSE)</f>
        <v>0</v>
      </c>
      <c r="CO448" s="37">
        <f>VLOOKUP($BN448,'[1]Anexo 4 Seg Acciones Prev'!$C$7:$CY$306,99,FALSE)</f>
        <v>0</v>
      </c>
      <c r="CP448" s="37">
        <f>VLOOKUP($BN448,'[1]Anexo 4 Seg Acciones Prev'!$C$7:$CY$306,100,FALSE)</f>
        <v>0</v>
      </c>
      <c r="CQ448" s="37">
        <f>VLOOKUP($BN448,'[1]Anexo 4 Seg Acciones Prev'!$C$7:$CY$306,101,FALSE)</f>
        <v>0</v>
      </c>
      <c r="CR448" s="37">
        <f t="shared" si="316"/>
        <v>0</v>
      </c>
      <c r="CS448" s="38" t="s">
        <v>58</v>
      </c>
      <c r="CT448" s="23"/>
      <c r="CU448" s="24"/>
      <c r="CV448" s="240">
        <f>+AD448</f>
        <v>260</v>
      </c>
      <c r="CW448" s="25">
        <f>1-(CU448/CV448)</f>
        <v>1</v>
      </c>
      <c r="CX448" s="23" t="str" cm="1">
        <f t="array" ref="CX448">+_xlfn.IFS(CW448&lt;0.8,"Cambio",CW448&lt;0.9,"Revisión de control",CW448&gt;0.89,"Se mantiene")</f>
        <v>Se mantiene</v>
      </c>
      <c r="CY448" s="143"/>
      <c r="CZ448" s="143"/>
      <c r="DA448" s="143"/>
      <c r="DB448" s="143"/>
      <c r="DC448" s="25">
        <f t="shared" si="349"/>
        <v>1</v>
      </c>
    </row>
    <row r="449" spans="1:107" ht="60" customHeight="1" x14ac:dyDescent="0.35">
      <c r="A449" s="146" t="s">
        <v>1726</v>
      </c>
      <c r="B449" s="203"/>
      <c r="C449" s="147" t="s">
        <v>161</v>
      </c>
      <c r="D449" s="206"/>
      <c r="E449" s="209"/>
      <c r="F449" s="206"/>
      <c r="G449" s="226"/>
      <c r="H449" s="184"/>
      <c r="I449" s="216"/>
      <c r="J449" s="190"/>
      <c r="K449" s="190"/>
      <c r="L449" s="211"/>
      <c r="M449" s="197"/>
      <c r="N449" s="200"/>
      <c r="O449" s="213"/>
      <c r="P449" s="216"/>
      <c r="Q449" s="213"/>
      <c r="R449" s="216"/>
      <c r="S449" s="216"/>
      <c r="T449" s="216"/>
      <c r="U449" s="190"/>
      <c r="V449" s="247"/>
      <c r="W449" s="247"/>
      <c r="X449" s="193"/>
      <c r="Y449" s="190"/>
      <c r="Z449" s="190"/>
      <c r="AA449" s="190"/>
      <c r="AB449" s="190"/>
      <c r="AC449" s="193"/>
      <c r="AD449" s="256"/>
      <c r="AE449" s="184"/>
      <c r="AF449" s="188"/>
      <c r="AG449" s="184"/>
      <c r="AH449" s="184"/>
      <c r="AI449" s="188"/>
      <c r="AJ449" s="184"/>
      <c r="AK449" s="185"/>
      <c r="AL449" s="20" t="str">
        <f>CONCATENATE(J448," Control"," 2")</f>
        <v>GEFIN 73 Control 2</v>
      </c>
      <c r="AM449" s="22" t="s">
        <v>1715</v>
      </c>
      <c r="AN449" s="22" t="s">
        <v>1717</v>
      </c>
      <c r="AO449" s="22" t="s">
        <v>1723</v>
      </c>
      <c r="AP449" s="22" t="str">
        <f>CONCATENATE(AM449," ",AN449," a través del ",AO449)</f>
        <v>La SUBDIRECCIÓN ADMINISTRATIVA Y FINANCIERA - PRESUPUESTO ajusta el registro presupuestal a través del acto administrativo donde se actualiza el registro presupuestal al que debe estar asignado en el SIIF-Nación</v>
      </c>
      <c r="AQ449" s="20" t="s">
        <v>55</v>
      </c>
      <c r="AR449" s="20" t="str">
        <f t="shared" si="321"/>
        <v>Impacto</v>
      </c>
      <c r="AS449" s="20" t="s">
        <v>56</v>
      </c>
      <c r="AT449" s="20" t="str">
        <f t="shared" si="322"/>
        <v>25%</v>
      </c>
      <c r="AU449" s="20" t="s">
        <v>1</v>
      </c>
      <c r="AV449" s="20" t="s">
        <v>2</v>
      </c>
      <c r="AW449" s="20" t="s">
        <v>3</v>
      </c>
      <c r="AX449" s="21">
        <f>+IF(AR449="Probabilidad",AX448-(AX448*AT449),AX448)</f>
        <v>0.42</v>
      </c>
      <c r="AY449" s="20" t="str">
        <f t="shared" si="335"/>
        <v>Media</v>
      </c>
      <c r="AZ449" s="21">
        <f>+IF(AR449="Impacto",AZ448-(AZ448*AT449),AZ448)</f>
        <v>0.75</v>
      </c>
      <c r="BA449" s="20" t="str">
        <f t="shared" si="336"/>
        <v>Mayor</v>
      </c>
      <c r="BB449" s="190"/>
      <c r="BC449" s="190"/>
      <c r="BD449" s="182"/>
      <c r="BE449" s="136" t="s">
        <v>1817</v>
      </c>
      <c r="BF449" s="136" t="s">
        <v>1817</v>
      </c>
      <c r="BG449" s="136" t="s">
        <v>1817</v>
      </c>
      <c r="BH449" s="166"/>
      <c r="BI449" s="166"/>
      <c r="BJ449" s="167"/>
      <c r="BK449" s="164"/>
      <c r="BL449" s="165"/>
      <c r="BM449" s="178"/>
      <c r="BN449" s="20" t="str">
        <f>CONCATENATE(J448," Acción preventiva"," 2")</f>
        <v>GEFIN 73 Acción preventiva 2</v>
      </c>
      <c r="BO449" s="22"/>
      <c r="BP449" s="22"/>
      <c r="BQ449" s="22"/>
      <c r="BR449" s="20"/>
      <c r="BS449" s="20"/>
      <c r="BT449" s="20"/>
      <c r="BU449" s="20"/>
      <c r="BV449" s="20"/>
      <c r="BW449" s="20"/>
      <c r="BX449" s="20"/>
      <c r="BY449" s="20"/>
      <c r="BZ449" s="20"/>
      <c r="CA449" s="20"/>
      <c r="CB449" s="20"/>
      <c r="CC449" s="20"/>
      <c r="CD449" s="20"/>
      <c r="CE449" s="180"/>
      <c r="CF449" s="37"/>
      <c r="CG449" s="37"/>
      <c r="CH449" s="37"/>
      <c r="CI449" s="37"/>
      <c r="CJ449" s="37"/>
      <c r="CK449" s="37"/>
      <c r="CL449" s="37"/>
      <c r="CM449" s="37"/>
      <c r="CN449" s="37"/>
      <c r="CO449" s="37"/>
      <c r="CP449" s="37"/>
      <c r="CQ449" s="37"/>
      <c r="CR449" s="37"/>
      <c r="CS449" s="38"/>
      <c r="CT449" s="23"/>
      <c r="CU449" s="24"/>
      <c r="CV449" s="241"/>
      <c r="CW449" s="25">
        <f>1-(CU449/CV448)</f>
        <v>1</v>
      </c>
      <c r="CX449" s="23" t="str" cm="1">
        <f t="array" ref="CX449">+_xlfn.IFS(CW449&lt;0.8,"Cambio",CW449&lt;0.9,"Revisión de control",CW449&gt;0.89,"Se mantiene")</f>
        <v>Se mantiene</v>
      </c>
      <c r="CY449" s="143"/>
      <c r="CZ449" s="143"/>
      <c r="DA449" s="143"/>
      <c r="DB449" s="143"/>
      <c r="DC449" s="25">
        <f t="shared" si="349"/>
        <v>1</v>
      </c>
    </row>
    <row r="450" spans="1:107" ht="60" customHeight="1" x14ac:dyDescent="0.35">
      <c r="A450" s="146" t="s">
        <v>1726</v>
      </c>
      <c r="B450" s="203"/>
      <c r="C450" s="147" t="s">
        <v>161</v>
      </c>
      <c r="D450" s="206"/>
      <c r="E450" s="209"/>
      <c r="F450" s="206"/>
      <c r="G450" s="226"/>
      <c r="H450" s="184"/>
      <c r="I450" s="216"/>
      <c r="J450" s="190"/>
      <c r="K450" s="190"/>
      <c r="L450" s="211"/>
      <c r="M450" s="197"/>
      <c r="N450" s="200"/>
      <c r="O450" s="213"/>
      <c r="P450" s="216"/>
      <c r="Q450" s="213"/>
      <c r="R450" s="216"/>
      <c r="S450" s="216"/>
      <c r="T450" s="216"/>
      <c r="U450" s="190"/>
      <c r="V450" s="247"/>
      <c r="W450" s="247"/>
      <c r="X450" s="193"/>
      <c r="Y450" s="190"/>
      <c r="Z450" s="190"/>
      <c r="AA450" s="190"/>
      <c r="AB450" s="190"/>
      <c r="AC450" s="193"/>
      <c r="AD450" s="256"/>
      <c r="AE450" s="184"/>
      <c r="AF450" s="188"/>
      <c r="AG450" s="184"/>
      <c r="AH450" s="184"/>
      <c r="AI450" s="188"/>
      <c r="AJ450" s="184"/>
      <c r="AK450" s="185"/>
      <c r="AL450" s="20" t="str">
        <f>CONCATENATE(J448," Control"," 3")</f>
        <v>GEFIN 73 Control 3</v>
      </c>
      <c r="AM450" s="22"/>
      <c r="AN450" s="22"/>
      <c r="AO450" s="22"/>
      <c r="AP450" s="22" t="str">
        <f t="shared" si="344"/>
        <v xml:space="preserve">  a través de </v>
      </c>
      <c r="AQ450" s="20"/>
      <c r="AR450" s="20" t="str">
        <f t="shared" si="321"/>
        <v/>
      </c>
      <c r="AS450" s="20"/>
      <c r="AT450" s="20" t="str">
        <f t="shared" si="322"/>
        <v/>
      </c>
      <c r="AU450" s="20"/>
      <c r="AV450" s="20"/>
      <c r="AW450" s="20"/>
      <c r="AX450" s="21">
        <f>+IF(AR450="Probabilidad",AX449-(AX449*AT450),AX449)</f>
        <v>0.42</v>
      </c>
      <c r="AY450" s="20" t="str">
        <f t="shared" si="335"/>
        <v>Media</v>
      </c>
      <c r="AZ450" s="21">
        <f>+IF(AR450="Impacto",AZ449-(AZ449*AT450),AZ449)</f>
        <v>0.75</v>
      </c>
      <c r="BA450" s="20" t="str">
        <f t="shared" si="336"/>
        <v>Mayor</v>
      </c>
      <c r="BB450" s="190"/>
      <c r="BC450" s="190"/>
      <c r="BD450" s="182"/>
      <c r="BE450" s="20"/>
      <c r="BF450" s="20"/>
      <c r="BG450" s="20"/>
      <c r="BH450" s="166"/>
      <c r="BI450" s="166"/>
      <c r="BJ450" s="167"/>
      <c r="BK450" s="167"/>
      <c r="BL450" s="165"/>
      <c r="BM450" s="178"/>
      <c r="BN450" s="20" t="str">
        <f>CONCATENATE(J448," Acción preventiva"," 3")</f>
        <v>GEFIN 73 Acción preventiva 3</v>
      </c>
      <c r="BO450" s="22"/>
      <c r="BP450" s="22"/>
      <c r="BQ450" s="22"/>
      <c r="BR450" s="20"/>
      <c r="BS450" s="20"/>
      <c r="BT450" s="20"/>
      <c r="BU450" s="20"/>
      <c r="BV450" s="20"/>
      <c r="BW450" s="20"/>
      <c r="BX450" s="20"/>
      <c r="BY450" s="20"/>
      <c r="BZ450" s="20"/>
      <c r="CA450" s="20"/>
      <c r="CB450" s="20"/>
      <c r="CC450" s="20"/>
      <c r="CD450" s="20"/>
      <c r="CE450" s="180"/>
      <c r="CF450" s="37"/>
      <c r="CG450" s="37"/>
      <c r="CH450" s="37"/>
      <c r="CI450" s="37"/>
      <c r="CJ450" s="37"/>
      <c r="CK450" s="37"/>
      <c r="CL450" s="37"/>
      <c r="CM450" s="37"/>
      <c r="CN450" s="37"/>
      <c r="CO450" s="37"/>
      <c r="CP450" s="37"/>
      <c r="CQ450" s="37"/>
      <c r="CR450" s="37"/>
      <c r="CS450" s="38"/>
      <c r="CT450" s="23"/>
      <c r="CU450" s="24"/>
      <c r="CV450" s="241"/>
      <c r="CW450" s="25">
        <f>1-(CU450/CV448)</f>
        <v>1</v>
      </c>
      <c r="CX450" s="23" t="str" cm="1">
        <f t="array" ref="CX450">+_xlfn.IFS(CW450&lt;0.8,"Cambio",CW450&lt;0.9,"Revisión de control",CW450&gt;0.89,"Se mantiene")</f>
        <v>Se mantiene</v>
      </c>
      <c r="CY450" s="143"/>
      <c r="CZ450" s="143"/>
      <c r="DA450" s="143"/>
      <c r="DB450" s="143"/>
      <c r="DC450" s="25">
        <f t="shared" si="349"/>
        <v>1</v>
      </c>
    </row>
    <row r="451" spans="1:107" ht="60" customHeight="1" x14ac:dyDescent="0.35">
      <c r="A451" s="146" t="s">
        <v>1726</v>
      </c>
      <c r="B451" s="204"/>
      <c r="C451" s="147" t="s">
        <v>161</v>
      </c>
      <c r="D451" s="207"/>
      <c r="E451" s="210"/>
      <c r="F451" s="207"/>
      <c r="G451" s="227"/>
      <c r="H451" s="184"/>
      <c r="I451" s="217"/>
      <c r="J451" s="191"/>
      <c r="K451" s="191"/>
      <c r="L451" s="211"/>
      <c r="M451" s="198"/>
      <c r="N451" s="201"/>
      <c r="O451" s="214"/>
      <c r="P451" s="217"/>
      <c r="Q451" s="214"/>
      <c r="R451" s="217"/>
      <c r="S451" s="217"/>
      <c r="T451" s="217"/>
      <c r="U451" s="191"/>
      <c r="V451" s="248"/>
      <c r="W451" s="248"/>
      <c r="X451" s="194"/>
      <c r="Y451" s="191"/>
      <c r="Z451" s="191"/>
      <c r="AA451" s="191"/>
      <c r="AB451" s="191"/>
      <c r="AC451" s="194"/>
      <c r="AD451" s="257"/>
      <c r="AE451" s="184"/>
      <c r="AF451" s="188"/>
      <c r="AG451" s="184"/>
      <c r="AH451" s="184"/>
      <c r="AI451" s="188"/>
      <c r="AJ451" s="184"/>
      <c r="AK451" s="185"/>
      <c r="AL451" s="20" t="str">
        <f>CONCATENATE(J448," Control"," 4")</f>
        <v>GEFIN 73 Control 4</v>
      </c>
      <c r="AM451" s="22"/>
      <c r="AN451" s="22"/>
      <c r="AO451" s="22"/>
      <c r="AP451" s="22" t="str">
        <f t="shared" si="344"/>
        <v xml:space="preserve">  a través de </v>
      </c>
      <c r="AQ451" s="20"/>
      <c r="AR451" s="20" t="str">
        <f t="shared" si="321"/>
        <v/>
      </c>
      <c r="AS451" s="20"/>
      <c r="AT451" s="20" t="str">
        <f t="shared" si="322"/>
        <v/>
      </c>
      <c r="AU451" s="20"/>
      <c r="AV451" s="20"/>
      <c r="AW451" s="20"/>
      <c r="AX451" s="21">
        <f>+IF(AR451="Probabilidad",AX450-(AX450*AT451),AX450)</f>
        <v>0.42</v>
      </c>
      <c r="AY451" s="20" t="str">
        <f t="shared" si="335"/>
        <v>Media</v>
      </c>
      <c r="AZ451" s="21">
        <f>+IF(AR451="Impacto",AZ450-(AZ450*AT451),AZ450)</f>
        <v>0.75</v>
      </c>
      <c r="BA451" s="20" t="str">
        <f t="shared" si="336"/>
        <v>Mayor</v>
      </c>
      <c r="BB451" s="191"/>
      <c r="BC451" s="191"/>
      <c r="BD451" s="183"/>
      <c r="BE451" s="20"/>
      <c r="BF451" s="20"/>
      <c r="BG451" s="20"/>
      <c r="BH451" s="166"/>
      <c r="BI451" s="166"/>
      <c r="BJ451" s="167"/>
      <c r="BK451" s="167"/>
      <c r="BL451" s="165"/>
      <c r="BM451" s="178"/>
      <c r="BN451" s="20" t="str">
        <f>CONCATENATE(J448," Acción preventiva"," 4")</f>
        <v>GEFIN 73 Acción preventiva 4</v>
      </c>
      <c r="BO451" s="22"/>
      <c r="BP451" s="22"/>
      <c r="BQ451" s="22"/>
      <c r="BR451" s="20"/>
      <c r="BS451" s="20"/>
      <c r="BT451" s="20"/>
      <c r="BU451" s="20"/>
      <c r="BV451" s="20"/>
      <c r="BW451" s="20"/>
      <c r="BX451" s="20"/>
      <c r="BY451" s="20"/>
      <c r="BZ451" s="20"/>
      <c r="CA451" s="20"/>
      <c r="CB451" s="20"/>
      <c r="CC451" s="20"/>
      <c r="CD451" s="20"/>
      <c r="CE451" s="180"/>
      <c r="CF451" s="37"/>
      <c r="CG451" s="37"/>
      <c r="CH451" s="37"/>
      <c r="CI451" s="37"/>
      <c r="CJ451" s="37"/>
      <c r="CK451" s="37"/>
      <c r="CL451" s="37"/>
      <c r="CM451" s="37"/>
      <c r="CN451" s="37"/>
      <c r="CO451" s="37"/>
      <c r="CP451" s="37"/>
      <c r="CQ451" s="37"/>
      <c r="CR451" s="37"/>
      <c r="CS451" s="38"/>
      <c r="CT451" s="23"/>
      <c r="CU451" s="24"/>
      <c r="CV451" s="242"/>
      <c r="CW451" s="25">
        <f>1-(CU451/CV448)</f>
        <v>1</v>
      </c>
      <c r="CX451" s="23" t="str" cm="1">
        <f t="array" ref="CX451">+_xlfn.IFS(CW451&lt;0.8,"Cambio",CW451&lt;0.9,"Revisión de control",CW451&gt;0.89,"Se mantiene")</f>
        <v>Se mantiene</v>
      </c>
      <c r="CY451" s="143"/>
      <c r="CZ451" s="143"/>
      <c r="DA451" s="143"/>
      <c r="DB451" s="143"/>
      <c r="DC451" s="25">
        <f t="shared" si="349"/>
        <v>1</v>
      </c>
    </row>
    <row r="452" spans="1:107" ht="60" hidden="1" customHeight="1" x14ac:dyDescent="0.35">
      <c r="A452" s="146"/>
      <c r="B452" s="218" t="s">
        <v>160</v>
      </c>
      <c r="C452" s="147" t="s">
        <v>161</v>
      </c>
      <c r="D452" s="205" t="str">
        <f>VLOOKUP(B452,Datos!$B$65:$F$80,3,FALSE)</f>
        <v>Administrar los recursos e información financiera con base en las necesidades de las dependencias de la Agencia y organismos estatales requirentes, a través de mecanismos de dirección, registro, ejecución, control y seguimiento de los recursos.</v>
      </c>
      <c r="E452" s="208" t="str">
        <f>VLOOKUP(B452,Datos!$B$65:$F$80,5,FALSE)</f>
        <v>La posibilidad de incumplir con la administración de los recursos e información financiera con base en las necesidades de las dependencias</v>
      </c>
      <c r="F452" s="205" t="str">
        <f>VLOOKUP(B452,Datos!$B$65:$F$80,4,FALSE)</f>
        <v>Desde la elaboración del anteproyecto de presupuesto de la ANT, hasta la presentación de los estados financieros.</v>
      </c>
      <c r="G452" s="221" t="s">
        <v>322</v>
      </c>
      <c r="H452" s="184"/>
      <c r="I452" s="215">
        <f>IF(K452="",0,1)</f>
        <v>0</v>
      </c>
      <c r="J452" s="189" t="str">
        <f>CONCATENATE(C452," ",K452)</f>
        <v xml:space="preserve">GEFIN </v>
      </c>
      <c r="K452" s="189"/>
      <c r="L452" s="211"/>
      <c r="M452" s="196">
        <f ca="1">+TODAY()-L452</f>
        <v>46189</v>
      </c>
      <c r="N452" s="199"/>
      <c r="O452" s="212"/>
      <c r="P452" s="215" t="e">
        <f>VLOOKUP(O452,Datos!$B$20:$D$25,3,FALSE)</f>
        <v>#N/A</v>
      </c>
      <c r="Q452" s="212"/>
      <c r="R452" s="215" t="e">
        <f>VLOOKUP(Q452,Datos!$C$20:$D$25,2,FALSE)</f>
        <v>#N/A</v>
      </c>
      <c r="S452" s="215" t="e">
        <f>+IF(P452="",R452,IF(R452="",P452,IF(P452&gt;R452,P452,R452)))</f>
        <v>#N/A</v>
      </c>
      <c r="T452" s="215" t="e" cm="1">
        <f t="array" ref="T452">_xlfn.IFS(S452=P452,O452,S452=R452,Q452)</f>
        <v>#N/A</v>
      </c>
      <c r="U452" s="184"/>
      <c r="V452" s="186"/>
      <c r="W452" s="186"/>
      <c r="X452" s="187" t="str">
        <f>CONCATENATE("Posibilidad de"," ",U452," ",V452," debido ",W452)</f>
        <v xml:space="preserve">Posibilidad de   debido </v>
      </c>
      <c r="Y452" s="189"/>
      <c r="Z452" s="189"/>
      <c r="AA452" s="192"/>
      <c r="AB452" s="192"/>
      <c r="AC452" s="192"/>
      <c r="AD452" s="195"/>
      <c r="AE452" s="184" t="str">
        <f>IF(AD452&lt;=0,"",IF(AD452&lt;=2,"Muy Baja",IF(AD452&lt;=24,"Baja",IF(AD452&lt;=500,"Media",IF(AD452&lt;=5000,"Alta","Muy Alta")))))</f>
        <v/>
      </c>
      <c r="AF452" s="188" t="str">
        <f>IF(AE452="","",IF(AE452="Muy Baja",0.2,IF(AE452="Baja",0.4,IF(AE452="Media",0.6,IF(AE452="Alta",0.8,IF(AE452="Muy Alta",1,))))))</f>
        <v/>
      </c>
      <c r="AG452" s="188" t="e">
        <f>+T452</f>
        <v>#N/A</v>
      </c>
      <c r="AH452" s="184" t="e" cm="1">
        <f t="array" ref="AH452">_xlfn.IFS(AG452=Datos!$C$6,"Leve",AG452=Datos!$D$6,"Leve",AG452=Datos!$C$7,"Menor",AG452=Datos!$D$7,"Menor",AG452=Datos!$C$8,"Moderado",AG452=Datos!$D$8,"Moderado",AG452=Datos!$C$9,"Mayor",AG452=Datos!$D$9,"Mayor",AG452=Datos!$C$10,"Catastrófico",AG452=Datos!$D$10,"Catastrófico")</f>
        <v>#N/A</v>
      </c>
      <c r="AI452" s="188" t="e">
        <f>IF(AH452="","",IF(AH452="Leve",0.2,IF(AH452="Menor",0.4,IF(AH452="Moderado",0.6,IF(AH452="Mayor",0.8,IF(AH452="Catastrófico",1,))))))</f>
        <v>#N/A</v>
      </c>
      <c r="AJ452" s="184" t="e">
        <f>IF(OR(AND(AE452="Muy Baja",AH452="Leve"),AND(AE452="Muy Baja",AH452="Menor"),AND(AE452="Baja",AH452="Leve")),"Bajo",IF(OR(AND(AE452="Muy baja",AH452="Moderado"),AND(AE452="Baja",AH452="Menor"),AND(AE452="Baja",AH452="Moderado"),AND(AE452="Media",AH452="Leve"),AND(AE452="Media",AH452="Menor"),AND(AE452="Media",AH452="Moderado"),AND(AE452="Alta",AH452="Leve"),AND(AE452="Alta",AH452="Menor")),"Moderado",IF(OR(AND(AE452="Muy Baja",AH452="Mayor"),AND(AE452="Baja",AH452="Mayor"),AND(AE452="Media",AH452="Mayor"),AND(AE452="Alta",AH452="Moderado"),AND(AE452="Alta",AH452="Mayor"),AND(AE452="Muy Alta",AH452="Leve"),AND(AE452="Muy Alta",AH452="Menor"),AND(AE452="Muy Alta",AH452="Moderado"),AND(AE452="Muy Alta",AH452="Mayor")),"Alto",IF(OR(AND(AE452="Muy Baja",AH452="Catastrófico"),AND(AE452="Baja",AH452="Catastrófico"),AND(AE452="Media",AH452="Catastrófico"),AND(AE452="Alta",AH452="Catastrófico"),AND(AE452="Muy Alta",AH452="Catastrófico")),"Extremo",""))))</f>
        <v>#N/A</v>
      </c>
      <c r="AK452" s="185" t="e" cm="1">
        <f t="array" ref="AK452">_xlfn.IFS(AJ452="Bajo","Aceptar",AJ452="Moderado","Reducir",AJ452="Alto","Reducir",AJ452="Extremo","Reducir")</f>
        <v>#N/A</v>
      </c>
      <c r="AL452" s="20" t="str">
        <f>CONCATENATE(J452," Control"," 1")</f>
        <v>GEFIN  Control 1</v>
      </c>
      <c r="AM452" s="22"/>
      <c r="AN452" s="22"/>
      <c r="AO452" s="22"/>
      <c r="AP452" s="22" t="str">
        <f t="shared" si="344"/>
        <v xml:space="preserve">  a través de </v>
      </c>
      <c r="AQ452" s="20"/>
      <c r="AR452" s="20" t="str">
        <f>IF(OR(AQ452="Preventivo",AQ452="Detectivo"),"Probabilidad",IF(AQ452="Correctivo","Impacto",""))</f>
        <v/>
      </c>
      <c r="AS452" s="20"/>
      <c r="AT452" s="20" t="str">
        <f>IF(AND(AQ452="Preventivo",AS452="Automático"),"50%",IF(AND(AQ452="Preventivo",AS452="Manual"),"40%",IF(AND(AQ452="Detectivo",AS452="Automático"),"40%",IF(AND(AQ452="Detectivo",AS452="Manual"),"30%",IF(AND(AQ452="Correctivo",AS452="Automático"),"35%",IF(AND(AQ452="Correctivo",AS452="Manual"),"25%",""))))))</f>
        <v/>
      </c>
      <c r="AU452" s="20"/>
      <c r="AV452" s="20"/>
      <c r="AW452" s="20"/>
      <c r="AX452" s="21" t="str">
        <f>+IF(AR452="Probabilidad",AF452-(AF452*AT452),AF452)</f>
        <v/>
      </c>
      <c r="AY452" s="20" t="str">
        <f t="shared" si="335"/>
        <v/>
      </c>
      <c r="AZ452" s="21" t="e">
        <f>+IF(AR452="Impacto",AI452-(AI452*AT452),AI452)</f>
        <v>#N/A</v>
      </c>
      <c r="BA452" s="20" t="str">
        <f t="shared" si="336"/>
        <v/>
      </c>
      <c r="BB452" s="189" t="str">
        <f>IF(OR(AND(AY455="Muy Baja",BA455="Leve"),AND(AY455="Muy Baja",BA455="Menor"),AND(AY455="Baja",BA455="Leve")),"Bajo",IF(OR(AND(AY455="Muy baja",BA455="Moderado"),AND(AY455="Baja",BA455="Menor"),AND(AY455="Baja",BA455="Moderado"),AND(AY455="Media",BA455="Leve"),AND(AY455="Media",BA455="Menor"),AND(AY455="Media",BA455="Moderado"),AND(AY455="Alta",BA455="Leve"),AND(AY455="Alta",BA455="Menor")),"Moderado",IF(OR(AND(AY455="Muy Baja",BA455="Mayor"),AND(AY455="Baja",BA455="Mayor"),AND(AY455="Media",BA455="Mayor"),AND(AY455="Alta",BA455="Moderado"),AND(AY455="Alta",BA455="Mayor"),AND(AY455="Muy Alta",BA455="Leve"),AND(AY455="Muy Alta",BA455="Menor"),AND(AY455="Muy Alta",BA455="Moderado"),AND(AY455="Muy Alta",BA455="Mayor")),"Alto",IF(OR(AND(AY455="Muy Baja",BA455="Catastrófico"),AND(AY455="Baja",BA455="Catastrófico"),AND(AY455="Media",BA455="Catastrófico"),AND(AY455="Alta",BA455="Catastrófico"),AND(AY455="Muy Alta",BA455="Catastrófico")),"Extremo",""))))</f>
        <v/>
      </c>
      <c r="BC452" s="189" t="e" cm="1">
        <f t="array" ref="BC452">_xlfn.IFS(BB452="Bajo","Aceptar",BB452="Moderado","Reducir",BB452="Alto","Reducir",BB452="Extremo","Reducir")</f>
        <v>#N/A</v>
      </c>
      <c r="BD452" s="181" t="e" cm="1">
        <f t="array" ref="BD452">_xlfn.IFS(BC452="Aceptar","No",BC452="Reducir","Si")</f>
        <v>#N/A</v>
      </c>
      <c r="BE452" s="161"/>
      <c r="BF452" s="161"/>
      <c r="BG452" s="161"/>
      <c r="BH452" s="161"/>
      <c r="BI452" s="161"/>
      <c r="BJ452" s="161"/>
      <c r="BK452" s="161"/>
      <c r="BL452" s="161"/>
      <c r="BM452" s="178"/>
      <c r="BN452" s="20" t="str">
        <f>CONCATENATE(J452," Acción preventiva"," 1")</f>
        <v>GEFIN  Acción preventiva 1</v>
      </c>
      <c r="BO452" s="22"/>
      <c r="BP452" s="22"/>
      <c r="BQ452" s="22"/>
      <c r="BR452" s="20"/>
      <c r="BS452" s="20"/>
      <c r="BT452" s="20"/>
      <c r="BU452" s="20"/>
      <c r="BV452" s="20"/>
      <c r="BW452" s="20"/>
      <c r="BX452" s="20"/>
      <c r="BY452" s="20"/>
      <c r="BZ452" s="20"/>
      <c r="CA452" s="20"/>
      <c r="CB452" s="20"/>
      <c r="CC452" s="20"/>
      <c r="CD452" s="20"/>
      <c r="CE452" s="180"/>
      <c r="CF452" s="37"/>
      <c r="CG452" s="37"/>
      <c r="CH452" s="37"/>
      <c r="CI452" s="37"/>
      <c r="CJ452" s="37"/>
      <c r="CK452" s="37"/>
      <c r="CL452" s="37"/>
      <c r="CM452" s="37"/>
      <c r="CN452" s="37"/>
      <c r="CO452" s="37"/>
      <c r="CP452" s="37"/>
      <c r="CQ452" s="37"/>
      <c r="CR452" s="37">
        <f t="shared" si="316"/>
        <v>0</v>
      </c>
      <c r="CS452" s="38"/>
      <c r="CT452" s="23"/>
      <c r="CU452" s="24"/>
      <c r="CV452" s="240">
        <f>+AD452</f>
        <v>0</v>
      </c>
      <c r="CW452" s="25" t="e">
        <f>1-(CU452/CV452)</f>
        <v>#DIV/0!</v>
      </c>
      <c r="CX452" s="23" t="e" cm="1">
        <f t="array" ref="CX452">+_xlfn.IFS(CW452&lt;0.8,"Cambio",CW452&lt;0.9,"Revisión de control",CW452&gt;0.89,"Se mantiene")</f>
        <v>#DIV/0!</v>
      </c>
      <c r="CY452" s="143"/>
      <c r="CZ452" s="143"/>
      <c r="DA452" s="143"/>
      <c r="DB452" s="143"/>
      <c r="DC452" s="25"/>
    </row>
    <row r="453" spans="1:107" ht="60" hidden="1" customHeight="1" x14ac:dyDescent="0.35">
      <c r="A453" s="146"/>
      <c r="B453" s="219"/>
      <c r="C453" s="147" t="s">
        <v>161</v>
      </c>
      <c r="D453" s="206"/>
      <c r="E453" s="209"/>
      <c r="F453" s="206"/>
      <c r="G453" s="221"/>
      <c r="H453" s="184"/>
      <c r="I453" s="216"/>
      <c r="J453" s="190"/>
      <c r="K453" s="190"/>
      <c r="L453" s="211"/>
      <c r="M453" s="197"/>
      <c r="N453" s="200"/>
      <c r="O453" s="213"/>
      <c r="P453" s="216"/>
      <c r="Q453" s="213"/>
      <c r="R453" s="216"/>
      <c r="S453" s="216"/>
      <c r="T453" s="216"/>
      <c r="U453" s="184"/>
      <c r="V453" s="186"/>
      <c r="W453" s="186"/>
      <c r="X453" s="187"/>
      <c r="Y453" s="190"/>
      <c r="Z453" s="190"/>
      <c r="AA453" s="193"/>
      <c r="AB453" s="193"/>
      <c r="AC453" s="193"/>
      <c r="AD453" s="195"/>
      <c r="AE453" s="184"/>
      <c r="AF453" s="188"/>
      <c r="AG453" s="184"/>
      <c r="AH453" s="184"/>
      <c r="AI453" s="188"/>
      <c r="AJ453" s="184"/>
      <c r="AK453" s="185"/>
      <c r="AL453" s="20" t="str">
        <f>CONCATENATE(J452," Control"," 2")</f>
        <v>GEFIN  Control 2</v>
      </c>
      <c r="AM453" s="22"/>
      <c r="AN453" s="22"/>
      <c r="AO453" s="22"/>
      <c r="AP453" s="22" t="str">
        <f t="shared" si="344"/>
        <v xml:space="preserve">  a través de </v>
      </c>
      <c r="AQ453" s="20"/>
      <c r="AR453" s="20" t="str">
        <f>IF(OR(AQ453="Preventivo",AQ453="Detectivo"),"Probabilidad",IF(AQ453="Correctivo","Impacto",""))</f>
        <v/>
      </c>
      <c r="AS453" s="20"/>
      <c r="AT453" s="20" t="str">
        <f>IF(AND(AQ453="Preventivo",AS453="Automático"),"50%",IF(AND(AQ453="Preventivo",AS453="Manual"),"40%",IF(AND(AQ453="Detectivo",AS453="Automático"),"40%",IF(AND(AQ453="Detectivo",AS453="Manual"),"30%",IF(AND(AQ453="Correctivo",AS453="Automático"),"35%",IF(AND(AQ453="Correctivo",AS453="Manual"),"25%",""))))))</f>
        <v/>
      </c>
      <c r="AU453" s="20"/>
      <c r="AV453" s="20"/>
      <c r="AW453" s="20"/>
      <c r="AX453" s="21" t="str">
        <f>+IF(AR453="Probabilidad",AX452-(AX452*AT453),AX452)</f>
        <v/>
      </c>
      <c r="AY453" s="20" t="str">
        <f t="shared" si="335"/>
        <v/>
      </c>
      <c r="AZ453" s="21" t="e">
        <f>+IF(AR453="Impacto",AZ452-(AZ452*AT453),AZ452)</f>
        <v>#N/A</v>
      </c>
      <c r="BA453" s="20" t="str">
        <f t="shared" si="336"/>
        <v/>
      </c>
      <c r="BB453" s="190"/>
      <c r="BC453" s="190"/>
      <c r="BD453" s="182"/>
      <c r="BE453" s="162"/>
      <c r="BF453" s="162"/>
      <c r="BG453" s="162"/>
      <c r="BH453" s="162"/>
      <c r="BI453" s="162"/>
      <c r="BJ453" s="162"/>
      <c r="BK453" s="162"/>
      <c r="BL453" s="162"/>
      <c r="BM453" s="178"/>
      <c r="BN453" s="20" t="str">
        <f>CONCATENATE(J452," Acción preventiva"," 2")</f>
        <v>GEFIN  Acción preventiva 2</v>
      </c>
      <c r="BO453" s="22"/>
      <c r="BP453" s="22"/>
      <c r="BQ453" s="22"/>
      <c r="BR453" s="20"/>
      <c r="BS453" s="20"/>
      <c r="BT453" s="20"/>
      <c r="BU453" s="20"/>
      <c r="BV453" s="20"/>
      <c r="BW453" s="20"/>
      <c r="BX453" s="20"/>
      <c r="BY453" s="20"/>
      <c r="BZ453" s="20"/>
      <c r="CA453" s="20"/>
      <c r="CB453" s="20"/>
      <c r="CC453" s="20"/>
      <c r="CD453" s="20"/>
      <c r="CE453" s="180"/>
      <c r="CF453" s="37"/>
      <c r="CG453" s="37"/>
      <c r="CH453" s="37"/>
      <c r="CI453" s="37"/>
      <c r="CJ453" s="37"/>
      <c r="CK453" s="37"/>
      <c r="CL453" s="37"/>
      <c r="CM453" s="37"/>
      <c r="CN453" s="37"/>
      <c r="CO453" s="37"/>
      <c r="CP453" s="37"/>
      <c r="CQ453" s="37"/>
      <c r="CR453" s="37">
        <f t="shared" si="316"/>
        <v>0</v>
      </c>
      <c r="CS453" s="38"/>
      <c r="CT453" s="23"/>
      <c r="CU453" s="24"/>
      <c r="CV453" s="241"/>
      <c r="CW453" s="25" t="e">
        <f>1-(CU453/CV452)</f>
        <v>#DIV/0!</v>
      </c>
      <c r="CX453" s="23" t="e" cm="1">
        <f t="array" ref="CX453">+_xlfn.IFS(CW453&lt;0.8,"Cambio",CW453&lt;0.9,"Revisión de control",CW453&gt;0.89,"Se mantiene")</f>
        <v>#DIV/0!</v>
      </c>
      <c r="CY453" s="143"/>
      <c r="CZ453" s="143"/>
      <c r="DA453" s="143"/>
      <c r="DB453" s="143"/>
      <c r="DC453" s="25"/>
    </row>
    <row r="454" spans="1:107" ht="60" hidden="1" customHeight="1" x14ac:dyDescent="0.35">
      <c r="A454" s="146"/>
      <c r="B454" s="219"/>
      <c r="C454" s="147" t="s">
        <v>161</v>
      </c>
      <c r="D454" s="206"/>
      <c r="E454" s="209"/>
      <c r="F454" s="206"/>
      <c r="G454" s="221"/>
      <c r="H454" s="184"/>
      <c r="I454" s="216"/>
      <c r="J454" s="190"/>
      <c r="K454" s="190"/>
      <c r="L454" s="211"/>
      <c r="M454" s="197"/>
      <c r="N454" s="200"/>
      <c r="O454" s="213"/>
      <c r="P454" s="216"/>
      <c r="Q454" s="213"/>
      <c r="R454" s="216"/>
      <c r="S454" s="216"/>
      <c r="T454" s="216"/>
      <c r="U454" s="184"/>
      <c r="V454" s="186"/>
      <c r="W454" s="186"/>
      <c r="X454" s="187"/>
      <c r="Y454" s="190"/>
      <c r="Z454" s="190"/>
      <c r="AA454" s="193"/>
      <c r="AB454" s="193"/>
      <c r="AC454" s="193"/>
      <c r="AD454" s="195"/>
      <c r="AE454" s="184"/>
      <c r="AF454" s="188"/>
      <c r="AG454" s="184"/>
      <c r="AH454" s="184"/>
      <c r="AI454" s="188"/>
      <c r="AJ454" s="184"/>
      <c r="AK454" s="185"/>
      <c r="AL454" s="20" t="str">
        <f>CONCATENATE(J452," Control"," 3")</f>
        <v>GEFIN  Control 3</v>
      </c>
      <c r="AM454" s="22"/>
      <c r="AN454" s="22"/>
      <c r="AO454" s="22"/>
      <c r="AP454" s="22" t="str">
        <f t="shared" si="344"/>
        <v xml:space="preserve">  a través de </v>
      </c>
      <c r="AQ454" s="20"/>
      <c r="AR454" s="20" t="str">
        <f>IF(OR(AQ454="Preventivo",AQ454="Detectivo"),"Probabilidad",IF(AQ454="Correctivo","Impacto",""))</f>
        <v/>
      </c>
      <c r="AS454" s="20"/>
      <c r="AT454" s="20" t="str">
        <f>IF(AND(AQ454="Preventivo",AS454="Automático"),"50%",IF(AND(AQ454="Preventivo",AS454="Manual"),"40%",IF(AND(AQ454="Detectivo",AS454="Automático"),"40%",IF(AND(AQ454="Detectivo",AS454="Manual"),"30%",IF(AND(AQ454="Correctivo",AS454="Automático"),"35%",IF(AND(AQ454="Correctivo",AS454="Manual"),"25%",""))))))</f>
        <v/>
      </c>
      <c r="AU454" s="20"/>
      <c r="AV454" s="20"/>
      <c r="AW454" s="20"/>
      <c r="AX454" s="21" t="str">
        <f>+IF(AR454="Probabilidad",AX453-(AX453*AT454),AX453)</f>
        <v/>
      </c>
      <c r="AY454" s="20" t="str">
        <f t="shared" si="335"/>
        <v/>
      </c>
      <c r="AZ454" s="21" t="e">
        <f>+IF(AR454="Impacto",AZ453-(AZ453*AT454),AZ453)</f>
        <v>#N/A</v>
      </c>
      <c r="BA454" s="20" t="str">
        <f t="shared" si="336"/>
        <v/>
      </c>
      <c r="BB454" s="190"/>
      <c r="BC454" s="190"/>
      <c r="BD454" s="182"/>
      <c r="BE454" s="162"/>
      <c r="BF454" s="162"/>
      <c r="BG454" s="162"/>
      <c r="BH454" s="162"/>
      <c r="BI454" s="162"/>
      <c r="BJ454" s="162"/>
      <c r="BK454" s="162"/>
      <c r="BL454" s="162"/>
      <c r="BM454" s="178"/>
      <c r="BN454" s="20" t="str">
        <f>CONCATENATE(J452," Acción preventiva"," 3")</f>
        <v>GEFIN  Acción preventiva 3</v>
      </c>
      <c r="BO454" s="22"/>
      <c r="BP454" s="22"/>
      <c r="BQ454" s="22"/>
      <c r="BR454" s="20"/>
      <c r="BS454" s="20"/>
      <c r="BT454" s="20"/>
      <c r="BU454" s="20"/>
      <c r="BV454" s="20"/>
      <c r="BW454" s="20"/>
      <c r="BX454" s="20"/>
      <c r="BY454" s="20"/>
      <c r="BZ454" s="20"/>
      <c r="CA454" s="20"/>
      <c r="CB454" s="20"/>
      <c r="CC454" s="20"/>
      <c r="CD454" s="20"/>
      <c r="CE454" s="180"/>
      <c r="CF454" s="37"/>
      <c r="CG454" s="37"/>
      <c r="CH454" s="37"/>
      <c r="CI454" s="37"/>
      <c r="CJ454" s="37"/>
      <c r="CK454" s="37"/>
      <c r="CL454" s="37"/>
      <c r="CM454" s="37"/>
      <c r="CN454" s="37"/>
      <c r="CO454" s="37"/>
      <c r="CP454" s="37"/>
      <c r="CQ454" s="37"/>
      <c r="CR454" s="37">
        <f t="shared" si="316"/>
        <v>0</v>
      </c>
      <c r="CS454" s="38"/>
      <c r="CT454" s="23"/>
      <c r="CU454" s="24"/>
      <c r="CV454" s="241"/>
      <c r="CW454" s="25" t="e">
        <f>1-(CU454/CV452)</f>
        <v>#DIV/0!</v>
      </c>
      <c r="CX454" s="23" t="e" cm="1">
        <f t="array" ref="CX454">+_xlfn.IFS(CW454&lt;0.8,"Cambio",CW454&lt;0.9,"Revisión de control",CW454&gt;0.89,"Se mantiene")</f>
        <v>#DIV/0!</v>
      </c>
      <c r="CY454" s="143"/>
      <c r="CZ454" s="143"/>
      <c r="DA454" s="143"/>
      <c r="DB454" s="143"/>
      <c r="DC454" s="25"/>
    </row>
    <row r="455" spans="1:107" ht="60" hidden="1" customHeight="1" x14ac:dyDescent="0.35">
      <c r="A455" s="146"/>
      <c r="B455" s="220"/>
      <c r="C455" s="147" t="s">
        <v>161</v>
      </c>
      <c r="D455" s="207"/>
      <c r="E455" s="210"/>
      <c r="F455" s="207"/>
      <c r="G455" s="221"/>
      <c r="H455" s="184"/>
      <c r="I455" s="217"/>
      <c r="J455" s="191"/>
      <c r="K455" s="191"/>
      <c r="L455" s="211"/>
      <c r="M455" s="198"/>
      <c r="N455" s="201"/>
      <c r="O455" s="214"/>
      <c r="P455" s="217"/>
      <c r="Q455" s="214"/>
      <c r="R455" s="217"/>
      <c r="S455" s="217"/>
      <c r="T455" s="217"/>
      <c r="U455" s="184"/>
      <c r="V455" s="186"/>
      <c r="W455" s="186"/>
      <c r="X455" s="187"/>
      <c r="Y455" s="191"/>
      <c r="Z455" s="191"/>
      <c r="AA455" s="194"/>
      <c r="AB455" s="194"/>
      <c r="AC455" s="194"/>
      <c r="AD455" s="195"/>
      <c r="AE455" s="184"/>
      <c r="AF455" s="188"/>
      <c r="AG455" s="184"/>
      <c r="AH455" s="184"/>
      <c r="AI455" s="188"/>
      <c r="AJ455" s="184"/>
      <c r="AK455" s="185"/>
      <c r="AL455" s="20" t="str">
        <f>CONCATENATE(J452," Control"," 4")</f>
        <v>GEFIN  Control 4</v>
      </c>
      <c r="AM455" s="22"/>
      <c r="AN455" s="22"/>
      <c r="AO455" s="22"/>
      <c r="AP455" s="22" t="str">
        <f t="shared" si="344"/>
        <v xml:space="preserve">  a través de </v>
      </c>
      <c r="AQ455" s="20"/>
      <c r="AR455" s="20" t="str">
        <f>IF(OR(AQ455="Preventivo",AQ455="Detectivo"),"Probabilidad",IF(AQ455="Correctivo","Impacto",""))</f>
        <v/>
      </c>
      <c r="AS455" s="20"/>
      <c r="AT455" s="20" t="str">
        <f>IF(AND(AQ455="Preventivo",AS455="Automático"),"50%",IF(AND(AQ455="Preventivo",AS455="Manual"),"40%",IF(AND(AQ455="Detectivo",AS455="Automático"),"40%",IF(AND(AQ455="Detectivo",AS455="Manual"),"30%",IF(AND(AQ455="Correctivo",AS455="Automático"),"35%",IF(AND(AQ455="Correctivo",AS455="Manual"),"25%",""))))))</f>
        <v/>
      </c>
      <c r="AU455" s="20"/>
      <c r="AV455" s="20"/>
      <c r="AW455" s="20"/>
      <c r="AX455" s="21" t="str">
        <f>+IF(AR455="Probabilidad",AX454-(AX454*AT455),AX454)</f>
        <v/>
      </c>
      <c r="AY455" s="20" t="str">
        <f t="shared" si="335"/>
        <v/>
      </c>
      <c r="AZ455" s="21" t="e">
        <f>+IF(AR455="Impacto",AZ454-(AZ454*AT455),AZ454)</f>
        <v>#N/A</v>
      </c>
      <c r="BA455" s="20" t="str">
        <f t="shared" si="336"/>
        <v/>
      </c>
      <c r="BB455" s="191"/>
      <c r="BC455" s="191"/>
      <c r="BD455" s="183"/>
      <c r="BE455" s="163"/>
      <c r="BF455" s="163"/>
      <c r="BG455" s="163"/>
      <c r="BH455" s="163"/>
      <c r="BI455" s="163"/>
      <c r="BJ455" s="163"/>
      <c r="BK455" s="163"/>
      <c r="BL455" s="163"/>
      <c r="BM455" s="178"/>
      <c r="BN455" s="20" t="str">
        <f>CONCATENATE(J452," Acción preventiva"," 4")</f>
        <v>GEFIN  Acción preventiva 4</v>
      </c>
      <c r="BO455" s="22"/>
      <c r="BP455" s="22"/>
      <c r="BQ455" s="22"/>
      <c r="BR455" s="20"/>
      <c r="BS455" s="20"/>
      <c r="BT455" s="20"/>
      <c r="BU455" s="20"/>
      <c r="BV455" s="20"/>
      <c r="BW455" s="20"/>
      <c r="BX455" s="20"/>
      <c r="BY455" s="20"/>
      <c r="BZ455" s="20"/>
      <c r="CA455" s="20"/>
      <c r="CB455" s="20"/>
      <c r="CC455" s="20"/>
      <c r="CD455" s="20"/>
      <c r="CE455" s="180"/>
      <c r="CF455" s="37"/>
      <c r="CG455" s="37"/>
      <c r="CH455" s="37"/>
      <c r="CI455" s="37"/>
      <c r="CJ455" s="37"/>
      <c r="CK455" s="37"/>
      <c r="CL455" s="37"/>
      <c r="CM455" s="37"/>
      <c r="CN455" s="37"/>
      <c r="CO455" s="37"/>
      <c r="CP455" s="37"/>
      <c r="CQ455" s="37"/>
      <c r="CR455" s="37">
        <f t="shared" si="316"/>
        <v>0</v>
      </c>
      <c r="CS455" s="38"/>
      <c r="CT455" s="23"/>
      <c r="CU455" s="24"/>
      <c r="CV455" s="242"/>
      <c r="CW455" s="25" t="e">
        <f>1-(CU455/CV452)</f>
        <v>#DIV/0!</v>
      </c>
      <c r="CX455" s="23" t="e" cm="1">
        <f t="array" ref="CX455">+_xlfn.IFS(CW455&lt;0.8,"Cambio",CW455&lt;0.9,"Revisión de control",CW455&gt;0.89,"Se mantiene")</f>
        <v>#DIV/0!</v>
      </c>
      <c r="CY455" s="143"/>
      <c r="CZ455" s="143"/>
      <c r="DA455" s="143"/>
      <c r="DB455" s="143"/>
      <c r="DC455" s="25"/>
    </row>
    <row r="456" spans="1:107" ht="120" customHeight="1" x14ac:dyDescent="0.35">
      <c r="A456" s="146" t="s">
        <v>410</v>
      </c>
      <c r="B456" s="258" t="s">
        <v>164</v>
      </c>
      <c r="C456" s="147" t="s">
        <v>165</v>
      </c>
      <c r="D456" s="205" t="str">
        <f>VLOOKUP(B456,Datos!$B$65:$F$80,3,FALSE)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56" s="249" t="str">
        <f>VLOOKUP(B456,Datos!$B$65:$F$80,5,FALSE)</f>
        <v>La posibilidad de incumplir con las acciones que generen mejoramiento a los procesos, planes, programas y proyectos que impactan en la toma de decisiones en la entidad</v>
      </c>
      <c r="F456" s="205" t="str">
        <f>VLOOKUP(B456,Datos!$B$65:$F$80,4,FALSE)</f>
        <v>Desde el reporte y análisis de información y datos, la determinación de las causas probables de lo sin cumplimientos y tendencias negativas hasta la formulación de acciones correctivas, preventivas y de mejora.</v>
      </c>
      <c r="G456" s="221" t="s">
        <v>415</v>
      </c>
      <c r="H456" s="184" t="s">
        <v>1582</v>
      </c>
      <c r="I456" s="215">
        <f>IF(K456="",0,1)</f>
        <v>1</v>
      </c>
      <c r="J456" s="189" t="str">
        <f>CONCATENATE(C456," ",K456)</f>
        <v>SEYM 74</v>
      </c>
      <c r="K456" s="189">
        <v>74</v>
      </c>
      <c r="L456" s="211">
        <v>46150</v>
      </c>
      <c r="M456" s="196">
        <f ca="1">+TODAY()-L456</f>
        <v>39</v>
      </c>
      <c r="N456" s="252" t="s">
        <v>1558</v>
      </c>
      <c r="O456" s="212" t="s">
        <v>19</v>
      </c>
      <c r="P456" s="215">
        <f>VLOOKUP(O456,Datos!$B$20:$D$25,3,FALSE)</f>
        <v>0.2</v>
      </c>
      <c r="Q456" s="212" t="s">
        <v>32</v>
      </c>
      <c r="R456" s="215">
        <f>VLOOKUP(Q456,Datos!$C$20:$D$25,2,FALSE)</f>
        <v>0.8</v>
      </c>
      <c r="S456" s="215">
        <f>+IF(P456="",R456,IF(R456="",P456,IF(P456&gt;R456,P456,R456)))</f>
        <v>0.8</v>
      </c>
      <c r="T456" s="215" t="str" cm="1">
        <f t="array" ref="T456">_xlfn.IFS(S456=P456,O456,S456=R456,Q456)</f>
        <v>El riesgo afecta la imagen de  la entidad con efecto publicitario sostenido a nivel de sector administrativo, nivel departamental o municipal</v>
      </c>
      <c r="U456" s="184" t="s">
        <v>4</v>
      </c>
      <c r="V456" s="186" t="s">
        <v>1560</v>
      </c>
      <c r="W456" s="186" t="s">
        <v>1561</v>
      </c>
      <c r="X456" s="186" t="str">
        <f>CONCATENATE("Posibilidad de"," ",U456," ",V456," debido ",W456)</f>
        <v>Posibilidad de pérdida reputacional para la Agencia Nacional de Tierras, por la ejecución incompleta o inoportuna de las auditorías contempladas en el Plan Anual de Auditoría Interna debido debido a la ausencia de una visión clara y de compromiso de la Alta Dirección respecto de la relevancia del Plan como instrumento de control y mejora institucional</v>
      </c>
      <c r="Y456" s="189" t="s">
        <v>211</v>
      </c>
      <c r="Z456" s="189" t="s">
        <v>214</v>
      </c>
      <c r="AA456" s="246" t="s">
        <v>257</v>
      </c>
      <c r="AB456" s="246" t="s">
        <v>1201</v>
      </c>
      <c r="AC456" s="246" t="s">
        <v>1078</v>
      </c>
      <c r="AD456" s="195">
        <v>103</v>
      </c>
      <c r="AE456" s="184" t="str">
        <f>IF(AD456&lt;=0,"",IF(AD456&lt;=2,"Muy Baja",IF(AD456&lt;=24,"Baja",IF(AD456&lt;=500,"Media",IF(AD456&lt;=5000,"Alta","Muy Alta")))))</f>
        <v>Media</v>
      </c>
      <c r="AF456" s="188">
        <f>IF(AE456="","",IF(AE456="Muy Baja",0.2,IF(AE456="Baja",0.4,IF(AE456="Media",0.6,IF(AE456="Alta",0.8,IF(AE456="Muy Alta",1,))))))</f>
        <v>0.6</v>
      </c>
      <c r="AG456" s="188" t="str">
        <f>+T456</f>
        <v>El riesgo afecta la imagen de  la entidad con efecto publicitario sostenido a nivel de sector administrativo, nivel departamental o municipal</v>
      </c>
      <c r="AH456" s="184" t="str" cm="1">
        <f t="array" ref="AH456">_xlfn.IFS(AG456=Datos!$C$6,"Leve",AG456=Datos!$D$6,"Leve",AG456=Datos!$C$7,"Menor",AG456=Datos!$D$7,"Menor",AG456=Datos!$C$8,"Moderado",AG456=Datos!$D$8,"Moderado",AG456=Datos!$C$9,"Mayor",AG456=Datos!$D$9,"Mayor",AG456=Datos!$C$10,"Catastrófico",AG456=Datos!$D$10,"Catastrófico")</f>
        <v>Mayor</v>
      </c>
      <c r="AI456" s="188">
        <f>IF(AH456="","",IF(AH456="Leve",0.2,IF(AH456="Menor",0.4,IF(AH456="Moderado",0.6,IF(AH456="Mayor",0.8,IF(AH456="Catastrófico",1,))))))</f>
        <v>0.8</v>
      </c>
      <c r="AJ456" s="184" t="str">
        <f>IF(OR(AND(AE456="Muy Baja",AH456="Leve"),AND(AE456="Muy Baja",AH456="Menor"),AND(AE456="Baja",AH456="Leve")),"Bajo",IF(OR(AND(AE456="Muy baja",AH456="Moderado"),AND(AE456="Baja",AH456="Menor"),AND(AE456="Baja",AH456="Moderado"),AND(AE456="Media",AH456="Leve"),AND(AE456="Media",AH456="Menor"),AND(AE456="Media",AH456="Moderado"),AND(AE456="Alta",AH456="Leve"),AND(AE456="Alta",AH456="Menor")),"Moderado",IF(OR(AND(AE456="Muy Baja",AH456="Mayor"),AND(AE456="Baja",AH456="Mayor"),AND(AE456="Media",AH456="Mayor"),AND(AE456="Alta",AH456="Moderado"),AND(AE456="Alta",AH456="Mayor"),AND(AE456="Muy Alta",AH456="Leve"),AND(AE456="Muy Alta",AH456="Menor"),AND(AE456="Muy Alta",AH456="Moderado"),AND(AE456="Muy Alta",AH456="Mayor")),"Alto",IF(OR(AND(AE456="Muy Baja",AH456="Catastrófico"),AND(AE456="Baja",AH456="Catastrófico"),AND(AE456="Media",AH456="Catastrófico"),AND(AE456="Alta",AH456="Catastrófico"),AND(AE456="Muy Alta",AH456="Catastrófico")),"Extremo",""))))</f>
        <v>Alto</v>
      </c>
      <c r="AK456" s="185" t="str" cm="1">
        <f t="array" ref="AK456">_xlfn.IFS(AJ456="Bajo","Aceptar",AJ456="Moderado","Reducir",AJ456="Alto","Reducir",AJ456="Extremo","Reducir")</f>
        <v>Reducir</v>
      </c>
      <c r="AL456" s="20" t="str">
        <f>CONCATENATE(J456," Control"," 1")</f>
        <v>SEYM 74 Control 1</v>
      </c>
      <c r="AM456" s="22" t="s">
        <v>1553</v>
      </c>
      <c r="AN456" s="22" t="s">
        <v>1564</v>
      </c>
      <c r="AO456" s="22" t="s">
        <v>1565</v>
      </c>
      <c r="AP456" s="22" t="str">
        <f>CONCATENATE(AM456," ",AN456," a través de ",AO456)</f>
        <v>El JEFE DE OFICINA DE CONTROL 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 a través de 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v>
      </c>
      <c r="AQ456" s="20" t="s">
        <v>53</v>
      </c>
      <c r="AR456" s="20" t="str">
        <f t="shared" ref="AR456:AR475" si="364">IF(OR(AQ456="Preventivo",AQ456="Detectivo"),"Probabilidad",IF(AQ456="Correctivo","Impacto",""))</f>
        <v>Probabilidad</v>
      </c>
      <c r="AS456" s="20" t="s">
        <v>56</v>
      </c>
      <c r="AT456" s="20" t="str">
        <f t="shared" ref="AT456:AT475" si="365">IF(AND(AQ456="Preventivo",AS456="Automático"),"50%",IF(AND(AQ456="Preventivo",AS456="Manual"),"40%",IF(AND(AQ456="Detectivo",AS456="Automático"),"40%",IF(AND(AQ456="Detectivo",AS456="Manual"),"30%",IF(AND(AQ456="Correctivo",AS456="Automático"),"35%",IF(AND(AQ456="Correctivo",AS456="Manual"),"25%",""))))))</f>
        <v>40%</v>
      </c>
      <c r="AU456" s="20" t="s">
        <v>1</v>
      </c>
      <c r="AV456" s="20" t="s">
        <v>2</v>
      </c>
      <c r="AW456" s="20" t="s">
        <v>3</v>
      </c>
      <c r="AX456" s="21">
        <f>+IF(AR456="Probabilidad",AF456-(AF456*AT456),AF456)</f>
        <v>0.36</v>
      </c>
      <c r="AY456" s="20" t="str">
        <f t="shared" si="335"/>
        <v>Baja</v>
      </c>
      <c r="AZ456" s="21">
        <f>+IF(AR456="Impacto",AI456-(AI456*AT456),AI456)</f>
        <v>0.8</v>
      </c>
      <c r="BA456" s="20" t="str">
        <f t="shared" si="336"/>
        <v>Mayor</v>
      </c>
      <c r="BB456" s="189" t="str">
        <f>IF(OR(AND(AY459="Muy Baja",BA459="Leve"),AND(AY459="Muy Baja",BA459="Menor"),AND(AY459="Baja",BA459="Leve")),"Bajo",IF(OR(AND(AY459="Muy baja",BA459="Moderado"),AND(AY459="Baja",BA459="Menor"),AND(AY459="Baja",BA459="Moderado"),AND(AY459="Media",BA459="Leve"),AND(AY459="Media",BA459="Menor"),AND(AY459="Media",BA459="Moderado"),AND(AY459="Alta",BA459="Leve"),AND(AY459="Alta",BA459="Menor")),"Moderado",IF(OR(AND(AY459="Muy Baja",BA459="Mayor"),AND(AY459="Baja",BA459="Mayor"),AND(AY459="Media",BA459="Mayor"),AND(AY459="Alta",BA459="Moderado"),AND(AY459="Alta",BA459="Mayor"),AND(AY459="Muy Alta",BA459="Leve"),AND(AY459="Muy Alta",BA459="Menor"),AND(AY459="Muy Alta",BA459="Moderado"),AND(AY459="Muy Alta",BA459="Mayor")),"Alto",IF(OR(AND(AY459="Muy Baja",BA459="Catastrófico"),AND(AY459="Baja",BA459="Catastrófico"),AND(AY459="Media",BA459="Catastrófico"),AND(AY459="Alta",BA459="Catastrófico"),AND(AY459="Muy Alta",BA459="Catastrófico")),"Extremo",""))))</f>
        <v>Moderado</v>
      </c>
      <c r="BC456" s="189" t="str" cm="1">
        <f t="array" ref="BC456">_xlfn.IFS(BB456="Bajo","Aceptar",BB456="Moderado","Reducir",BB456="Alto","Reducir",BB456="Extremo","Reducir")</f>
        <v>Reducir</v>
      </c>
      <c r="BD456" s="181" t="str" cm="1">
        <f t="array" ref="BD456">_xlfn.IFS(BC456="Aceptar","No",BC456="Reducir","Si")</f>
        <v>Si</v>
      </c>
      <c r="BE456" s="136" t="s">
        <v>1817</v>
      </c>
      <c r="BF456" s="136" t="s">
        <v>1817</v>
      </c>
      <c r="BG456" s="136" t="s">
        <v>1817</v>
      </c>
      <c r="BH456" s="166">
        <v>0</v>
      </c>
      <c r="BI456" s="166"/>
      <c r="BJ456" s="167"/>
      <c r="BK456" s="164">
        <f t="shared" ref="BK456:BK458" si="366">+SUM(BH456:BJ456)</f>
        <v>0</v>
      </c>
      <c r="BL456" s="165">
        <f t="shared" ref="BL456:BL458" si="367">+BK456/3</f>
        <v>0</v>
      </c>
      <c r="BM456" s="178">
        <f t="shared" ref="BM456" si="368">+AVERAGE(BL456:BL459)</f>
        <v>0</v>
      </c>
      <c r="BN456" s="20" t="str">
        <f>CONCATENATE(J456," Acción preventiva"," 1")</f>
        <v>SEYM 74 Acción preventiva 1</v>
      </c>
      <c r="BO456" s="22" t="s">
        <v>412</v>
      </c>
      <c r="BP456" s="22" t="s">
        <v>418</v>
      </c>
      <c r="BQ456" s="22" t="s">
        <v>419</v>
      </c>
      <c r="BR456" s="20">
        <f t="shared" ref="BR456:BR457" si="369">+SUM(BS456:CD456)</f>
        <v>1</v>
      </c>
      <c r="BS456" s="20"/>
      <c r="BT456" s="20"/>
      <c r="BU456" s="20"/>
      <c r="BV456" s="20"/>
      <c r="BW456" s="20"/>
      <c r="BX456" s="20"/>
      <c r="BY456" s="20"/>
      <c r="BZ456" s="20"/>
      <c r="CA456" s="20"/>
      <c r="CB456" s="20"/>
      <c r="CC456" s="20">
        <v>1</v>
      </c>
      <c r="CD456" s="20"/>
      <c r="CE456" s="180">
        <f>+AVERAGE(CR456:CR459)/AVERAGE(BR456:BR459)</f>
        <v>0</v>
      </c>
      <c r="CF456" s="37">
        <f>VLOOKUP($BN456,'[1]Anexo 4 Seg Acciones Prev'!$C$7:$CY$306,90,FALSE)</f>
        <v>0</v>
      </c>
      <c r="CG456" s="37">
        <f>VLOOKUP($BN456,'[1]Anexo 4 Seg Acciones Prev'!$C$7:$CY$306,91,FALSE)</f>
        <v>0</v>
      </c>
      <c r="CH456" s="37">
        <f>VLOOKUP($BN456,'[1]Anexo 4 Seg Acciones Prev'!$C$7:$CY$306,92,FALSE)</f>
        <v>0</v>
      </c>
      <c r="CI456" s="37">
        <f>VLOOKUP($BN456,'[1]Anexo 4 Seg Acciones Prev'!$C$7:$CY$306,93,FALSE)</f>
        <v>0</v>
      </c>
      <c r="CJ456" s="37">
        <f>VLOOKUP($BN456,'[1]Anexo 4 Seg Acciones Prev'!$C$7:$CY$306,94,FALSE)</f>
        <v>0</v>
      </c>
      <c r="CK456" s="37">
        <f>VLOOKUP($BN456,'[1]Anexo 4 Seg Acciones Prev'!$C$7:$CY$306,95,FALSE)</f>
        <v>0</v>
      </c>
      <c r="CL456" s="37">
        <f>VLOOKUP($BN456,'[1]Anexo 4 Seg Acciones Prev'!$C$7:$CY$306,96,FALSE)</f>
        <v>0</v>
      </c>
      <c r="CM456" s="37">
        <f>VLOOKUP($BN456,'[1]Anexo 4 Seg Acciones Prev'!$C$7:$CY$306,97,FALSE)</f>
        <v>0</v>
      </c>
      <c r="CN456" s="37">
        <f>VLOOKUP($BN456,'[1]Anexo 4 Seg Acciones Prev'!$C$7:$CY$306,98,FALSE)</f>
        <v>0</v>
      </c>
      <c r="CO456" s="37">
        <f>VLOOKUP($BN456,'[1]Anexo 4 Seg Acciones Prev'!$C$7:$CY$306,99,FALSE)</f>
        <v>0</v>
      </c>
      <c r="CP456" s="37">
        <f>VLOOKUP($BN456,'[1]Anexo 4 Seg Acciones Prev'!$C$7:$CY$306,100,FALSE)</f>
        <v>0</v>
      </c>
      <c r="CQ456" s="37">
        <f>VLOOKUP($BN456,'[1]Anexo 4 Seg Acciones Prev'!$C$7:$CY$306,101,FALSE)</f>
        <v>0</v>
      </c>
      <c r="CR456" s="37">
        <f t="shared" si="316"/>
        <v>0</v>
      </c>
      <c r="CS456" s="38" t="s">
        <v>58</v>
      </c>
      <c r="CT456" s="23"/>
      <c r="CU456" s="24"/>
      <c r="CV456" s="240">
        <f>+AD456</f>
        <v>103</v>
      </c>
      <c r="CW456" s="25">
        <f>1-(CU456/CV456)</f>
        <v>1</v>
      </c>
      <c r="CX456" s="23" t="str" cm="1">
        <f t="array" ref="CX456">+_xlfn.IFS(CW456&lt;0.8,"Cambio",CW456&lt;0.9,"Revisión de control",CW456&gt;0.89,"Se mantiene")</f>
        <v>Se mantiene</v>
      </c>
      <c r="CY456" s="143"/>
      <c r="CZ456" s="143"/>
      <c r="DA456" s="143"/>
      <c r="DB456" s="143"/>
      <c r="DC456" s="25">
        <f t="shared" ref="DC456:DC463" si="370">(_xlfn.IFS(CT456="",1,CT456="SI",0)+_xlfn.IFS(CY456="",1,CY456="SI",1,CY456="NO",0)+_xlfn.IFS(CZ456="",1,CZ456="SI",1,CZ456="NO",0)+_xlfn.IFS(DA456="",1,DA456="SI",1,DA456="NO",0)+_xlfn.IFS(DB456="",1,DB456="SI",1,DB456="NO",0))/5</f>
        <v>1</v>
      </c>
    </row>
    <row r="457" spans="1:107" ht="120" customHeight="1" x14ac:dyDescent="0.35">
      <c r="A457" s="146" t="s">
        <v>410</v>
      </c>
      <c r="B457" s="259"/>
      <c r="C457" s="147" t="s">
        <v>165</v>
      </c>
      <c r="D457" s="206"/>
      <c r="E457" s="250"/>
      <c r="F457" s="206"/>
      <c r="G457" s="221"/>
      <c r="H457" s="184"/>
      <c r="I457" s="216"/>
      <c r="J457" s="190"/>
      <c r="K457" s="190"/>
      <c r="L457" s="211"/>
      <c r="M457" s="197"/>
      <c r="N457" s="253"/>
      <c r="O457" s="213"/>
      <c r="P457" s="216"/>
      <c r="Q457" s="213"/>
      <c r="R457" s="216"/>
      <c r="S457" s="216"/>
      <c r="T457" s="216"/>
      <c r="U457" s="184"/>
      <c r="V457" s="186"/>
      <c r="W457" s="186"/>
      <c r="X457" s="186"/>
      <c r="Y457" s="190"/>
      <c r="Z457" s="190"/>
      <c r="AA457" s="247"/>
      <c r="AB457" s="247"/>
      <c r="AC457" s="247"/>
      <c r="AD457" s="195"/>
      <c r="AE457" s="184"/>
      <c r="AF457" s="188"/>
      <c r="AG457" s="184"/>
      <c r="AH457" s="184"/>
      <c r="AI457" s="188"/>
      <c r="AJ457" s="184"/>
      <c r="AK457" s="185"/>
      <c r="AL457" s="20" t="str">
        <f>CONCATENATE(J456," Control"," 2")</f>
        <v>SEYM 74 Control 2</v>
      </c>
      <c r="AM457" s="22" t="s">
        <v>1553</v>
      </c>
      <c r="AN457" s="22" t="s">
        <v>1566</v>
      </c>
      <c r="AO457" s="22" t="s">
        <v>1567</v>
      </c>
      <c r="AP457" s="22" t="str">
        <f>CONCATENATE(AM457," ",AN457," a través del ",AO457)</f>
        <v>El JEFE DE OFICINA DE CONTROL verifica que los recursos necesarios para la ejecución de las actividades del Plan Anual de Auditoría Interna (PAAI) hayan sido incluidos a través del 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v>
      </c>
      <c r="AQ457" s="20" t="s">
        <v>53</v>
      </c>
      <c r="AR457" s="20" t="str">
        <f t="shared" si="364"/>
        <v>Probabilidad</v>
      </c>
      <c r="AS457" s="20" t="s">
        <v>56</v>
      </c>
      <c r="AT457" s="20" t="str">
        <f t="shared" si="365"/>
        <v>40%</v>
      </c>
      <c r="AU457" s="20" t="s">
        <v>1</v>
      </c>
      <c r="AV457" s="20" t="s">
        <v>2</v>
      </c>
      <c r="AW457" s="20" t="s">
        <v>3</v>
      </c>
      <c r="AX457" s="21">
        <f>+IF(AR457="Probabilidad",AX456-(AX456*AT457),AX456)</f>
        <v>0.216</v>
      </c>
      <c r="AY457" s="20" t="str">
        <f t="shared" si="335"/>
        <v>Baja</v>
      </c>
      <c r="AZ457" s="21">
        <f>+IF(AR457="Impacto",AZ456-(AZ456*AT457),AZ456)</f>
        <v>0.8</v>
      </c>
      <c r="BA457" s="20" t="str">
        <f t="shared" si="336"/>
        <v>Mayor</v>
      </c>
      <c r="BB457" s="190"/>
      <c r="BC457" s="190"/>
      <c r="BD457" s="182"/>
      <c r="BE457" s="136" t="s">
        <v>1817</v>
      </c>
      <c r="BF457" s="136" t="s">
        <v>1817</v>
      </c>
      <c r="BG457" s="136" t="s">
        <v>1817</v>
      </c>
      <c r="BH457" s="166">
        <v>0</v>
      </c>
      <c r="BI457" s="166"/>
      <c r="BJ457" s="167"/>
      <c r="BK457" s="164">
        <f t="shared" si="366"/>
        <v>0</v>
      </c>
      <c r="BL457" s="165">
        <f t="shared" si="367"/>
        <v>0</v>
      </c>
      <c r="BM457" s="178"/>
      <c r="BN457" s="20" t="str">
        <f>CONCATENATE(J456," Acción preventiva"," 2")</f>
        <v>SEYM 74 Acción preventiva 2</v>
      </c>
      <c r="BO457" s="22" t="s">
        <v>412</v>
      </c>
      <c r="BP457" s="22" t="s">
        <v>1580</v>
      </c>
      <c r="BQ457" s="22" t="s">
        <v>421</v>
      </c>
      <c r="BR457" s="20">
        <f t="shared" si="369"/>
        <v>1</v>
      </c>
      <c r="BS457" s="20"/>
      <c r="BT457" s="20"/>
      <c r="BU457" s="20"/>
      <c r="BV457" s="20"/>
      <c r="BW457" s="20"/>
      <c r="BX457" s="20"/>
      <c r="BY457" s="20"/>
      <c r="BZ457" s="20"/>
      <c r="CA457" s="20"/>
      <c r="CB457" s="20"/>
      <c r="CC457" s="20">
        <v>1</v>
      </c>
      <c r="CD457" s="20"/>
      <c r="CE457" s="180"/>
      <c r="CF457" s="37">
        <f>VLOOKUP($BN457,'[1]Anexo 4 Seg Acciones Prev'!$C$7:$CY$306,90,FALSE)</f>
        <v>0</v>
      </c>
      <c r="CG457" s="37">
        <f>VLOOKUP($BN457,'[1]Anexo 4 Seg Acciones Prev'!$C$7:$CY$306,91,FALSE)</f>
        <v>0</v>
      </c>
      <c r="CH457" s="37">
        <f>VLOOKUP($BN457,'[1]Anexo 4 Seg Acciones Prev'!$C$7:$CY$306,92,FALSE)</f>
        <v>0</v>
      </c>
      <c r="CI457" s="37">
        <f>VLOOKUP($BN457,'[1]Anexo 4 Seg Acciones Prev'!$C$7:$CY$306,93,FALSE)</f>
        <v>0</v>
      </c>
      <c r="CJ457" s="37">
        <f>VLOOKUP($BN457,'[1]Anexo 4 Seg Acciones Prev'!$C$7:$CY$306,94,FALSE)</f>
        <v>0</v>
      </c>
      <c r="CK457" s="37">
        <f>VLOOKUP($BN457,'[1]Anexo 4 Seg Acciones Prev'!$C$7:$CY$306,95,FALSE)</f>
        <v>0</v>
      </c>
      <c r="CL457" s="37">
        <f>VLOOKUP($BN457,'[1]Anexo 4 Seg Acciones Prev'!$C$7:$CY$306,96,FALSE)</f>
        <v>0</v>
      </c>
      <c r="CM457" s="37">
        <f>VLOOKUP($BN457,'[1]Anexo 4 Seg Acciones Prev'!$C$7:$CY$306,97,FALSE)</f>
        <v>0</v>
      </c>
      <c r="CN457" s="37">
        <f>VLOOKUP($BN457,'[1]Anexo 4 Seg Acciones Prev'!$C$7:$CY$306,98,FALSE)</f>
        <v>0</v>
      </c>
      <c r="CO457" s="37">
        <f>VLOOKUP($BN457,'[1]Anexo 4 Seg Acciones Prev'!$C$7:$CY$306,99,FALSE)</f>
        <v>0</v>
      </c>
      <c r="CP457" s="37">
        <f>VLOOKUP($BN457,'[1]Anexo 4 Seg Acciones Prev'!$C$7:$CY$306,100,FALSE)</f>
        <v>0</v>
      </c>
      <c r="CQ457" s="37">
        <f>VLOOKUP($BN457,'[1]Anexo 4 Seg Acciones Prev'!$C$7:$CY$306,101,FALSE)</f>
        <v>0</v>
      </c>
      <c r="CR457" s="37">
        <f t="shared" si="316"/>
        <v>0</v>
      </c>
      <c r="CS457" s="38" t="s">
        <v>58</v>
      </c>
      <c r="CT457" s="23"/>
      <c r="CU457" s="24"/>
      <c r="CV457" s="241"/>
      <c r="CW457" s="25">
        <f>1-(CU457/CV456)</f>
        <v>1</v>
      </c>
      <c r="CX457" s="23" t="str" cm="1">
        <f t="array" ref="CX457">+_xlfn.IFS(CW457&lt;0.8,"Cambio",CW457&lt;0.9,"Revisión de control",CW457&gt;0.89,"Se mantiene")</f>
        <v>Se mantiene</v>
      </c>
      <c r="CY457" s="143"/>
      <c r="CZ457" s="143"/>
      <c r="DA457" s="143"/>
      <c r="DB457" s="143"/>
      <c r="DC457" s="25">
        <f t="shared" si="370"/>
        <v>1</v>
      </c>
    </row>
    <row r="458" spans="1:107" ht="90" customHeight="1" x14ac:dyDescent="0.35">
      <c r="A458" s="146" t="s">
        <v>410</v>
      </c>
      <c r="B458" s="259"/>
      <c r="C458" s="147" t="s">
        <v>165</v>
      </c>
      <c r="D458" s="206"/>
      <c r="E458" s="250"/>
      <c r="F458" s="206"/>
      <c r="G458" s="221"/>
      <c r="H458" s="184"/>
      <c r="I458" s="216"/>
      <c r="J458" s="190"/>
      <c r="K458" s="190"/>
      <c r="L458" s="211"/>
      <c r="M458" s="197"/>
      <c r="N458" s="253"/>
      <c r="O458" s="213"/>
      <c r="P458" s="216"/>
      <c r="Q458" s="213"/>
      <c r="R458" s="216"/>
      <c r="S458" s="216"/>
      <c r="T458" s="216"/>
      <c r="U458" s="184"/>
      <c r="V458" s="186"/>
      <c r="W458" s="186"/>
      <c r="X458" s="186"/>
      <c r="Y458" s="190"/>
      <c r="Z458" s="190"/>
      <c r="AA458" s="247"/>
      <c r="AB458" s="247"/>
      <c r="AC458" s="247"/>
      <c r="AD458" s="195"/>
      <c r="AE458" s="184"/>
      <c r="AF458" s="188"/>
      <c r="AG458" s="184"/>
      <c r="AH458" s="184"/>
      <c r="AI458" s="188"/>
      <c r="AJ458" s="184"/>
      <c r="AK458" s="185"/>
      <c r="AL458" s="20" t="str">
        <f>CONCATENATE(J456," Control"," 3")</f>
        <v>SEYM 74 Control 3</v>
      </c>
      <c r="AM458" s="22" t="s">
        <v>1553</v>
      </c>
      <c r="AN458" s="22" t="s">
        <v>1568</v>
      </c>
      <c r="AO458" s="22" t="s">
        <v>1569</v>
      </c>
      <c r="AP458" s="22" t="str">
        <f>CONCATENATE(AM458," ",AN458," a través del ",AO458)</f>
        <v>El JEFE DE OFICINA DE CONTROL verifica la ejecución del Plan Anual de Auditoría Interna (PAAI) se esté desarrollando conforme a lo planeado a través del 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v>
      </c>
      <c r="AQ458" s="20" t="s">
        <v>54</v>
      </c>
      <c r="AR458" s="20" t="str">
        <f t="shared" si="364"/>
        <v>Probabilidad</v>
      </c>
      <c r="AS458" s="20" t="s">
        <v>56</v>
      </c>
      <c r="AT458" s="20" t="str">
        <f t="shared" si="365"/>
        <v>30%</v>
      </c>
      <c r="AU458" s="20" t="s">
        <v>1</v>
      </c>
      <c r="AV458" s="20" t="s">
        <v>2</v>
      </c>
      <c r="AW458" s="20" t="s">
        <v>3</v>
      </c>
      <c r="AX458" s="21">
        <f>+IF(AR458="Probabilidad",AX457-(AX457*AT458),AX457)</f>
        <v>0.1512</v>
      </c>
      <c r="AY458" s="20" t="str">
        <f t="shared" si="335"/>
        <v>Muy Baja</v>
      </c>
      <c r="AZ458" s="21">
        <f>+IF(AR458="Impacto",AZ457-(AZ457*AT458),AZ457)</f>
        <v>0.8</v>
      </c>
      <c r="BA458" s="20" t="str">
        <f t="shared" si="336"/>
        <v>Mayor</v>
      </c>
      <c r="BB458" s="190"/>
      <c r="BC458" s="190"/>
      <c r="BD458" s="182"/>
      <c r="BE458" s="136" t="s">
        <v>1817</v>
      </c>
      <c r="BF458" s="136" t="s">
        <v>1817</v>
      </c>
      <c r="BG458" s="136" t="s">
        <v>1817</v>
      </c>
      <c r="BH458" s="166">
        <v>0</v>
      </c>
      <c r="BI458" s="166"/>
      <c r="BJ458" s="167"/>
      <c r="BK458" s="164">
        <f t="shared" si="366"/>
        <v>0</v>
      </c>
      <c r="BL458" s="165">
        <f t="shared" si="367"/>
        <v>0</v>
      </c>
      <c r="BM458" s="178"/>
      <c r="BN458" s="20" t="str">
        <f>CONCATENATE(J456," Acción preventiva"," 3")</f>
        <v>SEYM 74 Acción preventiva 3</v>
      </c>
      <c r="BO458" s="22"/>
      <c r="BP458" s="22"/>
      <c r="BQ458" s="22"/>
      <c r="BR458" s="20"/>
      <c r="BS458" s="20"/>
      <c r="BT458" s="20"/>
      <c r="BU458" s="20"/>
      <c r="BV458" s="20"/>
      <c r="BW458" s="20"/>
      <c r="BX458" s="20"/>
      <c r="BY458" s="20"/>
      <c r="BZ458" s="20"/>
      <c r="CA458" s="20"/>
      <c r="CB458" s="20"/>
      <c r="CC458" s="20"/>
      <c r="CD458" s="20"/>
      <c r="CE458" s="180"/>
      <c r="CF458" s="37"/>
      <c r="CG458" s="37"/>
      <c r="CH458" s="37"/>
      <c r="CI458" s="37"/>
      <c r="CJ458" s="37"/>
      <c r="CK458" s="37"/>
      <c r="CL458" s="37"/>
      <c r="CM458" s="37"/>
      <c r="CN458" s="37"/>
      <c r="CO458" s="37"/>
      <c r="CP458" s="37"/>
      <c r="CQ458" s="37"/>
      <c r="CR458" s="37"/>
      <c r="CS458" s="38"/>
      <c r="CT458" s="23"/>
      <c r="CU458" s="24"/>
      <c r="CV458" s="241"/>
      <c r="CW458" s="25">
        <f>1-(CU458/CV456)</f>
        <v>1</v>
      </c>
      <c r="CX458" s="23" t="str" cm="1">
        <f t="array" ref="CX458">+_xlfn.IFS(CW458&lt;0.8,"Cambio",CW458&lt;0.9,"Revisión de control",CW458&gt;0.89,"Se mantiene")</f>
        <v>Se mantiene</v>
      </c>
      <c r="CY458" s="143"/>
      <c r="CZ458" s="143"/>
      <c r="DA458" s="143"/>
      <c r="DB458" s="143"/>
      <c r="DC458" s="25">
        <f t="shared" si="370"/>
        <v>1</v>
      </c>
    </row>
    <row r="459" spans="1:107" ht="60" customHeight="1" x14ac:dyDescent="0.35">
      <c r="A459" s="146" t="s">
        <v>410</v>
      </c>
      <c r="B459" s="260"/>
      <c r="C459" s="147" t="s">
        <v>165</v>
      </c>
      <c r="D459" s="207"/>
      <c r="E459" s="251"/>
      <c r="F459" s="207"/>
      <c r="G459" s="221"/>
      <c r="H459" s="184"/>
      <c r="I459" s="217"/>
      <c r="J459" s="191"/>
      <c r="K459" s="191"/>
      <c r="L459" s="211"/>
      <c r="M459" s="198"/>
      <c r="N459" s="254"/>
      <c r="O459" s="214"/>
      <c r="P459" s="217"/>
      <c r="Q459" s="214"/>
      <c r="R459" s="217"/>
      <c r="S459" s="217"/>
      <c r="T459" s="217"/>
      <c r="U459" s="184"/>
      <c r="V459" s="186"/>
      <c r="W459" s="186"/>
      <c r="X459" s="186"/>
      <c r="Y459" s="191"/>
      <c r="Z459" s="191"/>
      <c r="AA459" s="248"/>
      <c r="AB459" s="248"/>
      <c r="AC459" s="248"/>
      <c r="AD459" s="195"/>
      <c r="AE459" s="184"/>
      <c r="AF459" s="188"/>
      <c r="AG459" s="184"/>
      <c r="AH459" s="184"/>
      <c r="AI459" s="188"/>
      <c r="AJ459" s="184"/>
      <c r="AK459" s="185"/>
      <c r="AL459" s="20" t="str">
        <f>CONCATENATE(J456," Control"," 4")</f>
        <v>SEYM 74 Control 4</v>
      </c>
      <c r="AM459" s="22" t="s">
        <v>1570</v>
      </c>
      <c r="AN459" s="22" t="s">
        <v>1571</v>
      </c>
      <c r="AO459" s="22" t="s">
        <v>1572</v>
      </c>
      <c r="AP459" s="22" t="str">
        <f>CONCATENATE(AM459," ",AN459," a través de ",AO459)</f>
        <v>El COMITÉ INSTITUCIONAL DE COORDINACIÓN DE CONTROL INTERNO - CICCI aprueba las modificaciones del Plan Anual de Auditorías a través de la actualización de este, con base a los argumentos técnicos que presenta la Oficina de Control Interno</v>
      </c>
      <c r="AQ459" s="20" t="s">
        <v>55</v>
      </c>
      <c r="AR459" s="20" t="str">
        <f t="shared" si="364"/>
        <v>Impacto</v>
      </c>
      <c r="AS459" s="20" t="s">
        <v>56</v>
      </c>
      <c r="AT459" s="20" t="str">
        <f t="shared" si="365"/>
        <v>25%</v>
      </c>
      <c r="AU459" s="20" t="s">
        <v>1</v>
      </c>
      <c r="AV459" s="20" t="s">
        <v>2</v>
      </c>
      <c r="AW459" s="20" t="s">
        <v>3</v>
      </c>
      <c r="AX459" s="21">
        <f>+IF(AR459="Probabilidad",AX458-(AX458*AT459),AX458)</f>
        <v>0.1512</v>
      </c>
      <c r="AY459" s="20" t="str">
        <f t="shared" si="335"/>
        <v>Muy Baja</v>
      </c>
      <c r="AZ459" s="21">
        <f>+IF(AR459="Impacto",AZ458-(AZ458*AT459),AZ458)</f>
        <v>0.60000000000000009</v>
      </c>
      <c r="BA459" s="20" t="str">
        <f t="shared" si="336"/>
        <v>Moderado</v>
      </c>
      <c r="BB459" s="191"/>
      <c r="BC459" s="191"/>
      <c r="BD459" s="183"/>
      <c r="BE459" s="136" t="s">
        <v>1817</v>
      </c>
      <c r="BF459" s="136" t="s">
        <v>1817</v>
      </c>
      <c r="BG459" s="136" t="s">
        <v>1817</v>
      </c>
      <c r="BH459" s="166"/>
      <c r="BI459" s="166"/>
      <c r="BJ459" s="167"/>
      <c r="BK459" s="164"/>
      <c r="BL459" s="165"/>
      <c r="BM459" s="178"/>
      <c r="BN459" s="20" t="str">
        <f>CONCATENATE(J456," Acción preventiva"," 4")</f>
        <v>SEYM 74 Acción preventiva 4</v>
      </c>
      <c r="BO459" s="22"/>
      <c r="BP459" s="22"/>
      <c r="BQ459" s="22"/>
      <c r="BR459" s="20"/>
      <c r="BS459" s="20"/>
      <c r="BT459" s="20"/>
      <c r="BU459" s="20"/>
      <c r="BV459" s="20"/>
      <c r="BW459" s="20"/>
      <c r="BX459" s="20"/>
      <c r="BY459" s="20"/>
      <c r="BZ459" s="20"/>
      <c r="CA459" s="20"/>
      <c r="CB459" s="20"/>
      <c r="CC459" s="20"/>
      <c r="CD459" s="20"/>
      <c r="CE459" s="180"/>
      <c r="CF459" s="37"/>
      <c r="CG459" s="37"/>
      <c r="CH459" s="37"/>
      <c r="CI459" s="37"/>
      <c r="CJ459" s="37"/>
      <c r="CK459" s="37"/>
      <c r="CL459" s="37"/>
      <c r="CM459" s="37"/>
      <c r="CN459" s="37"/>
      <c r="CO459" s="37"/>
      <c r="CP459" s="37"/>
      <c r="CQ459" s="37"/>
      <c r="CR459" s="37"/>
      <c r="CS459" s="38"/>
      <c r="CT459" s="23"/>
      <c r="CU459" s="24"/>
      <c r="CV459" s="242"/>
      <c r="CW459" s="25">
        <f>1-(CU459/CV456)</f>
        <v>1</v>
      </c>
      <c r="CX459" s="23" t="str" cm="1">
        <f t="array" ref="CX459">+_xlfn.IFS(CW459&lt;0.8,"Cambio",CW459&lt;0.9,"Revisión de control",CW459&gt;0.89,"Se mantiene")</f>
        <v>Se mantiene</v>
      </c>
      <c r="CY459" s="143"/>
      <c r="CZ459" s="143"/>
      <c r="DA459" s="143"/>
      <c r="DB459" s="143"/>
      <c r="DC459" s="25">
        <f t="shared" si="370"/>
        <v>1</v>
      </c>
    </row>
    <row r="460" spans="1:107" ht="60" customHeight="1" x14ac:dyDescent="0.35">
      <c r="A460" s="146" t="s">
        <v>410</v>
      </c>
      <c r="B460" s="258" t="s">
        <v>164</v>
      </c>
      <c r="C460" s="147" t="s">
        <v>165</v>
      </c>
      <c r="D460" s="205" t="str">
        <f>VLOOKUP(B460,Datos!$B$65:$F$80,3,FALSE)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0" s="249" t="str">
        <f>VLOOKUP(B460,Datos!$B$65:$F$80,5,FALSE)</f>
        <v>La posibilidad de incumplir con las acciones que generen mejoramiento a los procesos, planes, programas y proyectos que impactan en la toma de decisiones en la entidad</v>
      </c>
      <c r="F460" s="205" t="str">
        <f>VLOOKUP(B460,Datos!$B$65:$F$80,4,FALSE)</f>
        <v>Desde el reporte y análisis de información y datos, la determinación de las causas probables de lo sin cumplimientos y tendencias negativas hasta la formulación de acciones correctivas, preventivas y de mejora.</v>
      </c>
      <c r="G460" s="221" t="s">
        <v>415</v>
      </c>
      <c r="H460" s="184" t="s">
        <v>1582</v>
      </c>
      <c r="I460" s="215">
        <f>IF(K460="",0,1)</f>
        <v>1</v>
      </c>
      <c r="J460" s="189" t="str">
        <f>CONCATENATE(C460," ",K460)</f>
        <v>SEYM 75</v>
      </c>
      <c r="K460" s="189">
        <v>75</v>
      </c>
      <c r="L460" s="211">
        <v>46150</v>
      </c>
      <c r="M460" s="196">
        <f ca="1">+TODAY()-L460</f>
        <v>39</v>
      </c>
      <c r="N460" s="252" t="s">
        <v>1559</v>
      </c>
      <c r="O460" s="212" t="s">
        <v>19</v>
      </c>
      <c r="P460" s="215">
        <f>VLOOKUP(O460,Datos!$B$20:$D$25,3,FALSE)</f>
        <v>0.2</v>
      </c>
      <c r="Q460" s="212" t="s">
        <v>32</v>
      </c>
      <c r="R460" s="215">
        <f>VLOOKUP(Q460,Datos!$C$20:$D$25,2,FALSE)</f>
        <v>0.8</v>
      </c>
      <c r="S460" s="215">
        <f>+IF(P460="",R460,IF(R460="",P460,IF(P460&gt;R460,P460,R460)))</f>
        <v>0.8</v>
      </c>
      <c r="T460" s="215" t="str" cm="1">
        <f t="array" ref="T460">_xlfn.IFS(S460=P460,O460,S460=R460,Q460)</f>
        <v>El riesgo afecta la imagen de  la entidad con efecto publicitario sostenido a nivel de sector administrativo, nivel departamental o municipal</v>
      </c>
      <c r="U460" s="184" t="s">
        <v>4</v>
      </c>
      <c r="V460" s="186" t="s">
        <v>1563</v>
      </c>
      <c r="W460" s="186" t="s">
        <v>1562</v>
      </c>
      <c r="X460" s="186" t="str">
        <f>CONCATENATE("Posibilidad de"," ",U460," ",V460," debido ",W460)</f>
        <v>Posibilidad de pérdida reputacional en apertura de procesos sancionatorios y restricciones presupuestales para la Agencia Nacional de Tierras, por la presentación extemporánea de los informes de ley que origina hallazgos de incumplimiento ante los organismos de control debido 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v>
      </c>
      <c r="Y460" s="189" t="s">
        <v>211</v>
      </c>
      <c r="Z460" s="189" t="s">
        <v>214</v>
      </c>
      <c r="AA460" s="246" t="s">
        <v>257</v>
      </c>
      <c r="AB460" s="246" t="s">
        <v>1201</v>
      </c>
      <c r="AC460" s="246" t="s">
        <v>1078</v>
      </c>
      <c r="AD460" s="195">
        <v>17</v>
      </c>
      <c r="AE460" s="184" t="str">
        <f>IF(AD460&lt;=0,"",IF(AD460&lt;=2,"Muy Baja",IF(AD460&lt;=24,"Baja",IF(AD460&lt;=500,"Media",IF(AD460&lt;=5000,"Alta","Muy Alta")))))</f>
        <v>Baja</v>
      </c>
      <c r="AF460" s="188">
        <f>IF(AE460="","",IF(AE460="Muy Baja",0.2,IF(AE460="Baja",0.4,IF(AE460="Media",0.6,IF(AE460="Alta",0.8,IF(AE460="Muy Alta",1,))))))</f>
        <v>0.4</v>
      </c>
      <c r="AG460" s="188" t="str">
        <f>+T460</f>
        <v>El riesgo afecta la imagen de  la entidad con efecto publicitario sostenido a nivel de sector administrativo, nivel departamental o municipal</v>
      </c>
      <c r="AH460" s="184" t="str" cm="1">
        <f t="array" ref="AH460">_xlfn.IFS(AG460=Datos!$C$6,"Leve",AG460=Datos!$D$6,"Leve",AG460=Datos!$C$7,"Menor",AG460=Datos!$D$7,"Menor",AG460=Datos!$C$8,"Moderado",AG460=Datos!$D$8,"Moderado",AG460=Datos!$C$9,"Mayor",AG460=Datos!$D$9,"Mayor",AG460=Datos!$C$10,"Catastrófico",AG460=Datos!$D$10,"Catastrófico")</f>
        <v>Mayor</v>
      </c>
      <c r="AI460" s="188">
        <f>IF(AH460="","",IF(AH460="Leve",0.2,IF(AH460="Menor",0.4,IF(AH460="Moderado",0.6,IF(AH460="Mayor",0.8,IF(AH460="Catastrófico",1,))))))</f>
        <v>0.8</v>
      </c>
      <c r="AJ460" s="184" t="str">
        <f>IF(OR(AND(AE460="Muy Baja",AH460="Leve"),AND(AE460="Muy Baja",AH460="Menor"),AND(AE460="Baja",AH460="Leve")),"Bajo",IF(OR(AND(AE460="Muy baja",AH460="Moderado"),AND(AE460="Baja",AH460="Menor"),AND(AE460="Baja",AH460="Moderado"),AND(AE460="Media",AH460="Leve"),AND(AE460="Media",AH460="Menor"),AND(AE460="Media",AH460="Moderado"),AND(AE460="Alta",AH460="Leve"),AND(AE460="Alta",AH460="Menor")),"Moderado",IF(OR(AND(AE460="Muy Baja",AH460="Mayor"),AND(AE460="Baja",AH460="Mayor"),AND(AE460="Media",AH460="Mayor"),AND(AE460="Alta",AH460="Moderado"),AND(AE460="Alta",AH460="Mayor"),AND(AE460="Muy Alta",AH460="Leve"),AND(AE460="Muy Alta",AH460="Menor"),AND(AE460="Muy Alta",AH460="Moderado"),AND(AE460="Muy Alta",AH460="Mayor")),"Alto",IF(OR(AND(AE460="Muy Baja",AH460="Catastrófico"),AND(AE460="Baja",AH460="Catastrófico"),AND(AE460="Media",AH460="Catastrófico"),AND(AE460="Alta",AH460="Catastrófico"),AND(AE460="Muy Alta",AH460="Catastrófico")),"Extremo",""))))</f>
        <v>Alto</v>
      </c>
      <c r="AK460" s="185" t="str" cm="1">
        <f t="array" ref="AK460">_xlfn.IFS(AJ460="Bajo","Aceptar",AJ460="Moderado","Reducir",AJ460="Alto","Reducir",AJ460="Extremo","Reducir")</f>
        <v>Reducir</v>
      </c>
      <c r="AL460" s="20" t="str">
        <f>CONCATENATE(J460," Control"," 1")</f>
        <v>SEYM 75 Control 1</v>
      </c>
      <c r="AM460" s="22" t="s">
        <v>1553</v>
      </c>
      <c r="AN460" s="22" t="s">
        <v>1573</v>
      </c>
      <c r="AO460" s="22" t="s">
        <v>1574</v>
      </c>
      <c r="AP460" s="22" t="str">
        <f>CONCATENATE(AM460," ",AN460," a través de ",AO460)</f>
        <v>El JEFE DE OFICINA DE CONTROL verifica que el perfil del candidato -ya sea funcionario de planta o contratista- cumpla con los requisitos establecidos en cuanto a formación académica, experiencia profesional, conocimientos técnicos y habilidades interpersonales y, a través de 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v>
      </c>
      <c r="AQ460" s="20" t="s">
        <v>53</v>
      </c>
      <c r="AR460" s="20" t="str">
        <f>IF(OR(AQ460="Preventivo",AQ460="Detectivo"),"Probabilidad",IF(AQ460="Correctivo","Impacto",""))</f>
        <v>Probabilidad</v>
      </c>
      <c r="AS460" s="20" t="s">
        <v>56</v>
      </c>
      <c r="AT460" s="20" t="str">
        <f>IF(AND(AQ460="Preventivo",AS460="Automático"),"50%",IF(AND(AQ460="Preventivo",AS460="Manual"),"40%",IF(AND(AQ460="Detectivo",AS460="Automático"),"40%",IF(AND(AQ460="Detectivo",AS460="Manual"),"30%",IF(AND(AQ460="Correctivo",AS460="Automático"),"35%",IF(AND(AQ460="Correctivo",AS460="Manual"),"25%",""))))))</f>
        <v>40%</v>
      </c>
      <c r="AU460" s="20" t="s">
        <v>1</v>
      </c>
      <c r="AV460" s="20" t="s">
        <v>2</v>
      </c>
      <c r="AW460" s="20" t="s">
        <v>3</v>
      </c>
      <c r="AX460" s="21">
        <f>+IF(AR460="Probabilidad",AF460-(AF460*AT460),AF460)</f>
        <v>0.24</v>
      </c>
      <c r="AY460" s="20" t="str">
        <f>IFERROR(IF(AX460="","",IF(AX460&lt;=20%,"Muy Baja",IF(AX460&lt;=40%,"Baja",IF(AX460&lt;=60%,"Media",IF(AX460&lt;=80%,"Alta","Muy Alta"))))),"")</f>
        <v>Baja</v>
      </c>
      <c r="AZ460" s="21">
        <f>+IF(AR460="Impacto",AI460-(AI460*AT460),AI460)</f>
        <v>0.8</v>
      </c>
      <c r="BA460" s="20" t="str">
        <f>IFERROR(IF(AZ460="","",IF(AZ460&lt;=0.2,"Leve",IF(AZ460&lt;=0.4,"Menor",IF(AZ460&lt;=0.6,"Moderado",IF(AZ460&lt;=0.8,"Mayor","Catastrófico"))))),"")</f>
        <v>Mayor</v>
      </c>
      <c r="BB460" s="189" t="str">
        <f>IF(OR(AND(AY463="Muy Baja",BA463="Leve"),AND(AY463="Muy Baja",BA463="Menor"),AND(AY463="Baja",BA463="Leve")),"Bajo",IF(OR(AND(AY463="Muy baja",BA463="Moderado"),AND(AY463="Baja",BA463="Menor"),AND(AY463="Baja",BA463="Moderado"),AND(AY463="Media",BA463="Leve"),AND(AY463="Media",BA463="Menor"),AND(AY463="Media",BA463="Moderado"),AND(AY463="Alta",BA463="Leve"),AND(AY463="Alta",BA463="Menor")),"Moderado",IF(OR(AND(AY463="Muy Baja",BA463="Mayor"),AND(AY463="Baja",BA463="Mayor"),AND(AY463="Media",BA463="Mayor"),AND(AY463="Alta",BA463="Moderado"),AND(AY463="Alta",BA463="Mayor"),AND(AY463="Muy Alta",BA463="Leve"),AND(AY463="Muy Alta",BA463="Menor"),AND(AY463="Muy Alta",BA463="Moderado"),AND(AY463="Muy Alta",BA463="Mayor")),"Alto",IF(OR(AND(AY463="Muy Baja",BA463="Catastrófico"),AND(AY463="Baja",BA463="Catastrófico"),AND(AY463="Media",BA463="Catastrófico"),AND(AY463="Alta",BA463="Catastrófico"),AND(AY463="Muy Alta",BA463="Catastrófico")),"Extremo",""))))</f>
        <v>Moderado</v>
      </c>
      <c r="BC460" s="189" t="str" cm="1">
        <f t="array" ref="BC460">_xlfn.IFS(BB460="Bajo","Aceptar",BB460="Moderado","Reducir",BB460="Alto","Reducir",BB460="Extremo","Reducir")</f>
        <v>Reducir</v>
      </c>
      <c r="BD460" s="181" t="str" cm="1">
        <f t="array" ref="BD460">_xlfn.IFS(BC460="Aceptar","No",BC460="Reducir","Si")</f>
        <v>Si</v>
      </c>
      <c r="BE460" s="136" t="s">
        <v>1817</v>
      </c>
      <c r="BF460" s="136" t="s">
        <v>1817</v>
      </c>
      <c r="BG460" s="136" t="s">
        <v>1817</v>
      </c>
      <c r="BH460" s="166">
        <v>0</v>
      </c>
      <c r="BI460" s="166"/>
      <c r="BJ460" s="167"/>
      <c r="BK460" s="164">
        <f t="shared" ref="BK460:BK461" si="371">+SUM(BH460:BJ460)</f>
        <v>0</v>
      </c>
      <c r="BL460" s="165">
        <f t="shared" ref="BL460:BL461" si="372">+BK460/3</f>
        <v>0</v>
      </c>
      <c r="BM460" s="178">
        <f t="shared" ref="BM460" si="373">+AVERAGE(BL460:BL463)</f>
        <v>0</v>
      </c>
      <c r="BN460" s="20" t="str">
        <f>CONCATENATE(J460," Acción preventiva"," 1")</f>
        <v>SEYM 75 Acción preventiva 1</v>
      </c>
      <c r="BO460" s="22" t="s">
        <v>412</v>
      </c>
      <c r="BP460" s="22" t="s">
        <v>422</v>
      </c>
      <c r="BQ460" s="22" t="s">
        <v>1581</v>
      </c>
      <c r="BR460" s="20">
        <f>+SUM(BS460:CD460)</f>
        <v>1</v>
      </c>
      <c r="BS460" s="20"/>
      <c r="BT460" s="20">
        <v>1</v>
      </c>
      <c r="BU460" s="20"/>
      <c r="BV460" s="20"/>
      <c r="BW460" s="20"/>
      <c r="BX460" s="20"/>
      <c r="BY460" s="20"/>
      <c r="BZ460" s="20"/>
      <c r="CA460" s="20"/>
      <c r="CB460" s="20"/>
      <c r="CC460" s="20"/>
      <c r="CD460" s="20"/>
      <c r="CE460" s="180">
        <f>+AVERAGE(CR460:CR463)/AVERAGE(BR460:BR463)</f>
        <v>0</v>
      </c>
      <c r="CF460" s="37">
        <f>VLOOKUP($BN460,'[1]Anexo 4 Seg Acciones Prev'!$C$7:$CY$306,90,FALSE)</f>
        <v>0</v>
      </c>
      <c r="CG460" s="37">
        <f>VLOOKUP($BN460,'[1]Anexo 4 Seg Acciones Prev'!$C$7:$CY$306,91,FALSE)</f>
        <v>0</v>
      </c>
      <c r="CH460" s="37">
        <f>VLOOKUP($BN460,'[1]Anexo 4 Seg Acciones Prev'!$C$7:$CY$306,92,FALSE)</f>
        <v>0</v>
      </c>
      <c r="CI460" s="37">
        <f>VLOOKUP($BN460,'[1]Anexo 4 Seg Acciones Prev'!$C$7:$CY$306,93,FALSE)</f>
        <v>0</v>
      </c>
      <c r="CJ460" s="37">
        <f>VLOOKUP($BN460,'[1]Anexo 4 Seg Acciones Prev'!$C$7:$CY$306,94,FALSE)</f>
        <v>0</v>
      </c>
      <c r="CK460" s="37">
        <f>VLOOKUP($BN460,'[1]Anexo 4 Seg Acciones Prev'!$C$7:$CY$306,95,FALSE)</f>
        <v>0</v>
      </c>
      <c r="CL460" s="37">
        <f>VLOOKUP($BN460,'[1]Anexo 4 Seg Acciones Prev'!$C$7:$CY$306,96,FALSE)</f>
        <v>0</v>
      </c>
      <c r="CM460" s="37">
        <f>VLOOKUP($BN460,'[1]Anexo 4 Seg Acciones Prev'!$C$7:$CY$306,97,FALSE)</f>
        <v>0</v>
      </c>
      <c r="CN460" s="37">
        <f>VLOOKUP($BN460,'[1]Anexo 4 Seg Acciones Prev'!$C$7:$CY$306,98,FALSE)</f>
        <v>0</v>
      </c>
      <c r="CO460" s="37">
        <f>VLOOKUP($BN460,'[1]Anexo 4 Seg Acciones Prev'!$C$7:$CY$306,99,FALSE)</f>
        <v>0</v>
      </c>
      <c r="CP460" s="37">
        <f>VLOOKUP($BN460,'[1]Anexo 4 Seg Acciones Prev'!$C$7:$CY$306,100,FALSE)</f>
        <v>0</v>
      </c>
      <c r="CQ460" s="37">
        <f>VLOOKUP($BN460,'[1]Anexo 4 Seg Acciones Prev'!$C$7:$CY$306,101,FALSE)</f>
        <v>0</v>
      </c>
      <c r="CR460" s="37">
        <f t="shared" si="316"/>
        <v>0</v>
      </c>
      <c r="CS460" s="38" t="s">
        <v>58</v>
      </c>
      <c r="CT460" s="23"/>
      <c r="CU460" s="24"/>
      <c r="CV460" s="240">
        <f>+AD460</f>
        <v>17</v>
      </c>
      <c r="CW460" s="25">
        <f>1-(CU460/CV460)</f>
        <v>1</v>
      </c>
      <c r="CX460" s="23" t="str" cm="1">
        <f t="array" ref="CX460">+_xlfn.IFS(CW460&lt;0.8,"Cambio",CW460&lt;0.9,"Revisión de control",CW460&gt;0.89,"Se mantiene")</f>
        <v>Se mantiene</v>
      </c>
      <c r="CY460" s="143"/>
      <c r="CZ460" s="143"/>
      <c r="DA460" s="143"/>
      <c r="DB460" s="143"/>
      <c r="DC460" s="25">
        <f t="shared" si="370"/>
        <v>1</v>
      </c>
    </row>
    <row r="461" spans="1:107" ht="60" customHeight="1" x14ac:dyDescent="0.35">
      <c r="A461" s="146" t="s">
        <v>410</v>
      </c>
      <c r="B461" s="259"/>
      <c r="C461" s="147" t="s">
        <v>165</v>
      </c>
      <c r="D461" s="206"/>
      <c r="E461" s="250"/>
      <c r="F461" s="206"/>
      <c r="G461" s="221"/>
      <c r="H461" s="184"/>
      <c r="I461" s="216"/>
      <c r="J461" s="190"/>
      <c r="K461" s="190"/>
      <c r="L461" s="211"/>
      <c r="M461" s="197"/>
      <c r="N461" s="253"/>
      <c r="O461" s="213"/>
      <c r="P461" s="216"/>
      <c r="Q461" s="213"/>
      <c r="R461" s="216"/>
      <c r="S461" s="216"/>
      <c r="T461" s="216"/>
      <c r="U461" s="184"/>
      <c r="V461" s="186"/>
      <c r="W461" s="186"/>
      <c r="X461" s="186"/>
      <c r="Y461" s="190"/>
      <c r="Z461" s="190"/>
      <c r="AA461" s="247"/>
      <c r="AB461" s="247"/>
      <c r="AC461" s="247"/>
      <c r="AD461" s="195"/>
      <c r="AE461" s="184"/>
      <c r="AF461" s="188"/>
      <c r="AG461" s="184"/>
      <c r="AH461" s="184"/>
      <c r="AI461" s="188"/>
      <c r="AJ461" s="184"/>
      <c r="AK461" s="185"/>
      <c r="AL461" s="20" t="str">
        <f>CONCATENATE(J460," Control"," 2")</f>
        <v>SEYM 75 Control 2</v>
      </c>
      <c r="AM461" s="22" t="s">
        <v>1575</v>
      </c>
      <c r="AN461" s="22" t="s">
        <v>1576</v>
      </c>
      <c r="AO461" s="22" t="s">
        <v>1577</v>
      </c>
      <c r="AP461" s="22" t="str">
        <f>CONCATENATE(AM461," ",AN461," a través del ",AO461)</f>
        <v xml:space="preserve">El TÉCNICO ASISTENCIAL DE LA OCI ASIGNADO verifica la programación del mes para identificar los informes de ley y auditorías que deben elaborarse en ese periodo, así como el funcionario o contratista responsable de su elaboración a través del un correo electrónico enviado mensualmente a todos los colaboradores de la OCI donde se informa la programación mensual del Plan Anual de Auditoría Interna (PAAI). </v>
      </c>
      <c r="AQ461" s="20" t="s">
        <v>54</v>
      </c>
      <c r="AR461" s="20" t="str">
        <f>IF(OR(AQ461="Preventivo",AQ461="Detectivo"),"Probabilidad",IF(AQ461="Correctivo","Impacto",""))</f>
        <v>Probabilidad</v>
      </c>
      <c r="AS461" s="20" t="s">
        <v>56</v>
      </c>
      <c r="AT461" s="20" t="str">
        <f>IF(AND(AQ461="Preventivo",AS461="Automático"),"50%",IF(AND(AQ461="Preventivo",AS461="Manual"),"40%",IF(AND(AQ461="Detectivo",AS461="Automático"),"40%",IF(AND(AQ461="Detectivo",AS461="Manual"),"30%",IF(AND(AQ461="Correctivo",AS461="Automático"),"35%",IF(AND(AQ461="Correctivo",AS461="Manual"),"25%",""))))))</f>
        <v>30%</v>
      </c>
      <c r="AU461" s="20" t="s">
        <v>1</v>
      </c>
      <c r="AV461" s="20" t="s">
        <v>2</v>
      </c>
      <c r="AW461" s="20" t="s">
        <v>3</v>
      </c>
      <c r="AX461" s="21">
        <f>+IF(AR461="Probabilidad",AX460-(AX460*AT461),AX460)</f>
        <v>0.16799999999999998</v>
      </c>
      <c r="AY461" s="20" t="str">
        <f>IFERROR(IF(AX461="","",IF(AX461&lt;=20%,"Muy Baja",IF(AX461&lt;=40%,"Baja",IF(AX461&lt;=60%,"Media",IF(AX461&lt;=80%,"Alta","Muy Alta"))))),"")</f>
        <v>Muy Baja</v>
      </c>
      <c r="AZ461" s="21">
        <f>+IF(AR461="Impacto",AZ460-(AZ460*AT461),AZ460)</f>
        <v>0.8</v>
      </c>
      <c r="BA461" s="20" t="str">
        <f>IFERROR(IF(AZ461="","",IF(AZ461&lt;=0.2,"Leve",IF(AZ461&lt;=0.4,"Menor",IF(AZ461&lt;=0.6,"Moderado",IF(AZ461&lt;=0.8,"Mayor","Catastrófico"))))),"")</f>
        <v>Mayor</v>
      </c>
      <c r="BB461" s="190"/>
      <c r="BC461" s="190"/>
      <c r="BD461" s="182"/>
      <c r="BE461" s="136" t="s">
        <v>1817</v>
      </c>
      <c r="BF461" s="136" t="s">
        <v>1817</v>
      </c>
      <c r="BG461" s="136" t="s">
        <v>1817</v>
      </c>
      <c r="BH461" s="166">
        <v>0</v>
      </c>
      <c r="BI461" s="166"/>
      <c r="BJ461" s="167"/>
      <c r="BK461" s="164">
        <f t="shared" si="371"/>
        <v>0</v>
      </c>
      <c r="BL461" s="165">
        <f t="shared" si="372"/>
        <v>0</v>
      </c>
      <c r="BM461" s="178"/>
      <c r="BN461" s="20" t="str">
        <f>CONCATENATE(J460," Acción preventiva"," 2")</f>
        <v>SEYM 75 Acción preventiva 2</v>
      </c>
      <c r="BO461" s="22"/>
      <c r="BP461" s="22"/>
      <c r="BQ461" s="22"/>
      <c r="BR461" s="20"/>
      <c r="BS461" s="20"/>
      <c r="BT461" s="20"/>
      <c r="BU461" s="20"/>
      <c r="BV461" s="20"/>
      <c r="BW461" s="20"/>
      <c r="BX461" s="20"/>
      <c r="BY461" s="20"/>
      <c r="BZ461" s="20"/>
      <c r="CA461" s="20"/>
      <c r="CB461" s="20"/>
      <c r="CC461" s="20"/>
      <c r="CD461" s="20"/>
      <c r="CE461" s="180"/>
      <c r="CF461" s="37"/>
      <c r="CG461" s="37"/>
      <c r="CH461" s="37"/>
      <c r="CI461" s="37"/>
      <c r="CJ461" s="37"/>
      <c r="CK461" s="37"/>
      <c r="CL461" s="37"/>
      <c r="CM461" s="37"/>
      <c r="CN461" s="37"/>
      <c r="CO461" s="37"/>
      <c r="CP461" s="37"/>
      <c r="CQ461" s="37"/>
      <c r="CR461" s="37"/>
      <c r="CS461" s="38"/>
      <c r="CT461" s="23"/>
      <c r="CU461" s="24"/>
      <c r="CV461" s="241"/>
      <c r="CW461" s="25">
        <f>1-(CU461/CV460)</f>
        <v>1</v>
      </c>
      <c r="CX461" s="23" t="str" cm="1">
        <f t="array" ref="CX461">+_xlfn.IFS(CW461&lt;0.8,"Cambio",CW461&lt;0.9,"Revisión de control",CW461&gt;0.89,"Se mantiene")</f>
        <v>Se mantiene</v>
      </c>
      <c r="CY461" s="143"/>
      <c r="CZ461" s="143"/>
      <c r="DA461" s="143"/>
      <c r="DB461" s="143"/>
      <c r="DC461" s="25">
        <f t="shared" si="370"/>
        <v>1</v>
      </c>
    </row>
    <row r="462" spans="1:107" ht="90" customHeight="1" x14ac:dyDescent="0.35">
      <c r="A462" s="146" t="s">
        <v>410</v>
      </c>
      <c r="B462" s="259"/>
      <c r="C462" s="147" t="s">
        <v>165</v>
      </c>
      <c r="D462" s="206"/>
      <c r="E462" s="250"/>
      <c r="F462" s="206"/>
      <c r="G462" s="221"/>
      <c r="H462" s="184"/>
      <c r="I462" s="216"/>
      <c r="J462" s="190"/>
      <c r="K462" s="190"/>
      <c r="L462" s="211"/>
      <c r="M462" s="197"/>
      <c r="N462" s="253"/>
      <c r="O462" s="213"/>
      <c r="P462" s="216"/>
      <c r="Q462" s="213"/>
      <c r="R462" s="216"/>
      <c r="S462" s="216"/>
      <c r="T462" s="216"/>
      <c r="U462" s="184"/>
      <c r="V462" s="186"/>
      <c r="W462" s="186"/>
      <c r="X462" s="186"/>
      <c r="Y462" s="190"/>
      <c r="Z462" s="190"/>
      <c r="AA462" s="247"/>
      <c r="AB462" s="247"/>
      <c r="AC462" s="247"/>
      <c r="AD462" s="195"/>
      <c r="AE462" s="184"/>
      <c r="AF462" s="188"/>
      <c r="AG462" s="184"/>
      <c r="AH462" s="184"/>
      <c r="AI462" s="188"/>
      <c r="AJ462" s="184"/>
      <c r="AK462" s="185"/>
      <c r="AL462" s="20" t="str">
        <f>CONCATENATE(J460," Control"," 3")</f>
        <v>SEYM 75 Control 3</v>
      </c>
      <c r="AM462" s="22" t="s">
        <v>1553</v>
      </c>
      <c r="AN462" s="22" t="s">
        <v>1578</v>
      </c>
      <c r="AO462" s="22" t="s">
        <v>1579</v>
      </c>
      <c r="AP462" s="22" t="str">
        <f>CONCATENATE(AM462," ",AN462," a través del ",AO462)</f>
        <v>El JEFE DE OFICINA DE CONTROL activa un protocolo de contingencia y notificación inmediata para la gestión de los informes que no se han remitido dentro de los términos legales establecidos a través del 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v>
      </c>
      <c r="AQ462" s="20" t="s">
        <v>55</v>
      </c>
      <c r="AR462" s="20" t="str">
        <f>IF(OR(AQ462="Preventivo",AQ462="Detectivo"),"Probabilidad",IF(AQ462="Correctivo","Impacto",""))</f>
        <v>Impacto</v>
      </c>
      <c r="AS462" s="20" t="s">
        <v>56</v>
      </c>
      <c r="AT462" s="20" t="str">
        <f>IF(AND(AQ462="Preventivo",AS462="Automático"),"50%",IF(AND(AQ462="Preventivo",AS462="Manual"),"40%",IF(AND(AQ462="Detectivo",AS462="Automático"),"40%",IF(AND(AQ462="Detectivo",AS462="Manual"),"30%",IF(AND(AQ462="Correctivo",AS462="Automático"),"35%",IF(AND(AQ462="Correctivo",AS462="Manual"),"25%",""))))))</f>
        <v>25%</v>
      </c>
      <c r="AU462" s="20" t="s">
        <v>1</v>
      </c>
      <c r="AV462" s="20" t="s">
        <v>2</v>
      </c>
      <c r="AW462" s="20" t="s">
        <v>3</v>
      </c>
      <c r="AX462" s="21">
        <f>+IF(AR462="Probabilidad",AX461-(AX461*AT462),AX461)</f>
        <v>0.16799999999999998</v>
      </c>
      <c r="AY462" s="20" t="str">
        <f>IFERROR(IF(AX462="","",IF(AX462&lt;=20%,"Muy Baja",IF(AX462&lt;=40%,"Baja",IF(AX462&lt;=60%,"Media",IF(AX462&lt;=80%,"Alta","Muy Alta"))))),"")</f>
        <v>Muy Baja</v>
      </c>
      <c r="AZ462" s="21">
        <f>+IF(AR462="Impacto",AZ461-(AZ461*AT462),AZ461)</f>
        <v>0.60000000000000009</v>
      </c>
      <c r="BA462" s="20" t="str">
        <f>IFERROR(IF(AZ462="","",IF(AZ462&lt;=0.2,"Leve",IF(AZ462&lt;=0.4,"Menor",IF(AZ462&lt;=0.6,"Moderado",IF(AZ462&lt;=0.8,"Mayor","Catastrófico"))))),"")</f>
        <v>Moderado</v>
      </c>
      <c r="BB462" s="190"/>
      <c r="BC462" s="190"/>
      <c r="BD462" s="182"/>
      <c r="BE462" s="136" t="s">
        <v>1817</v>
      </c>
      <c r="BF462" s="136" t="s">
        <v>1817</v>
      </c>
      <c r="BG462" s="136" t="s">
        <v>1817</v>
      </c>
      <c r="BH462" s="166"/>
      <c r="BI462" s="166"/>
      <c r="BJ462" s="167"/>
      <c r="BK462" s="164"/>
      <c r="BL462" s="165"/>
      <c r="BM462" s="178"/>
      <c r="BN462" s="20" t="str">
        <f>CONCATENATE(J460," Acción preventiva"," 3")</f>
        <v>SEYM 75 Acción preventiva 3</v>
      </c>
      <c r="BO462" s="22"/>
      <c r="BP462" s="22"/>
      <c r="BQ462" s="22"/>
      <c r="BR462" s="20"/>
      <c r="BS462" s="20"/>
      <c r="BT462" s="20"/>
      <c r="BU462" s="20"/>
      <c r="BV462" s="20"/>
      <c r="BW462" s="20"/>
      <c r="BX462" s="20"/>
      <c r="BY462" s="20"/>
      <c r="BZ462" s="20"/>
      <c r="CA462" s="20"/>
      <c r="CB462" s="20"/>
      <c r="CC462" s="20"/>
      <c r="CD462" s="20"/>
      <c r="CE462" s="180"/>
      <c r="CF462" s="37"/>
      <c r="CG462" s="37"/>
      <c r="CH462" s="37"/>
      <c r="CI462" s="37"/>
      <c r="CJ462" s="37"/>
      <c r="CK462" s="37"/>
      <c r="CL462" s="37"/>
      <c r="CM462" s="37"/>
      <c r="CN462" s="37"/>
      <c r="CO462" s="37"/>
      <c r="CP462" s="37"/>
      <c r="CQ462" s="37"/>
      <c r="CR462" s="37"/>
      <c r="CS462" s="38"/>
      <c r="CT462" s="23"/>
      <c r="CU462" s="24"/>
      <c r="CV462" s="241"/>
      <c r="CW462" s="25">
        <f>1-(CU462/CV460)</f>
        <v>1</v>
      </c>
      <c r="CX462" s="23" t="str" cm="1">
        <f t="array" ref="CX462">+_xlfn.IFS(CW462&lt;0.8,"Cambio",CW462&lt;0.9,"Revisión de control",CW462&gt;0.89,"Se mantiene")</f>
        <v>Se mantiene</v>
      </c>
      <c r="CY462" s="143"/>
      <c r="CZ462" s="143"/>
      <c r="DA462" s="143"/>
      <c r="DB462" s="143"/>
      <c r="DC462" s="25">
        <f t="shared" si="370"/>
        <v>1</v>
      </c>
    </row>
    <row r="463" spans="1:107" ht="60" customHeight="1" x14ac:dyDescent="0.35">
      <c r="A463" s="146" t="s">
        <v>410</v>
      </c>
      <c r="B463" s="260"/>
      <c r="C463" s="147" t="s">
        <v>165</v>
      </c>
      <c r="D463" s="207"/>
      <c r="E463" s="251"/>
      <c r="F463" s="207"/>
      <c r="G463" s="221"/>
      <c r="H463" s="184"/>
      <c r="I463" s="217"/>
      <c r="J463" s="191"/>
      <c r="K463" s="191"/>
      <c r="L463" s="211"/>
      <c r="M463" s="198"/>
      <c r="N463" s="254"/>
      <c r="O463" s="214"/>
      <c r="P463" s="217"/>
      <c r="Q463" s="214"/>
      <c r="R463" s="217"/>
      <c r="S463" s="217"/>
      <c r="T463" s="217"/>
      <c r="U463" s="184"/>
      <c r="V463" s="186"/>
      <c r="W463" s="186"/>
      <c r="X463" s="186"/>
      <c r="Y463" s="191"/>
      <c r="Z463" s="191"/>
      <c r="AA463" s="248"/>
      <c r="AB463" s="248"/>
      <c r="AC463" s="248"/>
      <c r="AD463" s="195"/>
      <c r="AE463" s="184"/>
      <c r="AF463" s="188"/>
      <c r="AG463" s="184"/>
      <c r="AH463" s="184"/>
      <c r="AI463" s="188"/>
      <c r="AJ463" s="184"/>
      <c r="AK463" s="185"/>
      <c r="AL463" s="20" t="str">
        <f>CONCATENATE(J460," Control"," 4")</f>
        <v>SEYM 75 Control 4</v>
      </c>
      <c r="AM463" s="22"/>
      <c r="AN463" s="22"/>
      <c r="AO463" s="22"/>
      <c r="AP463" s="22" t="str">
        <f t="shared" ref="AP463:AP491" si="374">CONCATENATE(AM463," ",AN463," a través de ",AO463)</f>
        <v xml:space="preserve">  a través de </v>
      </c>
      <c r="AQ463" s="20"/>
      <c r="AR463" s="20" t="str">
        <f>IF(OR(AQ463="Preventivo",AQ463="Detectivo"),"Probabilidad",IF(AQ463="Correctivo","Impacto",""))</f>
        <v/>
      </c>
      <c r="AS463" s="20"/>
      <c r="AT463" s="20" t="str">
        <f>IF(AND(AQ463="Preventivo",AS463="Automático"),"50%",IF(AND(AQ463="Preventivo",AS463="Manual"),"40%",IF(AND(AQ463="Detectivo",AS463="Automático"),"40%",IF(AND(AQ463="Detectivo",AS463="Manual"),"30%",IF(AND(AQ463="Correctivo",AS463="Automático"),"35%",IF(AND(AQ463="Correctivo",AS463="Manual"),"25%",""))))))</f>
        <v/>
      </c>
      <c r="AU463" s="20"/>
      <c r="AV463" s="20"/>
      <c r="AW463" s="20"/>
      <c r="AX463" s="21">
        <f>+IF(AR463="Probabilidad",AX462-(AX462*AT463),AX462)</f>
        <v>0.16799999999999998</v>
      </c>
      <c r="AY463" s="20" t="str">
        <f>IFERROR(IF(AX463="","",IF(AX463&lt;=20%,"Muy Baja",IF(AX463&lt;=40%,"Baja",IF(AX463&lt;=60%,"Media",IF(AX463&lt;=80%,"Alta","Muy Alta"))))),"")</f>
        <v>Muy Baja</v>
      </c>
      <c r="AZ463" s="21">
        <f>+IF(AR463="Impacto",AZ462-(AZ462*AT463),AZ462)</f>
        <v>0.60000000000000009</v>
      </c>
      <c r="BA463" s="20" t="str">
        <f>IFERROR(IF(AZ463="","",IF(AZ463&lt;=0.2,"Leve",IF(AZ463&lt;=0.4,"Menor",IF(AZ463&lt;=0.6,"Moderado",IF(AZ463&lt;=0.8,"Mayor","Catastrófico"))))),"")</f>
        <v>Moderado</v>
      </c>
      <c r="BB463" s="191"/>
      <c r="BC463" s="191"/>
      <c r="BD463" s="183"/>
      <c r="BE463" s="20"/>
      <c r="BF463" s="20"/>
      <c r="BG463" s="20"/>
      <c r="BH463" s="166"/>
      <c r="BI463" s="166"/>
      <c r="BJ463" s="167"/>
      <c r="BK463" s="167"/>
      <c r="BL463" s="165"/>
      <c r="BM463" s="178"/>
      <c r="BN463" s="20" t="str">
        <f>CONCATENATE(J460," Acción preventiva"," 4")</f>
        <v>SEYM 75 Acción preventiva 4</v>
      </c>
      <c r="BO463" s="22"/>
      <c r="BP463" s="22"/>
      <c r="BQ463" s="22"/>
      <c r="BR463" s="20"/>
      <c r="BS463" s="20"/>
      <c r="BT463" s="20"/>
      <c r="BU463" s="20"/>
      <c r="BV463" s="20"/>
      <c r="BW463" s="20"/>
      <c r="BX463" s="20"/>
      <c r="BY463" s="20"/>
      <c r="BZ463" s="20"/>
      <c r="CA463" s="20"/>
      <c r="CB463" s="20"/>
      <c r="CC463" s="20"/>
      <c r="CD463" s="20"/>
      <c r="CE463" s="180"/>
      <c r="CF463" s="37"/>
      <c r="CG463" s="37"/>
      <c r="CH463" s="37"/>
      <c r="CI463" s="37"/>
      <c r="CJ463" s="37"/>
      <c r="CK463" s="37"/>
      <c r="CL463" s="37"/>
      <c r="CM463" s="37"/>
      <c r="CN463" s="37"/>
      <c r="CO463" s="37"/>
      <c r="CP463" s="37"/>
      <c r="CQ463" s="37"/>
      <c r="CR463" s="37"/>
      <c r="CS463" s="38"/>
      <c r="CT463" s="23"/>
      <c r="CU463" s="24"/>
      <c r="CV463" s="242"/>
      <c r="CW463" s="25">
        <f>1-(CU463/CV460)</f>
        <v>1</v>
      </c>
      <c r="CX463" s="23" t="str" cm="1">
        <f t="array" ref="CX463">+_xlfn.IFS(CW463&lt;0.8,"Cambio",CW463&lt;0.9,"Revisión de control",CW463&gt;0.89,"Se mantiene")</f>
        <v>Se mantiene</v>
      </c>
      <c r="CY463" s="143"/>
      <c r="CZ463" s="143"/>
      <c r="DA463" s="143"/>
      <c r="DB463" s="143"/>
      <c r="DC463" s="25">
        <f t="shared" si="370"/>
        <v>1</v>
      </c>
    </row>
    <row r="464" spans="1:107" ht="60" hidden="1" customHeight="1" x14ac:dyDescent="0.35">
      <c r="A464" s="146"/>
      <c r="B464" s="218" t="s">
        <v>164</v>
      </c>
      <c r="C464" s="148" t="s">
        <v>165</v>
      </c>
      <c r="D464" s="205" t="str">
        <f>VLOOKUP(B464,Datos!$B$65:$F$80,3,FALSE)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4" s="249" t="str">
        <f>VLOOKUP(B464,Datos!$B$65:$F$80,5,FALSE)</f>
        <v>La posibilidad de incumplir con las acciones que generen mejoramiento a los procesos, planes, programas y proyectos que impactan en la toma de decisiones en la entidad</v>
      </c>
      <c r="F464" s="205" t="str">
        <f>VLOOKUP(B464,Datos!$B$65:$F$80,4,FALSE)</f>
        <v>Desde el reporte y análisis de información y datos, la determinación de las causas probables de lo sin cumplimientos y tendencias negativas hasta la formulación de acciones correctivas, preventivas y de mejora.</v>
      </c>
      <c r="G464" s="221" t="s">
        <v>671</v>
      </c>
      <c r="H464" s="184"/>
      <c r="I464" s="215">
        <f>IF(K464="",0,1)</f>
        <v>0</v>
      </c>
      <c r="J464" s="189" t="str">
        <f>CONCATENATE(C464," ",K464)</f>
        <v xml:space="preserve">SEYM </v>
      </c>
      <c r="K464" s="189"/>
      <c r="L464" s="211"/>
      <c r="M464" s="196">
        <f ca="1">+TODAY()-L464</f>
        <v>46189</v>
      </c>
      <c r="N464" s="252"/>
      <c r="O464" s="212"/>
      <c r="P464" s="215" t="e">
        <f>VLOOKUP(O464,Datos!$B$20:$D$25,3,FALSE)</f>
        <v>#N/A</v>
      </c>
      <c r="Q464" s="212"/>
      <c r="R464" s="215" t="e">
        <f>VLOOKUP(Q464,Datos!$C$20:$D$25,2,FALSE)</f>
        <v>#N/A</v>
      </c>
      <c r="S464" s="215" t="e">
        <f>+IF(P464="",R464,IF(R464="",P464,IF(P464&gt;R464,P464,R464)))</f>
        <v>#N/A</v>
      </c>
      <c r="T464" s="215" t="e" cm="1">
        <f t="array" ref="T464">_xlfn.IFS(S464=P464,O464,S464=R464,Q464)</f>
        <v>#N/A</v>
      </c>
      <c r="U464" s="184"/>
      <c r="V464" s="186"/>
      <c r="W464" s="186"/>
      <c r="X464" s="186" t="str">
        <f>CONCATENATE("Posibilidad de"," ",U464," ",V464," debido ",W464)</f>
        <v xml:space="preserve">Posibilidad de   debido </v>
      </c>
      <c r="Y464" s="189"/>
      <c r="Z464" s="189"/>
      <c r="AA464" s="246"/>
      <c r="AB464" s="246"/>
      <c r="AC464" s="246"/>
      <c r="AD464" s="195"/>
      <c r="AE464" s="184" t="str">
        <f>IF(AD464&lt;=0,"",IF(AD464&lt;=2,"Muy Baja",IF(AD464&lt;=24,"Baja",IF(AD464&lt;=500,"Media",IF(AD464&lt;=5000,"Alta","Muy Alta")))))</f>
        <v/>
      </c>
      <c r="AF464" s="188" t="str">
        <f>IF(AE464="","",IF(AE464="Muy Baja",0.2,IF(AE464="Baja",0.4,IF(AE464="Media",0.6,IF(AE464="Alta",0.8,IF(AE464="Muy Alta",1,))))))</f>
        <v/>
      </c>
      <c r="AG464" s="188" t="e">
        <f>+T464</f>
        <v>#N/A</v>
      </c>
      <c r="AH464" s="184" t="e" cm="1">
        <f t="array" ref="AH464">_xlfn.IFS(AG464=Datos!$C$6,"Leve",AG464=Datos!$D$6,"Leve",AG464=Datos!$C$7,"Menor",AG464=Datos!$D$7,"Menor",AG464=Datos!$C$8,"Moderado",AG464=Datos!$D$8,"Moderado",AG464=Datos!$C$9,"Mayor",AG464=Datos!$D$9,"Mayor",AG464=Datos!$C$10,"Catastrófico",AG464=Datos!$D$10,"Catastrófico")</f>
        <v>#N/A</v>
      </c>
      <c r="AI464" s="188" t="e">
        <f>IF(AH464="","",IF(AH464="Leve",0.2,IF(AH464="Menor",0.4,IF(AH464="Moderado",0.6,IF(AH464="Mayor",0.8,IF(AH464="Catastrófico",1,))))))</f>
        <v>#N/A</v>
      </c>
      <c r="AJ464" s="184" t="e">
        <f>IF(OR(AND(AE464="Muy Baja",AH464="Leve"),AND(AE464="Muy Baja",AH464="Menor"),AND(AE464="Baja",AH464="Leve")),"Bajo",IF(OR(AND(AE464="Muy baja",AH464="Moderado"),AND(AE464="Baja",AH464="Menor"),AND(AE464="Baja",AH464="Moderado"),AND(AE464="Media",AH464="Leve"),AND(AE464="Media",AH464="Menor"),AND(AE464="Media",AH464="Moderado"),AND(AE464="Alta",AH464="Leve"),AND(AE464="Alta",AH464="Menor")),"Moderado",IF(OR(AND(AE464="Muy Baja",AH464="Mayor"),AND(AE464="Baja",AH464="Mayor"),AND(AE464="Media",AH464="Mayor"),AND(AE464="Alta",AH464="Moderado"),AND(AE464="Alta",AH464="Mayor"),AND(AE464="Muy Alta",AH464="Leve"),AND(AE464="Muy Alta",AH464="Menor"),AND(AE464="Muy Alta",AH464="Moderado"),AND(AE464="Muy Alta",AH464="Mayor")),"Alto",IF(OR(AND(AE464="Muy Baja",AH464="Catastrófico"),AND(AE464="Baja",AH464="Catastrófico"),AND(AE464="Media",AH464="Catastrófico"),AND(AE464="Alta",AH464="Catastrófico"),AND(AE464="Muy Alta",AH464="Catastrófico")),"Extremo",""))))</f>
        <v>#N/A</v>
      </c>
      <c r="AK464" s="185" t="e" cm="1">
        <f t="array" ref="AK464">_xlfn.IFS(AJ464="Bajo","Aceptar",AJ464="Moderado","Reducir",AJ464="Alto","Reducir",AJ464="Extremo","Reducir")</f>
        <v>#N/A</v>
      </c>
      <c r="AL464" s="20" t="str">
        <f>CONCATENATE(J464," Control"," 1")</f>
        <v>SEYM  Control 1</v>
      </c>
      <c r="AM464" s="22"/>
      <c r="AN464" s="22"/>
      <c r="AO464" s="22"/>
      <c r="AP464" s="22" t="str">
        <f t="shared" si="374"/>
        <v xml:space="preserve">  a través de </v>
      </c>
      <c r="AQ464" s="20"/>
      <c r="AR464" s="20" t="str">
        <f t="shared" si="364"/>
        <v/>
      </c>
      <c r="AS464" s="20"/>
      <c r="AT464" s="20" t="str">
        <f t="shared" si="365"/>
        <v/>
      </c>
      <c r="AU464" s="20"/>
      <c r="AV464" s="20"/>
      <c r="AW464" s="20"/>
      <c r="AX464" s="21" t="str">
        <f>+IF(AR464="Probabilidad",AF464-(AF464*AT464),AF464)</f>
        <v/>
      </c>
      <c r="AY464" s="20" t="str">
        <f t="shared" si="335"/>
        <v/>
      </c>
      <c r="AZ464" s="21" t="e">
        <f>+IF(AR464="Impacto",AI464-(AI464*AT464),AI464)</f>
        <v>#N/A</v>
      </c>
      <c r="BA464" s="20" t="str">
        <f t="shared" si="336"/>
        <v/>
      </c>
      <c r="BB464" s="189" t="str">
        <f>IF(OR(AND(AY467="Muy Baja",BA467="Leve"),AND(AY467="Muy Baja",BA467="Menor"),AND(AY467="Baja",BA467="Leve")),"Bajo",IF(OR(AND(AY467="Muy baja",BA467="Moderado"),AND(AY467="Baja",BA467="Menor"),AND(AY467="Baja",BA467="Moderado"),AND(AY467="Media",BA467="Leve"),AND(AY467="Media",BA467="Menor"),AND(AY467="Media",BA467="Moderado"),AND(AY467="Alta",BA467="Leve"),AND(AY467="Alta",BA467="Menor")),"Moderado",IF(OR(AND(AY467="Muy Baja",BA467="Mayor"),AND(AY467="Baja",BA467="Mayor"),AND(AY467="Media",BA467="Mayor"),AND(AY467="Alta",BA467="Moderado"),AND(AY467="Alta",BA467="Mayor"),AND(AY467="Muy Alta",BA467="Leve"),AND(AY467="Muy Alta",BA467="Menor"),AND(AY467="Muy Alta",BA467="Moderado"),AND(AY467="Muy Alta",BA467="Mayor")),"Alto",IF(OR(AND(AY467="Muy Baja",BA467="Catastrófico"),AND(AY467="Baja",BA467="Catastrófico"),AND(AY467="Media",BA467="Catastrófico"),AND(AY467="Alta",BA467="Catastrófico"),AND(AY467="Muy Alta",BA467="Catastrófico")),"Extremo",""))))</f>
        <v/>
      </c>
      <c r="BC464" s="189" t="e" cm="1">
        <f t="array" ref="BC464">_xlfn.IFS(BB464="Bajo","Aceptar",BB464="Moderado","Reducir",BB464="Alto","Reducir",BB464="Extremo","Reducir")</f>
        <v>#N/A</v>
      </c>
      <c r="BD464" s="181" t="e" cm="1">
        <f t="array" ref="BD464">_xlfn.IFS(BC464="Aceptar","No",BC464="Reducir","Si")</f>
        <v>#N/A</v>
      </c>
      <c r="BE464" s="161"/>
      <c r="BF464" s="161"/>
      <c r="BG464" s="161"/>
      <c r="BH464" s="161"/>
      <c r="BI464" s="161"/>
      <c r="BJ464" s="161"/>
      <c r="BK464" s="161"/>
      <c r="BL464" s="161"/>
      <c r="BM464" s="178"/>
      <c r="BN464" s="20" t="str">
        <f>CONCATENATE(J464," Acción preventiva"," 1")</f>
        <v>SEYM  Acción preventiva 1</v>
      </c>
      <c r="BO464" s="22"/>
      <c r="BP464" s="22"/>
      <c r="BQ464" s="22"/>
      <c r="BR464" s="20"/>
      <c r="BS464" s="20"/>
      <c r="BT464" s="20"/>
      <c r="BU464" s="20"/>
      <c r="BV464" s="20"/>
      <c r="BW464" s="20"/>
      <c r="BX464" s="20"/>
      <c r="BY464" s="20"/>
      <c r="BZ464" s="20"/>
      <c r="CA464" s="20"/>
      <c r="CB464" s="20"/>
      <c r="CC464" s="20"/>
      <c r="CD464" s="20"/>
      <c r="CE464" s="180"/>
      <c r="CF464" s="37"/>
      <c r="CG464" s="37"/>
      <c r="CH464" s="37"/>
      <c r="CI464" s="37"/>
      <c r="CJ464" s="37"/>
      <c r="CK464" s="37"/>
      <c r="CL464" s="37"/>
      <c r="CM464" s="37"/>
      <c r="CN464" s="37"/>
      <c r="CO464" s="37"/>
      <c r="CP464" s="37"/>
      <c r="CQ464" s="37"/>
      <c r="CR464" s="37">
        <f t="shared" si="316"/>
        <v>0</v>
      </c>
      <c r="CS464" s="38"/>
      <c r="CT464" s="23"/>
      <c r="CU464" s="24"/>
      <c r="CV464" s="240">
        <f>+AD464</f>
        <v>0</v>
      </c>
      <c r="CW464" s="25" t="e">
        <f>1-(CU464/CV464)</f>
        <v>#DIV/0!</v>
      </c>
      <c r="CX464" s="23" t="e" cm="1">
        <f t="array" ref="CX464">+_xlfn.IFS(CW464&lt;0.8,"Cambio",CW464&lt;0.9,"Revisión de control",CW464&gt;0.89,"Se mantiene")</f>
        <v>#DIV/0!</v>
      </c>
      <c r="CY464" s="143"/>
      <c r="CZ464" s="143"/>
      <c r="DA464" s="143"/>
      <c r="DB464" s="143"/>
      <c r="DC464" s="25"/>
    </row>
    <row r="465" spans="1:107" ht="60" hidden="1" customHeight="1" x14ac:dyDescent="0.35">
      <c r="A465" s="146"/>
      <c r="B465" s="219"/>
      <c r="C465" s="148" t="s">
        <v>165</v>
      </c>
      <c r="D465" s="206"/>
      <c r="E465" s="250"/>
      <c r="F465" s="206"/>
      <c r="G465" s="221"/>
      <c r="H465" s="184"/>
      <c r="I465" s="216"/>
      <c r="J465" s="190"/>
      <c r="K465" s="190"/>
      <c r="L465" s="211"/>
      <c r="M465" s="197"/>
      <c r="N465" s="253"/>
      <c r="O465" s="213"/>
      <c r="P465" s="216"/>
      <c r="Q465" s="213"/>
      <c r="R465" s="216"/>
      <c r="S465" s="216"/>
      <c r="T465" s="216"/>
      <c r="U465" s="184"/>
      <c r="V465" s="186"/>
      <c r="W465" s="186"/>
      <c r="X465" s="186"/>
      <c r="Y465" s="190"/>
      <c r="Z465" s="190"/>
      <c r="AA465" s="247"/>
      <c r="AB465" s="247"/>
      <c r="AC465" s="247"/>
      <c r="AD465" s="195"/>
      <c r="AE465" s="184"/>
      <c r="AF465" s="188"/>
      <c r="AG465" s="184"/>
      <c r="AH465" s="184"/>
      <c r="AI465" s="188"/>
      <c r="AJ465" s="184"/>
      <c r="AK465" s="185"/>
      <c r="AL465" s="20" t="str">
        <f>CONCATENATE(J464," Control"," 2")</f>
        <v>SEYM  Control 2</v>
      </c>
      <c r="AM465" s="22"/>
      <c r="AN465" s="22"/>
      <c r="AO465" s="22"/>
      <c r="AP465" s="22" t="str">
        <f t="shared" si="374"/>
        <v xml:space="preserve">  a través de </v>
      </c>
      <c r="AQ465" s="20"/>
      <c r="AR465" s="20" t="str">
        <f t="shared" si="364"/>
        <v/>
      </c>
      <c r="AS465" s="20"/>
      <c r="AT465" s="20" t="str">
        <f t="shared" si="365"/>
        <v/>
      </c>
      <c r="AU465" s="20"/>
      <c r="AV465" s="20"/>
      <c r="AW465" s="20"/>
      <c r="AX465" s="21" t="str">
        <f>+IF(AR465="Probabilidad",AX464-(AX464*AT465),AX464)</f>
        <v/>
      </c>
      <c r="AY465" s="20" t="str">
        <f t="shared" si="335"/>
        <v/>
      </c>
      <c r="AZ465" s="21" t="e">
        <f>+IF(AR465="Impacto",AZ464-(AZ464*AT465),AZ464)</f>
        <v>#N/A</v>
      </c>
      <c r="BA465" s="20" t="str">
        <f t="shared" si="336"/>
        <v/>
      </c>
      <c r="BB465" s="190"/>
      <c r="BC465" s="190"/>
      <c r="BD465" s="182"/>
      <c r="BE465" s="162"/>
      <c r="BF465" s="162"/>
      <c r="BG465" s="162"/>
      <c r="BH465" s="162"/>
      <c r="BI465" s="162"/>
      <c r="BJ465" s="162"/>
      <c r="BK465" s="162"/>
      <c r="BL465" s="162"/>
      <c r="BM465" s="178"/>
      <c r="BN465" s="20" t="str">
        <f>CONCATENATE(J464," Acción preventiva"," 2")</f>
        <v>SEYM  Acción preventiva 2</v>
      </c>
      <c r="BO465" s="22"/>
      <c r="BP465" s="22"/>
      <c r="BQ465" s="22"/>
      <c r="BR465" s="20"/>
      <c r="BS465" s="20"/>
      <c r="BT465" s="20"/>
      <c r="BU465" s="20"/>
      <c r="BV465" s="20"/>
      <c r="BW465" s="20"/>
      <c r="BX465" s="20"/>
      <c r="BY465" s="20"/>
      <c r="BZ465" s="20"/>
      <c r="CA465" s="20"/>
      <c r="CB465" s="20"/>
      <c r="CC465" s="20"/>
      <c r="CD465" s="20"/>
      <c r="CE465" s="180"/>
      <c r="CF465" s="37"/>
      <c r="CG465" s="37"/>
      <c r="CH465" s="37"/>
      <c r="CI465" s="37"/>
      <c r="CJ465" s="37"/>
      <c r="CK465" s="37"/>
      <c r="CL465" s="37"/>
      <c r="CM465" s="37"/>
      <c r="CN465" s="37"/>
      <c r="CO465" s="37"/>
      <c r="CP465" s="37"/>
      <c r="CQ465" s="37"/>
      <c r="CR465" s="37">
        <f t="shared" si="316"/>
        <v>0</v>
      </c>
      <c r="CS465" s="38"/>
      <c r="CT465" s="23"/>
      <c r="CU465" s="24"/>
      <c r="CV465" s="241"/>
      <c r="CW465" s="25" t="e">
        <f>1-(CU465/CV464)</f>
        <v>#DIV/0!</v>
      </c>
      <c r="CX465" s="23" t="e" cm="1">
        <f t="array" ref="CX465">+_xlfn.IFS(CW465&lt;0.8,"Cambio",CW465&lt;0.9,"Revisión de control",CW465&gt;0.89,"Se mantiene")</f>
        <v>#DIV/0!</v>
      </c>
      <c r="CY465" s="143"/>
      <c r="CZ465" s="143"/>
      <c r="DA465" s="143"/>
      <c r="DB465" s="143"/>
      <c r="DC465" s="25"/>
    </row>
    <row r="466" spans="1:107" ht="60" hidden="1" customHeight="1" x14ac:dyDescent="0.35">
      <c r="A466" s="146"/>
      <c r="B466" s="219"/>
      <c r="C466" s="148" t="s">
        <v>165</v>
      </c>
      <c r="D466" s="206"/>
      <c r="E466" s="250"/>
      <c r="F466" s="206"/>
      <c r="G466" s="221"/>
      <c r="H466" s="184"/>
      <c r="I466" s="216"/>
      <c r="J466" s="190"/>
      <c r="K466" s="190"/>
      <c r="L466" s="211"/>
      <c r="M466" s="197"/>
      <c r="N466" s="253"/>
      <c r="O466" s="213"/>
      <c r="P466" s="216"/>
      <c r="Q466" s="213"/>
      <c r="R466" s="216"/>
      <c r="S466" s="216"/>
      <c r="T466" s="216"/>
      <c r="U466" s="184"/>
      <c r="V466" s="186"/>
      <c r="W466" s="186"/>
      <c r="X466" s="186"/>
      <c r="Y466" s="190"/>
      <c r="Z466" s="190"/>
      <c r="AA466" s="247"/>
      <c r="AB466" s="247"/>
      <c r="AC466" s="247"/>
      <c r="AD466" s="195"/>
      <c r="AE466" s="184"/>
      <c r="AF466" s="188"/>
      <c r="AG466" s="184"/>
      <c r="AH466" s="184"/>
      <c r="AI466" s="188"/>
      <c r="AJ466" s="184"/>
      <c r="AK466" s="185"/>
      <c r="AL466" s="20" t="str">
        <f>CONCATENATE(J464," Control"," 3")</f>
        <v>SEYM  Control 3</v>
      </c>
      <c r="AM466" s="22"/>
      <c r="AN466" s="22"/>
      <c r="AO466" s="22"/>
      <c r="AP466" s="22" t="str">
        <f t="shared" si="374"/>
        <v xml:space="preserve">  a través de </v>
      </c>
      <c r="AQ466" s="20"/>
      <c r="AR466" s="20" t="str">
        <f t="shared" si="364"/>
        <v/>
      </c>
      <c r="AS466" s="20"/>
      <c r="AT466" s="20" t="str">
        <f t="shared" si="365"/>
        <v/>
      </c>
      <c r="AU466" s="20"/>
      <c r="AV466" s="20"/>
      <c r="AW466" s="20"/>
      <c r="AX466" s="21" t="str">
        <f>+IF(AR466="Probabilidad",AX465-(AX465*AT466),AX465)</f>
        <v/>
      </c>
      <c r="AY466" s="20" t="str">
        <f t="shared" si="335"/>
        <v/>
      </c>
      <c r="AZ466" s="21" t="e">
        <f>+IF(AR466="Impacto",AZ465-(AZ465*AT466),AZ465)</f>
        <v>#N/A</v>
      </c>
      <c r="BA466" s="20" t="str">
        <f t="shared" si="336"/>
        <v/>
      </c>
      <c r="BB466" s="190"/>
      <c r="BC466" s="190"/>
      <c r="BD466" s="182"/>
      <c r="BE466" s="162"/>
      <c r="BF466" s="162"/>
      <c r="BG466" s="162"/>
      <c r="BH466" s="162"/>
      <c r="BI466" s="162"/>
      <c r="BJ466" s="162"/>
      <c r="BK466" s="162"/>
      <c r="BL466" s="162"/>
      <c r="BM466" s="178"/>
      <c r="BN466" s="20" t="str">
        <f>CONCATENATE(J464," Acción preventiva"," 3")</f>
        <v>SEYM  Acción preventiva 3</v>
      </c>
      <c r="BO466" s="22"/>
      <c r="BP466" s="22"/>
      <c r="BQ466" s="22"/>
      <c r="BR466" s="20"/>
      <c r="BS466" s="20"/>
      <c r="BT466" s="20"/>
      <c r="BU466" s="20"/>
      <c r="BV466" s="20"/>
      <c r="BW466" s="20"/>
      <c r="BX466" s="20"/>
      <c r="BY466" s="20"/>
      <c r="BZ466" s="20"/>
      <c r="CA466" s="20"/>
      <c r="CB466" s="20"/>
      <c r="CC466" s="20"/>
      <c r="CD466" s="20"/>
      <c r="CE466" s="180"/>
      <c r="CF466" s="37"/>
      <c r="CG466" s="37"/>
      <c r="CH466" s="37"/>
      <c r="CI466" s="37"/>
      <c r="CJ466" s="37"/>
      <c r="CK466" s="37"/>
      <c r="CL466" s="37"/>
      <c r="CM466" s="37"/>
      <c r="CN466" s="37"/>
      <c r="CO466" s="37"/>
      <c r="CP466" s="37"/>
      <c r="CQ466" s="37"/>
      <c r="CR466" s="37">
        <f t="shared" si="316"/>
        <v>0</v>
      </c>
      <c r="CS466" s="38"/>
      <c r="CT466" s="23"/>
      <c r="CU466" s="24"/>
      <c r="CV466" s="241"/>
      <c r="CW466" s="25" t="e">
        <f>1-(CU466/CV464)</f>
        <v>#DIV/0!</v>
      </c>
      <c r="CX466" s="23" t="e" cm="1">
        <f t="array" ref="CX466">+_xlfn.IFS(CW466&lt;0.8,"Cambio",CW466&lt;0.9,"Revisión de control",CW466&gt;0.89,"Se mantiene")</f>
        <v>#DIV/0!</v>
      </c>
      <c r="CY466" s="143"/>
      <c r="CZ466" s="143"/>
      <c r="DA466" s="143"/>
      <c r="DB466" s="143"/>
      <c r="DC466" s="25"/>
    </row>
    <row r="467" spans="1:107" ht="60" hidden="1" customHeight="1" x14ac:dyDescent="0.35">
      <c r="A467" s="146"/>
      <c r="B467" s="220"/>
      <c r="C467" s="148" t="s">
        <v>165</v>
      </c>
      <c r="D467" s="207"/>
      <c r="E467" s="251"/>
      <c r="F467" s="207"/>
      <c r="G467" s="221"/>
      <c r="H467" s="184"/>
      <c r="I467" s="217"/>
      <c r="J467" s="191"/>
      <c r="K467" s="191"/>
      <c r="L467" s="211"/>
      <c r="M467" s="198"/>
      <c r="N467" s="254"/>
      <c r="O467" s="214"/>
      <c r="P467" s="217"/>
      <c r="Q467" s="214"/>
      <c r="R467" s="217"/>
      <c r="S467" s="217"/>
      <c r="T467" s="217"/>
      <c r="U467" s="184"/>
      <c r="V467" s="186"/>
      <c r="W467" s="186"/>
      <c r="X467" s="186"/>
      <c r="Y467" s="191"/>
      <c r="Z467" s="191"/>
      <c r="AA467" s="248"/>
      <c r="AB467" s="248"/>
      <c r="AC467" s="248"/>
      <c r="AD467" s="195"/>
      <c r="AE467" s="184"/>
      <c r="AF467" s="188"/>
      <c r="AG467" s="184"/>
      <c r="AH467" s="184"/>
      <c r="AI467" s="188"/>
      <c r="AJ467" s="184"/>
      <c r="AK467" s="185"/>
      <c r="AL467" s="20" t="str">
        <f>CONCATENATE(J464," Control"," 4")</f>
        <v>SEYM  Control 4</v>
      </c>
      <c r="AM467" s="22"/>
      <c r="AN467" s="22"/>
      <c r="AO467" s="22"/>
      <c r="AP467" s="22" t="str">
        <f t="shared" si="374"/>
        <v xml:space="preserve">  a través de </v>
      </c>
      <c r="AQ467" s="20"/>
      <c r="AR467" s="20" t="str">
        <f t="shared" si="364"/>
        <v/>
      </c>
      <c r="AS467" s="20"/>
      <c r="AT467" s="20" t="str">
        <f t="shared" si="365"/>
        <v/>
      </c>
      <c r="AU467" s="20"/>
      <c r="AV467" s="20"/>
      <c r="AW467" s="20"/>
      <c r="AX467" s="21" t="str">
        <f>+IF(AR467="Probabilidad",AX466-(AX466*AT467),AX466)</f>
        <v/>
      </c>
      <c r="AY467" s="20" t="str">
        <f t="shared" si="335"/>
        <v/>
      </c>
      <c r="AZ467" s="21" t="e">
        <f>+IF(AR467="Impacto",AZ466-(AZ466*AT467),AZ466)</f>
        <v>#N/A</v>
      </c>
      <c r="BA467" s="20" t="str">
        <f t="shared" si="336"/>
        <v/>
      </c>
      <c r="BB467" s="191"/>
      <c r="BC467" s="191"/>
      <c r="BD467" s="183"/>
      <c r="BE467" s="163"/>
      <c r="BF467" s="163"/>
      <c r="BG467" s="163"/>
      <c r="BH467" s="163"/>
      <c r="BI467" s="163"/>
      <c r="BJ467" s="163"/>
      <c r="BK467" s="163"/>
      <c r="BL467" s="163"/>
      <c r="BM467" s="178"/>
      <c r="BN467" s="20" t="str">
        <f>CONCATENATE(J464," Acción preventiva"," 4")</f>
        <v>SEYM  Acción preventiva 4</v>
      </c>
      <c r="BO467" s="22"/>
      <c r="BP467" s="22"/>
      <c r="BQ467" s="22"/>
      <c r="BR467" s="20"/>
      <c r="BS467" s="20"/>
      <c r="BT467" s="20"/>
      <c r="BU467" s="20"/>
      <c r="BV467" s="20"/>
      <c r="BW467" s="20"/>
      <c r="BX467" s="20"/>
      <c r="BY467" s="20"/>
      <c r="BZ467" s="20"/>
      <c r="CA467" s="20"/>
      <c r="CB467" s="20"/>
      <c r="CC467" s="20"/>
      <c r="CD467" s="20"/>
      <c r="CE467" s="180"/>
      <c r="CF467" s="37"/>
      <c r="CG467" s="37"/>
      <c r="CH467" s="37"/>
      <c r="CI467" s="37"/>
      <c r="CJ467" s="37"/>
      <c r="CK467" s="37"/>
      <c r="CL467" s="37"/>
      <c r="CM467" s="37"/>
      <c r="CN467" s="37"/>
      <c r="CO467" s="37"/>
      <c r="CP467" s="37"/>
      <c r="CQ467" s="37"/>
      <c r="CR467" s="37">
        <f t="shared" si="316"/>
        <v>0</v>
      </c>
      <c r="CS467" s="38"/>
      <c r="CT467" s="23"/>
      <c r="CU467" s="24"/>
      <c r="CV467" s="242"/>
      <c r="CW467" s="25" t="e">
        <f>1-(CU467/CV464)</f>
        <v>#DIV/0!</v>
      </c>
      <c r="CX467" s="23" t="e" cm="1">
        <f t="array" ref="CX467">+_xlfn.IFS(CW467&lt;0.8,"Cambio",CW467&lt;0.9,"Revisión de control",CW467&gt;0.89,"Se mantiene")</f>
        <v>#DIV/0!</v>
      </c>
      <c r="CY467" s="143"/>
      <c r="CZ467" s="143"/>
      <c r="DA467" s="143"/>
      <c r="DB467" s="143"/>
      <c r="DC467" s="25"/>
    </row>
    <row r="468" spans="1:107" ht="60" hidden="1" customHeight="1" x14ac:dyDescent="0.35">
      <c r="A468" s="146"/>
      <c r="B468" s="218" t="s">
        <v>164</v>
      </c>
      <c r="C468" s="148" t="s">
        <v>165</v>
      </c>
      <c r="D468" s="205" t="str">
        <f>VLOOKUP(B468,Datos!$B$65:$F$80,3,FALSE)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8" s="249" t="str">
        <f>VLOOKUP(B468,Datos!$B$65:$F$80,5,FALSE)</f>
        <v>La posibilidad de incumplir con las acciones que generen mejoramiento a los procesos, planes, programas y proyectos que impactan en la toma de decisiones en la entidad</v>
      </c>
      <c r="F468" s="205" t="str">
        <f>VLOOKUP(B468,Datos!$B$65:$F$80,4,FALSE)</f>
        <v>Desde el reporte y análisis de información y datos, la determinación de las causas probables de lo sin cumplimientos y tendencias negativas hasta la formulación de acciones correctivas, preventivas y de mejora.</v>
      </c>
      <c r="G468" s="221" t="s">
        <v>672</v>
      </c>
      <c r="H468" s="184"/>
      <c r="I468" s="215">
        <f>IF(K468="",0,1)</f>
        <v>0</v>
      </c>
      <c r="J468" s="189" t="str">
        <f>CONCATENATE(C468," ",K468)</f>
        <v xml:space="preserve">SEYM </v>
      </c>
      <c r="K468" s="189"/>
      <c r="L468" s="211"/>
      <c r="M468" s="196">
        <f ca="1">+TODAY()-L468</f>
        <v>46189</v>
      </c>
      <c r="N468" s="252"/>
      <c r="O468" s="212"/>
      <c r="P468" s="215" t="e">
        <f>VLOOKUP(O468,Datos!$B$20:$D$25,3,FALSE)</f>
        <v>#N/A</v>
      </c>
      <c r="Q468" s="212"/>
      <c r="R468" s="215" t="e">
        <f>VLOOKUP(Q468,Datos!$C$20:$D$25,2,FALSE)</f>
        <v>#N/A</v>
      </c>
      <c r="S468" s="215" t="e">
        <f>+IF(P468="",R468,IF(R468="",P468,IF(P468&gt;R468,P468,R468)))</f>
        <v>#N/A</v>
      </c>
      <c r="T468" s="215" t="e" cm="1">
        <f t="array" ref="T468">_xlfn.IFS(S468=P468,O468,S468=R468,Q468)</f>
        <v>#N/A</v>
      </c>
      <c r="U468" s="184"/>
      <c r="V468" s="186"/>
      <c r="W468" s="186"/>
      <c r="X468" s="186" t="str">
        <f>CONCATENATE("Posibilidad de"," ",U468," ",V468," debido ",W468)</f>
        <v xml:space="preserve">Posibilidad de   debido </v>
      </c>
      <c r="Y468" s="189"/>
      <c r="Z468" s="189"/>
      <c r="AA468" s="246"/>
      <c r="AB468" s="246"/>
      <c r="AC468" s="246"/>
      <c r="AD468" s="195"/>
      <c r="AE468" s="184" t="str">
        <f>IF(AD468&lt;=0,"",IF(AD468&lt;=2,"Muy Baja",IF(AD468&lt;=24,"Baja",IF(AD468&lt;=500,"Media",IF(AD468&lt;=5000,"Alta","Muy Alta")))))</f>
        <v/>
      </c>
      <c r="AF468" s="188" t="str">
        <f>IF(AE468="","",IF(AE468="Muy Baja",0.2,IF(AE468="Baja",0.4,IF(AE468="Media",0.6,IF(AE468="Alta",0.8,IF(AE468="Muy Alta",1,))))))</f>
        <v/>
      </c>
      <c r="AG468" s="188" t="e">
        <f>+T468</f>
        <v>#N/A</v>
      </c>
      <c r="AH468" s="184" t="e" cm="1">
        <f t="array" ref="AH468">_xlfn.IFS(AG468=Datos!$C$6,"Leve",AG468=Datos!$D$6,"Leve",AG468=Datos!$C$7,"Menor",AG468=Datos!$D$7,"Menor",AG468=Datos!$C$8,"Moderado",AG468=Datos!$D$8,"Moderado",AG468=Datos!$C$9,"Mayor",AG468=Datos!$D$9,"Mayor",AG468=Datos!$C$10,"Catastrófico",AG468=Datos!$D$10,"Catastrófico")</f>
        <v>#N/A</v>
      </c>
      <c r="AI468" s="188" t="e">
        <f>IF(AH468="","",IF(AH468="Leve",0.2,IF(AH468="Menor",0.4,IF(AH468="Moderado",0.6,IF(AH468="Mayor",0.8,IF(AH468="Catastrófico",1,))))))</f>
        <v>#N/A</v>
      </c>
      <c r="AJ468" s="184" t="e">
        <f>IF(OR(AND(AE468="Muy Baja",AH468="Leve"),AND(AE468="Muy Baja",AH468="Menor"),AND(AE468="Baja",AH468="Leve")),"Bajo",IF(OR(AND(AE468="Muy baja",AH468="Moderado"),AND(AE468="Baja",AH468="Menor"),AND(AE468="Baja",AH468="Moderado"),AND(AE468="Media",AH468="Leve"),AND(AE468="Media",AH468="Menor"),AND(AE468="Media",AH468="Moderado"),AND(AE468="Alta",AH468="Leve"),AND(AE468="Alta",AH468="Menor")),"Moderado",IF(OR(AND(AE468="Muy Baja",AH468="Mayor"),AND(AE468="Baja",AH468="Mayor"),AND(AE468="Media",AH468="Mayor"),AND(AE468="Alta",AH468="Moderado"),AND(AE468="Alta",AH468="Mayor"),AND(AE468="Muy Alta",AH468="Leve"),AND(AE468="Muy Alta",AH468="Menor"),AND(AE468="Muy Alta",AH468="Moderado"),AND(AE468="Muy Alta",AH468="Mayor")),"Alto",IF(OR(AND(AE468="Muy Baja",AH468="Catastrófico"),AND(AE468="Baja",AH468="Catastrófico"),AND(AE468="Media",AH468="Catastrófico"),AND(AE468="Alta",AH468="Catastrófico"),AND(AE468="Muy Alta",AH468="Catastrófico")),"Extremo",""))))</f>
        <v>#N/A</v>
      </c>
      <c r="AK468" s="185" t="e" cm="1">
        <f t="array" ref="AK468">_xlfn.IFS(AJ468="Bajo","Aceptar",AJ468="Moderado","Reducir",AJ468="Alto","Reducir",AJ468="Extremo","Reducir")</f>
        <v>#N/A</v>
      </c>
      <c r="AL468" s="20" t="str">
        <f>CONCATENATE(J468," Control"," 1")</f>
        <v>SEYM  Control 1</v>
      </c>
      <c r="AM468" s="22"/>
      <c r="AN468" s="22"/>
      <c r="AO468" s="22"/>
      <c r="AP468" s="22" t="str">
        <f t="shared" si="374"/>
        <v xml:space="preserve">  a través de </v>
      </c>
      <c r="AQ468" s="20"/>
      <c r="AR468" s="20" t="str">
        <f t="shared" si="364"/>
        <v/>
      </c>
      <c r="AS468" s="20"/>
      <c r="AT468" s="20" t="str">
        <f t="shared" si="365"/>
        <v/>
      </c>
      <c r="AU468" s="20"/>
      <c r="AV468" s="20"/>
      <c r="AW468" s="20"/>
      <c r="AX468" s="21" t="str">
        <f>+IF(AR468="Probabilidad",AF468-(AF468*AT468),AF468)</f>
        <v/>
      </c>
      <c r="AY468" s="20" t="str">
        <f t="shared" si="335"/>
        <v/>
      </c>
      <c r="AZ468" s="21" t="e">
        <f>+IF(AR468="Impacto",AI468-(AI468*AT468),AI468)</f>
        <v>#N/A</v>
      </c>
      <c r="BA468" s="20" t="str">
        <f t="shared" si="336"/>
        <v/>
      </c>
      <c r="BB468" s="189" t="str">
        <f>IF(OR(AND(AY471="Muy Baja",BA471="Leve"),AND(AY471="Muy Baja",BA471="Menor"),AND(AY471="Baja",BA471="Leve")),"Bajo",IF(OR(AND(AY471="Muy baja",BA471="Moderado"),AND(AY471="Baja",BA471="Menor"),AND(AY471="Baja",BA471="Moderado"),AND(AY471="Media",BA471="Leve"),AND(AY471="Media",BA471="Menor"),AND(AY471="Media",BA471="Moderado"),AND(AY471="Alta",BA471="Leve"),AND(AY471="Alta",BA471="Menor")),"Moderado",IF(OR(AND(AY471="Muy Baja",BA471="Mayor"),AND(AY471="Baja",BA471="Mayor"),AND(AY471="Media",BA471="Mayor"),AND(AY471="Alta",BA471="Moderado"),AND(AY471="Alta",BA471="Mayor"),AND(AY471="Muy Alta",BA471="Leve"),AND(AY471="Muy Alta",BA471="Menor"),AND(AY471="Muy Alta",BA471="Moderado"),AND(AY471="Muy Alta",BA471="Mayor")),"Alto",IF(OR(AND(AY471="Muy Baja",BA471="Catastrófico"),AND(AY471="Baja",BA471="Catastrófico"),AND(AY471="Media",BA471="Catastrófico"),AND(AY471="Alta",BA471="Catastrófico"),AND(AY471="Muy Alta",BA471="Catastrófico")),"Extremo",""))))</f>
        <v/>
      </c>
      <c r="BC468" s="189" t="e" cm="1">
        <f t="array" ref="BC468">_xlfn.IFS(BB468="Bajo","Aceptar",BB468="Moderado","Reducir",BB468="Alto","Reducir",BB468="Extremo","Reducir")</f>
        <v>#N/A</v>
      </c>
      <c r="BD468" s="181" t="e" cm="1">
        <f t="array" ref="BD468">_xlfn.IFS(BC468="Aceptar","No",BC468="Reducir","Si")</f>
        <v>#N/A</v>
      </c>
      <c r="BE468" s="161"/>
      <c r="BF468" s="161"/>
      <c r="BG468" s="161"/>
      <c r="BH468" s="161"/>
      <c r="BI468" s="161"/>
      <c r="BJ468" s="161"/>
      <c r="BK468" s="161"/>
      <c r="BL468" s="161"/>
      <c r="BM468" s="178"/>
      <c r="BN468" s="20" t="str">
        <f>CONCATENATE(J468," Acción preventiva"," 1")</f>
        <v>SEYM  Acción preventiva 1</v>
      </c>
      <c r="BO468" s="22"/>
      <c r="BP468" s="22"/>
      <c r="BQ468" s="22"/>
      <c r="BR468" s="20"/>
      <c r="BS468" s="20"/>
      <c r="BT468" s="20"/>
      <c r="BU468" s="20"/>
      <c r="BV468" s="20"/>
      <c r="BW468" s="20"/>
      <c r="BX468" s="20"/>
      <c r="BY468" s="20"/>
      <c r="BZ468" s="20"/>
      <c r="CA468" s="20"/>
      <c r="CB468" s="20"/>
      <c r="CC468" s="20"/>
      <c r="CD468" s="20"/>
      <c r="CE468" s="180"/>
      <c r="CF468" s="37"/>
      <c r="CG468" s="37"/>
      <c r="CH468" s="37"/>
      <c r="CI468" s="37"/>
      <c r="CJ468" s="37"/>
      <c r="CK468" s="37"/>
      <c r="CL468" s="37"/>
      <c r="CM468" s="37"/>
      <c r="CN468" s="37"/>
      <c r="CO468" s="37"/>
      <c r="CP468" s="37"/>
      <c r="CQ468" s="37"/>
      <c r="CR468" s="37">
        <f t="shared" ref="CR468:CR491" si="375">+SUM(CF468:CQ468)</f>
        <v>0</v>
      </c>
      <c r="CS468" s="38"/>
      <c r="CT468" s="23"/>
      <c r="CU468" s="24"/>
      <c r="CV468" s="240">
        <f>+AD468</f>
        <v>0</v>
      </c>
      <c r="CW468" s="25" t="e">
        <f>1-(CU468/CV468)</f>
        <v>#DIV/0!</v>
      </c>
      <c r="CX468" s="23" t="e" cm="1">
        <f t="array" ref="CX468">+_xlfn.IFS(CW468&lt;0.8,"Cambio",CW468&lt;0.9,"Revisión de control",CW468&gt;0.89,"Se mantiene")</f>
        <v>#DIV/0!</v>
      </c>
      <c r="CY468" s="143"/>
      <c r="CZ468" s="143"/>
      <c r="DA468" s="143"/>
      <c r="DB468" s="143"/>
      <c r="DC468" s="25"/>
    </row>
    <row r="469" spans="1:107" ht="60" hidden="1" customHeight="1" x14ac:dyDescent="0.35">
      <c r="A469" s="146"/>
      <c r="B469" s="219"/>
      <c r="C469" s="148" t="s">
        <v>165</v>
      </c>
      <c r="D469" s="206"/>
      <c r="E469" s="250"/>
      <c r="F469" s="206"/>
      <c r="G469" s="221"/>
      <c r="H469" s="184"/>
      <c r="I469" s="216"/>
      <c r="J469" s="190"/>
      <c r="K469" s="190"/>
      <c r="L469" s="211"/>
      <c r="M469" s="197"/>
      <c r="N469" s="253"/>
      <c r="O469" s="213"/>
      <c r="P469" s="216"/>
      <c r="Q469" s="213"/>
      <c r="R469" s="216"/>
      <c r="S469" s="216"/>
      <c r="T469" s="216"/>
      <c r="U469" s="184"/>
      <c r="V469" s="186"/>
      <c r="W469" s="186"/>
      <c r="X469" s="186"/>
      <c r="Y469" s="190"/>
      <c r="Z469" s="190"/>
      <c r="AA469" s="247"/>
      <c r="AB469" s="247"/>
      <c r="AC469" s="247"/>
      <c r="AD469" s="195"/>
      <c r="AE469" s="184"/>
      <c r="AF469" s="188"/>
      <c r="AG469" s="184"/>
      <c r="AH469" s="184"/>
      <c r="AI469" s="188"/>
      <c r="AJ469" s="184"/>
      <c r="AK469" s="185"/>
      <c r="AL469" s="20" t="str">
        <f>CONCATENATE(J468," Control"," 2")</f>
        <v>SEYM  Control 2</v>
      </c>
      <c r="AM469" s="22"/>
      <c r="AN469" s="22"/>
      <c r="AO469" s="22"/>
      <c r="AP469" s="22" t="str">
        <f t="shared" si="374"/>
        <v xml:space="preserve">  a través de </v>
      </c>
      <c r="AQ469" s="20"/>
      <c r="AR469" s="20" t="str">
        <f t="shared" si="364"/>
        <v/>
      </c>
      <c r="AS469" s="20"/>
      <c r="AT469" s="20" t="str">
        <f t="shared" si="365"/>
        <v/>
      </c>
      <c r="AU469" s="20"/>
      <c r="AV469" s="20"/>
      <c r="AW469" s="20"/>
      <c r="AX469" s="21" t="str">
        <f>+IF(AR469="Probabilidad",AX468-(AX468*AT469),AX468)</f>
        <v/>
      </c>
      <c r="AY469" s="20" t="str">
        <f t="shared" si="335"/>
        <v/>
      </c>
      <c r="AZ469" s="21" t="e">
        <f>+IF(AR469="Impacto",AZ468-(AZ468*AT469),AZ468)</f>
        <v>#N/A</v>
      </c>
      <c r="BA469" s="20" t="str">
        <f t="shared" si="336"/>
        <v/>
      </c>
      <c r="BB469" s="190"/>
      <c r="BC469" s="190"/>
      <c r="BD469" s="182"/>
      <c r="BE469" s="162"/>
      <c r="BF469" s="162"/>
      <c r="BG469" s="162"/>
      <c r="BH469" s="162"/>
      <c r="BI469" s="162"/>
      <c r="BJ469" s="162"/>
      <c r="BK469" s="162"/>
      <c r="BL469" s="162"/>
      <c r="BM469" s="178"/>
      <c r="BN469" s="20" t="str">
        <f>CONCATENATE(J468," Acción preventiva"," 2")</f>
        <v>SEYM  Acción preventiva 2</v>
      </c>
      <c r="BO469" s="22"/>
      <c r="BP469" s="22"/>
      <c r="BQ469" s="22"/>
      <c r="BR469" s="20"/>
      <c r="BS469" s="20"/>
      <c r="BT469" s="20"/>
      <c r="BU469" s="20"/>
      <c r="BV469" s="20"/>
      <c r="BW469" s="20"/>
      <c r="BX469" s="20"/>
      <c r="BY469" s="20"/>
      <c r="BZ469" s="20"/>
      <c r="CA469" s="20"/>
      <c r="CB469" s="20"/>
      <c r="CC469" s="20"/>
      <c r="CD469" s="20"/>
      <c r="CE469" s="180"/>
      <c r="CF469" s="37"/>
      <c r="CG469" s="37"/>
      <c r="CH469" s="37"/>
      <c r="CI469" s="37"/>
      <c r="CJ469" s="37"/>
      <c r="CK469" s="37"/>
      <c r="CL469" s="37"/>
      <c r="CM469" s="37"/>
      <c r="CN469" s="37"/>
      <c r="CO469" s="37"/>
      <c r="CP469" s="37"/>
      <c r="CQ469" s="37"/>
      <c r="CR469" s="37">
        <f t="shared" si="375"/>
        <v>0</v>
      </c>
      <c r="CS469" s="38"/>
      <c r="CT469" s="23"/>
      <c r="CU469" s="24"/>
      <c r="CV469" s="241"/>
      <c r="CW469" s="25" t="e">
        <f>1-(CU469/CV468)</f>
        <v>#DIV/0!</v>
      </c>
      <c r="CX469" s="23" t="e" cm="1">
        <f t="array" ref="CX469">+_xlfn.IFS(CW469&lt;0.8,"Cambio",CW469&lt;0.9,"Revisión de control",CW469&gt;0.89,"Se mantiene")</f>
        <v>#DIV/0!</v>
      </c>
      <c r="CY469" s="143"/>
      <c r="CZ469" s="143"/>
      <c r="DA469" s="143"/>
      <c r="DB469" s="143"/>
      <c r="DC469" s="25"/>
    </row>
    <row r="470" spans="1:107" ht="60" hidden="1" customHeight="1" x14ac:dyDescent="0.35">
      <c r="A470" s="146"/>
      <c r="B470" s="219"/>
      <c r="C470" s="148" t="s">
        <v>165</v>
      </c>
      <c r="D470" s="206"/>
      <c r="E470" s="250"/>
      <c r="F470" s="206"/>
      <c r="G470" s="221"/>
      <c r="H470" s="184"/>
      <c r="I470" s="216"/>
      <c r="J470" s="190"/>
      <c r="K470" s="190"/>
      <c r="L470" s="211"/>
      <c r="M470" s="197"/>
      <c r="N470" s="253"/>
      <c r="O470" s="213"/>
      <c r="P470" s="216"/>
      <c r="Q470" s="213"/>
      <c r="R470" s="216"/>
      <c r="S470" s="216"/>
      <c r="T470" s="216"/>
      <c r="U470" s="184"/>
      <c r="V470" s="186"/>
      <c r="W470" s="186"/>
      <c r="X470" s="186"/>
      <c r="Y470" s="190"/>
      <c r="Z470" s="190"/>
      <c r="AA470" s="247"/>
      <c r="AB470" s="247"/>
      <c r="AC470" s="247"/>
      <c r="AD470" s="195"/>
      <c r="AE470" s="184"/>
      <c r="AF470" s="188"/>
      <c r="AG470" s="184"/>
      <c r="AH470" s="184"/>
      <c r="AI470" s="188"/>
      <c r="AJ470" s="184"/>
      <c r="AK470" s="185"/>
      <c r="AL470" s="20" t="str">
        <f>CONCATENATE(J468," Control"," 3")</f>
        <v>SEYM  Control 3</v>
      </c>
      <c r="AM470" s="22"/>
      <c r="AN470" s="22"/>
      <c r="AO470" s="22"/>
      <c r="AP470" s="22" t="str">
        <f t="shared" si="374"/>
        <v xml:space="preserve">  a través de </v>
      </c>
      <c r="AQ470" s="20"/>
      <c r="AR470" s="20" t="str">
        <f t="shared" si="364"/>
        <v/>
      </c>
      <c r="AS470" s="20"/>
      <c r="AT470" s="20" t="str">
        <f t="shared" si="365"/>
        <v/>
      </c>
      <c r="AU470" s="20"/>
      <c r="AV470" s="20"/>
      <c r="AW470" s="20"/>
      <c r="AX470" s="21" t="str">
        <f>+IF(AR470="Probabilidad",AX469-(AX469*AT470),AX469)</f>
        <v/>
      </c>
      <c r="AY470" s="20" t="str">
        <f t="shared" si="335"/>
        <v/>
      </c>
      <c r="AZ470" s="21" t="e">
        <f>+IF(AR470="Impacto",AZ469-(AZ469*AT470),AZ469)</f>
        <v>#N/A</v>
      </c>
      <c r="BA470" s="20" t="str">
        <f t="shared" si="336"/>
        <v/>
      </c>
      <c r="BB470" s="190"/>
      <c r="BC470" s="190"/>
      <c r="BD470" s="182"/>
      <c r="BE470" s="162"/>
      <c r="BF470" s="162"/>
      <c r="BG470" s="162"/>
      <c r="BH470" s="162"/>
      <c r="BI470" s="162"/>
      <c r="BJ470" s="162"/>
      <c r="BK470" s="162"/>
      <c r="BL470" s="162"/>
      <c r="BM470" s="178"/>
      <c r="BN470" s="20" t="str">
        <f>CONCATENATE(J468," Acción preventiva"," 3")</f>
        <v>SEYM  Acción preventiva 3</v>
      </c>
      <c r="BO470" s="22"/>
      <c r="BP470" s="22"/>
      <c r="BQ470" s="22"/>
      <c r="BR470" s="20"/>
      <c r="BS470" s="20"/>
      <c r="BT470" s="20"/>
      <c r="BU470" s="20"/>
      <c r="BV470" s="20"/>
      <c r="BW470" s="20"/>
      <c r="BX470" s="20"/>
      <c r="BY470" s="20"/>
      <c r="BZ470" s="20"/>
      <c r="CA470" s="20"/>
      <c r="CB470" s="20"/>
      <c r="CC470" s="20"/>
      <c r="CD470" s="20"/>
      <c r="CE470" s="180"/>
      <c r="CF470" s="37"/>
      <c r="CG470" s="37"/>
      <c r="CH470" s="37"/>
      <c r="CI470" s="37"/>
      <c r="CJ470" s="37"/>
      <c r="CK470" s="37"/>
      <c r="CL470" s="37"/>
      <c r="CM470" s="37"/>
      <c r="CN470" s="37"/>
      <c r="CO470" s="37"/>
      <c r="CP470" s="37"/>
      <c r="CQ470" s="37"/>
      <c r="CR470" s="37">
        <f t="shared" si="375"/>
        <v>0</v>
      </c>
      <c r="CS470" s="38"/>
      <c r="CT470" s="23"/>
      <c r="CU470" s="24"/>
      <c r="CV470" s="241"/>
      <c r="CW470" s="25" t="e">
        <f>1-(CU470/CV468)</f>
        <v>#DIV/0!</v>
      </c>
      <c r="CX470" s="23" t="e" cm="1">
        <f t="array" ref="CX470">+_xlfn.IFS(CW470&lt;0.8,"Cambio",CW470&lt;0.9,"Revisión de control",CW470&gt;0.89,"Se mantiene")</f>
        <v>#DIV/0!</v>
      </c>
      <c r="CY470" s="143"/>
      <c r="CZ470" s="143"/>
      <c r="DA470" s="143"/>
      <c r="DB470" s="143"/>
      <c r="DC470" s="25"/>
    </row>
    <row r="471" spans="1:107" ht="60" hidden="1" customHeight="1" x14ac:dyDescent="0.35">
      <c r="A471" s="146"/>
      <c r="B471" s="220"/>
      <c r="C471" s="148" t="s">
        <v>165</v>
      </c>
      <c r="D471" s="207"/>
      <c r="E471" s="251"/>
      <c r="F471" s="207"/>
      <c r="G471" s="221"/>
      <c r="H471" s="184"/>
      <c r="I471" s="217"/>
      <c r="J471" s="191"/>
      <c r="K471" s="191"/>
      <c r="L471" s="211"/>
      <c r="M471" s="198"/>
      <c r="N471" s="254"/>
      <c r="O471" s="214"/>
      <c r="P471" s="217"/>
      <c r="Q471" s="214"/>
      <c r="R471" s="217"/>
      <c r="S471" s="217"/>
      <c r="T471" s="217"/>
      <c r="U471" s="184"/>
      <c r="V471" s="186"/>
      <c r="W471" s="186"/>
      <c r="X471" s="186"/>
      <c r="Y471" s="191"/>
      <c r="Z471" s="191"/>
      <c r="AA471" s="248"/>
      <c r="AB471" s="248"/>
      <c r="AC471" s="248"/>
      <c r="AD471" s="195"/>
      <c r="AE471" s="184"/>
      <c r="AF471" s="188"/>
      <c r="AG471" s="184"/>
      <c r="AH471" s="184"/>
      <c r="AI471" s="188"/>
      <c r="AJ471" s="184"/>
      <c r="AK471" s="185"/>
      <c r="AL471" s="20" t="str">
        <f>CONCATENATE(J468," Control"," 4")</f>
        <v>SEYM  Control 4</v>
      </c>
      <c r="AM471" s="22"/>
      <c r="AN471" s="22"/>
      <c r="AO471" s="22"/>
      <c r="AP471" s="22" t="str">
        <f t="shared" si="374"/>
        <v xml:space="preserve">  a través de </v>
      </c>
      <c r="AQ471" s="20"/>
      <c r="AR471" s="20" t="str">
        <f t="shared" si="364"/>
        <v/>
      </c>
      <c r="AS471" s="20"/>
      <c r="AT471" s="20" t="str">
        <f t="shared" si="365"/>
        <v/>
      </c>
      <c r="AU471" s="20"/>
      <c r="AV471" s="20"/>
      <c r="AW471" s="20"/>
      <c r="AX471" s="21" t="str">
        <f>+IF(AR471="Probabilidad",AX470-(AX470*AT471),AX470)</f>
        <v/>
      </c>
      <c r="AY471" s="20" t="str">
        <f t="shared" si="335"/>
        <v/>
      </c>
      <c r="AZ471" s="21" t="e">
        <f>+IF(AR471="Impacto",AZ470-(AZ470*AT471),AZ470)</f>
        <v>#N/A</v>
      </c>
      <c r="BA471" s="20" t="str">
        <f t="shared" si="336"/>
        <v/>
      </c>
      <c r="BB471" s="191"/>
      <c r="BC471" s="191"/>
      <c r="BD471" s="183"/>
      <c r="BE471" s="163"/>
      <c r="BF471" s="163"/>
      <c r="BG471" s="163"/>
      <c r="BH471" s="163"/>
      <c r="BI471" s="163"/>
      <c r="BJ471" s="163"/>
      <c r="BK471" s="163"/>
      <c r="BL471" s="163"/>
      <c r="BM471" s="178"/>
      <c r="BN471" s="20" t="str">
        <f>CONCATENATE(J468," Acción preventiva"," 4")</f>
        <v>SEYM  Acción preventiva 4</v>
      </c>
      <c r="BO471" s="22"/>
      <c r="BP471" s="22"/>
      <c r="BQ471" s="22"/>
      <c r="BR471" s="20"/>
      <c r="BS471" s="20"/>
      <c r="BT471" s="20"/>
      <c r="BU471" s="20"/>
      <c r="BV471" s="20"/>
      <c r="BW471" s="20"/>
      <c r="BX471" s="20"/>
      <c r="BY471" s="20"/>
      <c r="BZ471" s="20"/>
      <c r="CA471" s="20"/>
      <c r="CB471" s="20"/>
      <c r="CC471" s="20"/>
      <c r="CD471" s="20"/>
      <c r="CE471" s="180"/>
      <c r="CF471" s="37"/>
      <c r="CG471" s="37"/>
      <c r="CH471" s="37"/>
      <c r="CI471" s="37"/>
      <c r="CJ471" s="37"/>
      <c r="CK471" s="37"/>
      <c r="CL471" s="37"/>
      <c r="CM471" s="37"/>
      <c r="CN471" s="37"/>
      <c r="CO471" s="37"/>
      <c r="CP471" s="37"/>
      <c r="CQ471" s="37"/>
      <c r="CR471" s="37">
        <f t="shared" si="375"/>
        <v>0</v>
      </c>
      <c r="CS471" s="38"/>
      <c r="CT471" s="23"/>
      <c r="CU471" s="24"/>
      <c r="CV471" s="242"/>
      <c r="CW471" s="25" t="e">
        <f>1-(CU471/CV468)</f>
        <v>#DIV/0!</v>
      </c>
      <c r="CX471" s="23" t="e" cm="1">
        <f t="array" ref="CX471">+_xlfn.IFS(CW471&lt;0.8,"Cambio",CW471&lt;0.9,"Revisión de control",CW471&gt;0.89,"Se mantiene")</f>
        <v>#DIV/0!</v>
      </c>
      <c r="CY471" s="143"/>
      <c r="CZ471" s="143"/>
      <c r="DA471" s="143"/>
      <c r="DB471" s="143"/>
      <c r="DC471" s="25"/>
    </row>
    <row r="472" spans="1:107" ht="60" hidden="1" customHeight="1" x14ac:dyDescent="0.35">
      <c r="A472" s="146"/>
      <c r="B472" s="218" t="s">
        <v>164</v>
      </c>
      <c r="C472" s="148" t="s">
        <v>165</v>
      </c>
      <c r="D472" s="205" t="str">
        <f>VLOOKUP(B472,Datos!$B$65:$F$80,3,FALSE)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2" s="249" t="str">
        <f>VLOOKUP(B472,Datos!$B$65:$F$80,5,FALSE)</f>
        <v>La posibilidad de incumplir con las acciones que generen mejoramiento a los procesos, planes, programas y proyectos que impactan en la toma de decisiones en la entidad</v>
      </c>
      <c r="F472" s="205" t="str">
        <f>VLOOKUP(B472,Datos!$B$65:$F$80,4,FALSE)</f>
        <v>Desde el reporte y análisis de información y datos, la determinación de las causas probables de lo sin cumplimientos y tendencias negativas hasta la formulación de acciones correctivas, preventivas y de mejora.</v>
      </c>
      <c r="G472" s="221" t="s">
        <v>673</v>
      </c>
      <c r="H472" s="184"/>
      <c r="I472" s="215">
        <f>IF(K472="",0,1)</f>
        <v>0</v>
      </c>
      <c r="J472" s="189" t="str">
        <f>CONCATENATE(C472," ",K472)</f>
        <v xml:space="preserve">SEYM </v>
      </c>
      <c r="K472" s="189"/>
      <c r="L472" s="211"/>
      <c r="M472" s="196">
        <f ca="1">+TODAY()-L472</f>
        <v>46189</v>
      </c>
      <c r="N472" s="252"/>
      <c r="O472" s="212"/>
      <c r="P472" s="215" t="e">
        <f>VLOOKUP(O472,Datos!$B$20:$D$25,3,FALSE)</f>
        <v>#N/A</v>
      </c>
      <c r="Q472" s="212"/>
      <c r="R472" s="215" t="e">
        <f>VLOOKUP(Q472,Datos!$C$20:$D$25,2,FALSE)</f>
        <v>#N/A</v>
      </c>
      <c r="S472" s="215" t="e">
        <f>+IF(P472="",R472,IF(R472="",P472,IF(P472&gt;R472,P472,R472)))</f>
        <v>#N/A</v>
      </c>
      <c r="T472" s="215" t="e" cm="1">
        <f t="array" ref="T472">_xlfn.IFS(S472=P472,O472,S472=R472,Q472)</f>
        <v>#N/A</v>
      </c>
      <c r="U472" s="184"/>
      <c r="V472" s="186"/>
      <c r="W472" s="186"/>
      <c r="X472" s="186" t="str">
        <f>CONCATENATE("Posibilidad de"," ",U472," ",V472," debido ",W472)</f>
        <v xml:space="preserve">Posibilidad de   debido </v>
      </c>
      <c r="Y472" s="189"/>
      <c r="Z472" s="189"/>
      <c r="AA472" s="246"/>
      <c r="AB472" s="246"/>
      <c r="AC472" s="246"/>
      <c r="AD472" s="195"/>
      <c r="AE472" s="184" t="str">
        <f>IF(AD472&lt;=0,"",IF(AD472&lt;=2,"Muy Baja",IF(AD472&lt;=24,"Baja",IF(AD472&lt;=500,"Media",IF(AD472&lt;=5000,"Alta","Muy Alta")))))</f>
        <v/>
      </c>
      <c r="AF472" s="188" t="str">
        <f>IF(AE472="","",IF(AE472="Muy Baja",0.2,IF(AE472="Baja",0.4,IF(AE472="Media",0.6,IF(AE472="Alta",0.8,IF(AE472="Muy Alta",1,))))))</f>
        <v/>
      </c>
      <c r="AG472" s="188" t="e">
        <f>+T472</f>
        <v>#N/A</v>
      </c>
      <c r="AH472" s="184" t="e" cm="1">
        <f t="array" ref="AH472">_xlfn.IFS(AG472=Datos!$C$6,"Leve",AG472=Datos!$D$6,"Leve",AG472=Datos!$C$7,"Menor",AG472=Datos!$D$7,"Menor",AG472=Datos!$C$8,"Moderado",AG472=Datos!$D$8,"Moderado",AG472=Datos!$C$9,"Mayor",AG472=Datos!$D$9,"Mayor",AG472=Datos!$C$10,"Catastrófico",AG472=Datos!$D$10,"Catastrófico")</f>
        <v>#N/A</v>
      </c>
      <c r="AI472" s="188" t="e">
        <f>IF(AH472="","",IF(AH472="Leve",0.2,IF(AH472="Menor",0.4,IF(AH472="Moderado",0.6,IF(AH472="Mayor",0.8,IF(AH472="Catastrófico",1,))))))</f>
        <v>#N/A</v>
      </c>
      <c r="AJ472" s="184" t="e">
        <f>IF(OR(AND(AE472="Muy Baja",AH472="Leve"),AND(AE472="Muy Baja",AH472="Menor"),AND(AE472="Baja",AH472="Leve")),"Bajo",IF(OR(AND(AE472="Muy baja",AH472="Moderado"),AND(AE472="Baja",AH472="Menor"),AND(AE472="Baja",AH472="Moderado"),AND(AE472="Media",AH472="Leve"),AND(AE472="Media",AH472="Menor"),AND(AE472="Media",AH472="Moderado"),AND(AE472="Alta",AH472="Leve"),AND(AE472="Alta",AH472="Menor")),"Moderado",IF(OR(AND(AE472="Muy Baja",AH472="Mayor"),AND(AE472="Baja",AH472="Mayor"),AND(AE472="Media",AH472="Mayor"),AND(AE472="Alta",AH472="Moderado"),AND(AE472="Alta",AH472="Mayor"),AND(AE472="Muy Alta",AH472="Leve"),AND(AE472="Muy Alta",AH472="Menor"),AND(AE472="Muy Alta",AH472="Moderado"),AND(AE472="Muy Alta",AH472="Mayor")),"Alto",IF(OR(AND(AE472="Muy Baja",AH472="Catastrófico"),AND(AE472="Baja",AH472="Catastrófico"),AND(AE472="Media",AH472="Catastrófico"),AND(AE472="Alta",AH472="Catastrófico"),AND(AE472="Muy Alta",AH472="Catastrófico")),"Extremo",""))))</f>
        <v>#N/A</v>
      </c>
      <c r="AK472" s="185" t="e" cm="1">
        <f t="array" ref="AK472">_xlfn.IFS(AJ472="Bajo","Aceptar",AJ472="Moderado","Reducir",AJ472="Alto","Reducir",AJ472="Extremo","Reducir")</f>
        <v>#N/A</v>
      </c>
      <c r="AL472" s="20" t="str">
        <f>CONCATENATE(J472," Control"," 1")</f>
        <v>SEYM  Control 1</v>
      </c>
      <c r="AM472" s="22"/>
      <c r="AN472" s="22"/>
      <c r="AO472" s="22"/>
      <c r="AP472" s="22" t="str">
        <f t="shared" si="374"/>
        <v xml:space="preserve">  a través de </v>
      </c>
      <c r="AQ472" s="20"/>
      <c r="AR472" s="20" t="str">
        <f t="shared" si="364"/>
        <v/>
      </c>
      <c r="AS472" s="20"/>
      <c r="AT472" s="20" t="str">
        <f t="shared" si="365"/>
        <v/>
      </c>
      <c r="AU472" s="20"/>
      <c r="AV472" s="20"/>
      <c r="AW472" s="20"/>
      <c r="AX472" s="21" t="str">
        <f>+IF(AR472="Probabilidad",AF472-(AF472*AT472),AF472)</f>
        <v/>
      </c>
      <c r="AY472" s="20" t="str">
        <f t="shared" si="335"/>
        <v/>
      </c>
      <c r="AZ472" s="21" t="e">
        <f>+IF(AR472="Impacto",AI472-(AI472*AT472),AI472)</f>
        <v>#N/A</v>
      </c>
      <c r="BA472" s="20" t="str">
        <f t="shared" si="336"/>
        <v/>
      </c>
      <c r="BB472" s="189" t="str">
        <f>IF(OR(AND(AY475="Muy Baja",BA475="Leve"),AND(AY475="Muy Baja",BA475="Menor"),AND(AY475="Baja",BA475="Leve")),"Bajo",IF(OR(AND(AY475="Muy baja",BA475="Moderado"),AND(AY475="Baja",BA475="Menor"),AND(AY475="Baja",BA475="Moderado"),AND(AY475="Media",BA475="Leve"),AND(AY475="Media",BA475="Menor"),AND(AY475="Media",BA475="Moderado"),AND(AY475="Alta",BA475="Leve"),AND(AY475="Alta",BA475="Menor")),"Moderado",IF(OR(AND(AY475="Muy Baja",BA475="Mayor"),AND(AY475="Baja",BA475="Mayor"),AND(AY475="Media",BA475="Mayor"),AND(AY475="Alta",BA475="Moderado"),AND(AY475="Alta",BA475="Mayor"),AND(AY475="Muy Alta",BA475="Leve"),AND(AY475="Muy Alta",BA475="Menor"),AND(AY475="Muy Alta",BA475="Moderado"),AND(AY475="Muy Alta",BA475="Mayor")),"Alto",IF(OR(AND(AY475="Muy Baja",BA475="Catastrófico"),AND(AY475="Baja",BA475="Catastrófico"),AND(AY475="Media",BA475="Catastrófico"),AND(AY475="Alta",BA475="Catastrófico"),AND(AY475="Muy Alta",BA475="Catastrófico")),"Extremo",""))))</f>
        <v/>
      </c>
      <c r="BC472" s="189" t="e" cm="1">
        <f t="array" ref="BC472">_xlfn.IFS(BB472="Bajo","Aceptar",BB472="Moderado","Reducir",BB472="Alto","Reducir",BB472="Extremo","Reducir")</f>
        <v>#N/A</v>
      </c>
      <c r="BD472" s="181" t="e" cm="1">
        <f t="array" ref="BD472">_xlfn.IFS(BC472="Aceptar","No",BC472="Reducir","Si")</f>
        <v>#N/A</v>
      </c>
      <c r="BE472" s="161"/>
      <c r="BF472" s="161"/>
      <c r="BG472" s="161"/>
      <c r="BH472" s="161"/>
      <c r="BI472" s="161"/>
      <c r="BJ472" s="161"/>
      <c r="BK472" s="161"/>
      <c r="BL472" s="161"/>
      <c r="BM472" s="178"/>
      <c r="BN472" s="20" t="str">
        <f>CONCATENATE(J472," Acción preventiva"," 1")</f>
        <v>SEYM  Acción preventiva 1</v>
      </c>
      <c r="BO472" s="22"/>
      <c r="BP472" s="22"/>
      <c r="BQ472" s="22"/>
      <c r="BR472" s="20"/>
      <c r="BS472" s="20"/>
      <c r="BT472" s="20"/>
      <c r="BU472" s="20"/>
      <c r="BV472" s="20"/>
      <c r="BW472" s="20"/>
      <c r="BX472" s="20"/>
      <c r="BY472" s="20"/>
      <c r="BZ472" s="20"/>
      <c r="CA472" s="20"/>
      <c r="CB472" s="20"/>
      <c r="CC472" s="20"/>
      <c r="CD472" s="20"/>
      <c r="CE472" s="180"/>
      <c r="CF472" s="37"/>
      <c r="CG472" s="37"/>
      <c r="CH472" s="37"/>
      <c r="CI472" s="37"/>
      <c r="CJ472" s="37"/>
      <c r="CK472" s="37"/>
      <c r="CL472" s="37"/>
      <c r="CM472" s="37"/>
      <c r="CN472" s="37"/>
      <c r="CO472" s="37"/>
      <c r="CP472" s="37"/>
      <c r="CQ472" s="37"/>
      <c r="CR472" s="37">
        <f t="shared" si="375"/>
        <v>0</v>
      </c>
      <c r="CS472" s="38"/>
      <c r="CT472" s="23"/>
      <c r="CU472" s="24"/>
      <c r="CV472" s="240">
        <f>+AD472</f>
        <v>0</v>
      </c>
      <c r="CW472" s="25" t="e">
        <f>1-(CU472/CV472)</f>
        <v>#DIV/0!</v>
      </c>
      <c r="CX472" s="23" t="e" cm="1">
        <f t="array" ref="CX472">+_xlfn.IFS(CW472&lt;0.8,"Cambio",CW472&lt;0.9,"Revisión de control",CW472&gt;0.89,"Se mantiene")</f>
        <v>#DIV/0!</v>
      </c>
      <c r="CY472" s="143"/>
      <c r="CZ472" s="143"/>
      <c r="DA472" s="143"/>
      <c r="DB472" s="143"/>
      <c r="DC472" s="25"/>
    </row>
    <row r="473" spans="1:107" ht="60" hidden="1" customHeight="1" x14ac:dyDescent="0.35">
      <c r="A473" s="146"/>
      <c r="B473" s="219"/>
      <c r="C473" s="148" t="s">
        <v>165</v>
      </c>
      <c r="D473" s="206"/>
      <c r="E473" s="250"/>
      <c r="F473" s="206"/>
      <c r="G473" s="221"/>
      <c r="H473" s="184"/>
      <c r="I473" s="216"/>
      <c r="J473" s="190"/>
      <c r="K473" s="190"/>
      <c r="L473" s="211"/>
      <c r="M473" s="197"/>
      <c r="N473" s="253"/>
      <c r="O473" s="213"/>
      <c r="P473" s="216"/>
      <c r="Q473" s="213"/>
      <c r="R473" s="216"/>
      <c r="S473" s="216"/>
      <c r="T473" s="216"/>
      <c r="U473" s="184"/>
      <c r="V473" s="186"/>
      <c r="W473" s="186"/>
      <c r="X473" s="186"/>
      <c r="Y473" s="190"/>
      <c r="Z473" s="190"/>
      <c r="AA473" s="247"/>
      <c r="AB473" s="247"/>
      <c r="AC473" s="247"/>
      <c r="AD473" s="195"/>
      <c r="AE473" s="184"/>
      <c r="AF473" s="188"/>
      <c r="AG473" s="184"/>
      <c r="AH473" s="184"/>
      <c r="AI473" s="188"/>
      <c r="AJ473" s="184"/>
      <c r="AK473" s="185"/>
      <c r="AL473" s="20" t="str">
        <f>CONCATENATE(J472," Control"," 2")</f>
        <v>SEYM  Control 2</v>
      </c>
      <c r="AM473" s="22"/>
      <c r="AN473" s="22"/>
      <c r="AO473" s="22"/>
      <c r="AP473" s="22" t="str">
        <f t="shared" si="374"/>
        <v xml:space="preserve">  a través de </v>
      </c>
      <c r="AQ473" s="20"/>
      <c r="AR473" s="20" t="str">
        <f t="shared" si="364"/>
        <v/>
      </c>
      <c r="AS473" s="20"/>
      <c r="AT473" s="20" t="str">
        <f t="shared" si="365"/>
        <v/>
      </c>
      <c r="AU473" s="20"/>
      <c r="AV473" s="20"/>
      <c r="AW473" s="20"/>
      <c r="AX473" s="21" t="str">
        <f>+IF(AR473="Probabilidad",AX472-(AX472*AT473),AX472)</f>
        <v/>
      </c>
      <c r="AY473" s="20" t="str">
        <f t="shared" si="335"/>
        <v/>
      </c>
      <c r="AZ473" s="21" t="e">
        <f>+IF(AR473="Impacto",AZ472-(AZ472*AT473),AZ472)</f>
        <v>#N/A</v>
      </c>
      <c r="BA473" s="20" t="str">
        <f t="shared" si="336"/>
        <v/>
      </c>
      <c r="BB473" s="190"/>
      <c r="BC473" s="190"/>
      <c r="BD473" s="182"/>
      <c r="BE473" s="162"/>
      <c r="BF473" s="162"/>
      <c r="BG473" s="162"/>
      <c r="BH473" s="162"/>
      <c r="BI473" s="162"/>
      <c r="BJ473" s="162"/>
      <c r="BK473" s="162"/>
      <c r="BL473" s="162"/>
      <c r="BM473" s="178"/>
      <c r="BN473" s="20" t="str">
        <f>CONCATENATE(J472," Acción preventiva"," 2")</f>
        <v>SEYM  Acción preventiva 2</v>
      </c>
      <c r="BO473" s="22"/>
      <c r="BP473" s="22"/>
      <c r="BQ473" s="22"/>
      <c r="BR473" s="20"/>
      <c r="BS473" s="20"/>
      <c r="BT473" s="20"/>
      <c r="BU473" s="20"/>
      <c r="BV473" s="20"/>
      <c r="BW473" s="20"/>
      <c r="BX473" s="20"/>
      <c r="BY473" s="20"/>
      <c r="BZ473" s="20"/>
      <c r="CA473" s="20"/>
      <c r="CB473" s="20"/>
      <c r="CC473" s="20"/>
      <c r="CD473" s="20"/>
      <c r="CE473" s="180"/>
      <c r="CF473" s="37"/>
      <c r="CG473" s="37"/>
      <c r="CH473" s="37"/>
      <c r="CI473" s="37"/>
      <c r="CJ473" s="37"/>
      <c r="CK473" s="37"/>
      <c r="CL473" s="37"/>
      <c r="CM473" s="37"/>
      <c r="CN473" s="37"/>
      <c r="CO473" s="37"/>
      <c r="CP473" s="37"/>
      <c r="CQ473" s="37"/>
      <c r="CR473" s="37">
        <f t="shared" si="375"/>
        <v>0</v>
      </c>
      <c r="CS473" s="38"/>
      <c r="CT473" s="23"/>
      <c r="CU473" s="24"/>
      <c r="CV473" s="241"/>
      <c r="CW473" s="25" t="e">
        <f>1-(CU473/CV472)</f>
        <v>#DIV/0!</v>
      </c>
      <c r="CX473" s="23" t="e" cm="1">
        <f t="array" ref="CX473">+_xlfn.IFS(CW473&lt;0.8,"Cambio",CW473&lt;0.9,"Revisión de control",CW473&gt;0.89,"Se mantiene")</f>
        <v>#DIV/0!</v>
      </c>
      <c r="CY473" s="143"/>
      <c r="CZ473" s="143"/>
      <c r="DA473" s="143"/>
      <c r="DB473" s="143"/>
      <c r="DC473" s="25"/>
    </row>
    <row r="474" spans="1:107" ht="60" hidden="1" customHeight="1" x14ac:dyDescent="0.35">
      <c r="A474" s="146"/>
      <c r="B474" s="219"/>
      <c r="C474" s="148" t="s">
        <v>165</v>
      </c>
      <c r="D474" s="206"/>
      <c r="E474" s="250"/>
      <c r="F474" s="206"/>
      <c r="G474" s="221"/>
      <c r="H474" s="184"/>
      <c r="I474" s="216"/>
      <c r="J474" s="190"/>
      <c r="K474" s="190"/>
      <c r="L474" s="211"/>
      <c r="M474" s="197"/>
      <c r="N474" s="253"/>
      <c r="O474" s="213"/>
      <c r="P474" s="216"/>
      <c r="Q474" s="213"/>
      <c r="R474" s="216"/>
      <c r="S474" s="216"/>
      <c r="T474" s="216"/>
      <c r="U474" s="184"/>
      <c r="V474" s="186"/>
      <c r="W474" s="186"/>
      <c r="X474" s="186"/>
      <c r="Y474" s="190"/>
      <c r="Z474" s="190"/>
      <c r="AA474" s="247"/>
      <c r="AB474" s="247"/>
      <c r="AC474" s="247"/>
      <c r="AD474" s="195"/>
      <c r="AE474" s="184"/>
      <c r="AF474" s="188"/>
      <c r="AG474" s="184"/>
      <c r="AH474" s="184"/>
      <c r="AI474" s="188"/>
      <c r="AJ474" s="184"/>
      <c r="AK474" s="185"/>
      <c r="AL474" s="20" t="str">
        <f>CONCATENATE(J472," Control"," 3")</f>
        <v>SEYM  Control 3</v>
      </c>
      <c r="AM474" s="22"/>
      <c r="AN474" s="22"/>
      <c r="AO474" s="22"/>
      <c r="AP474" s="22" t="str">
        <f t="shared" si="374"/>
        <v xml:space="preserve">  a través de </v>
      </c>
      <c r="AQ474" s="20"/>
      <c r="AR474" s="20" t="str">
        <f t="shared" si="364"/>
        <v/>
      </c>
      <c r="AS474" s="20"/>
      <c r="AT474" s="20" t="str">
        <f t="shared" si="365"/>
        <v/>
      </c>
      <c r="AU474" s="20"/>
      <c r="AV474" s="20"/>
      <c r="AW474" s="20"/>
      <c r="AX474" s="21" t="str">
        <f>+IF(AR474="Probabilidad",AX473-(AX473*AT474),AX473)</f>
        <v/>
      </c>
      <c r="AY474" s="20" t="str">
        <f t="shared" si="335"/>
        <v/>
      </c>
      <c r="AZ474" s="21" t="e">
        <f>+IF(AR474="Impacto",AZ473-(AZ473*AT474),AZ473)</f>
        <v>#N/A</v>
      </c>
      <c r="BA474" s="20" t="str">
        <f t="shared" si="336"/>
        <v/>
      </c>
      <c r="BB474" s="190"/>
      <c r="BC474" s="190"/>
      <c r="BD474" s="182"/>
      <c r="BE474" s="162"/>
      <c r="BF474" s="162"/>
      <c r="BG474" s="162"/>
      <c r="BH474" s="162"/>
      <c r="BI474" s="162"/>
      <c r="BJ474" s="162"/>
      <c r="BK474" s="162"/>
      <c r="BL474" s="162"/>
      <c r="BM474" s="178"/>
      <c r="BN474" s="20" t="str">
        <f>CONCATENATE(J472," Acción preventiva"," 3")</f>
        <v>SEYM  Acción preventiva 3</v>
      </c>
      <c r="BO474" s="22"/>
      <c r="BP474" s="22"/>
      <c r="BQ474" s="22"/>
      <c r="BR474" s="20"/>
      <c r="BS474" s="20"/>
      <c r="BT474" s="20"/>
      <c r="BU474" s="20"/>
      <c r="BV474" s="20"/>
      <c r="BW474" s="20"/>
      <c r="BX474" s="20"/>
      <c r="BY474" s="20"/>
      <c r="BZ474" s="20"/>
      <c r="CA474" s="20"/>
      <c r="CB474" s="20"/>
      <c r="CC474" s="20"/>
      <c r="CD474" s="20"/>
      <c r="CE474" s="180"/>
      <c r="CF474" s="37"/>
      <c r="CG474" s="37"/>
      <c r="CH474" s="37"/>
      <c r="CI474" s="37"/>
      <c r="CJ474" s="37"/>
      <c r="CK474" s="37"/>
      <c r="CL474" s="37"/>
      <c r="CM474" s="37"/>
      <c r="CN474" s="37"/>
      <c r="CO474" s="37"/>
      <c r="CP474" s="37"/>
      <c r="CQ474" s="37"/>
      <c r="CR474" s="37">
        <f t="shared" si="375"/>
        <v>0</v>
      </c>
      <c r="CS474" s="38"/>
      <c r="CT474" s="23"/>
      <c r="CU474" s="24"/>
      <c r="CV474" s="241"/>
      <c r="CW474" s="25" t="e">
        <f>1-(CU474/CV472)</f>
        <v>#DIV/0!</v>
      </c>
      <c r="CX474" s="23" t="e" cm="1">
        <f t="array" ref="CX474">+_xlfn.IFS(CW474&lt;0.8,"Cambio",CW474&lt;0.9,"Revisión de control",CW474&gt;0.89,"Se mantiene")</f>
        <v>#DIV/0!</v>
      </c>
      <c r="CY474" s="143"/>
      <c r="CZ474" s="143"/>
      <c r="DA474" s="143"/>
      <c r="DB474" s="143"/>
      <c r="DC474" s="25"/>
    </row>
    <row r="475" spans="1:107" ht="60" hidden="1" customHeight="1" x14ac:dyDescent="0.35">
      <c r="A475" s="146"/>
      <c r="B475" s="220"/>
      <c r="C475" s="148" t="s">
        <v>165</v>
      </c>
      <c r="D475" s="207"/>
      <c r="E475" s="251"/>
      <c r="F475" s="207"/>
      <c r="G475" s="221"/>
      <c r="H475" s="184"/>
      <c r="I475" s="217"/>
      <c r="J475" s="191"/>
      <c r="K475" s="191"/>
      <c r="L475" s="211"/>
      <c r="M475" s="198"/>
      <c r="N475" s="254"/>
      <c r="O475" s="214"/>
      <c r="P475" s="217"/>
      <c r="Q475" s="214"/>
      <c r="R475" s="217"/>
      <c r="S475" s="217"/>
      <c r="T475" s="217"/>
      <c r="U475" s="184"/>
      <c r="V475" s="186"/>
      <c r="W475" s="186"/>
      <c r="X475" s="186"/>
      <c r="Y475" s="191"/>
      <c r="Z475" s="191"/>
      <c r="AA475" s="248"/>
      <c r="AB475" s="248"/>
      <c r="AC475" s="248"/>
      <c r="AD475" s="195"/>
      <c r="AE475" s="184"/>
      <c r="AF475" s="188"/>
      <c r="AG475" s="184"/>
      <c r="AH475" s="184"/>
      <c r="AI475" s="188"/>
      <c r="AJ475" s="184"/>
      <c r="AK475" s="185"/>
      <c r="AL475" s="20" t="str">
        <f>CONCATENATE(J472," Control"," 4")</f>
        <v>SEYM  Control 4</v>
      </c>
      <c r="AM475" s="22"/>
      <c r="AN475" s="22"/>
      <c r="AO475" s="22"/>
      <c r="AP475" s="22" t="str">
        <f t="shared" si="374"/>
        <v xml:space="preserve">  a través de </v>
      </c>
      <c r="AQ475" s="20"/>
      <c r="AR475" s="20" t="str">
        <f t="shared" si="364"/>
        <v/>
      </c>
      <c r="AS475" s="20"/>
      <c r="AT475" s="20" t="str">
        <f t="shared" si="365"/>
        <v/>
      </c>
      <c r="AU475" s="20"/>
      <c r="AV475" s="20"/>
      <c r="AW475" s="20"/>
      <c r="AX475" s="21" t="str">
        <f>+IF(AR475="Probabilidad",AX474-(AX474*AT475),AX474)</f>
        <v/>
      </c>
      <c r="AY475" s="20" t="str">
        <f t="shared" si="335"/>
        <v/>
      </c>
      <c r="AZ475" s="21" t="e">
        <f>+IF(AR475="Impacto",AZ474-(AZ474*AT475),AZ474)</f>
        <v>#N/A</v>
      </c>
      <c r="BA475" s="20" t="str">
        <f t="shared" si="336"/>
        <v/>
      </c>
      <c r="BB475" s="191"/>
      <c r="BC475" s="191"/>
      <c r="BD475" s="183"/>
      <c r="BE475" s="163"/>
      <c r="BF475" s="163"/>
      <c r="BG475" s="163"/>
      <c r="BH475" s="163"/>
      <c r="BI475" s="163"/>
      <c r="BJ475" s="163"/>
      <c r="BK475" s="163"/>
      <c r="BL475" s="163"/>
      <c r="BM475" s="178"/>
      <c r="BN475" s="20" t="str">
        <f>CONCATENATE(J472," Acción preventiva"," 4")</f>
        <v>SEYM  Acción preventiva 4</v>
      </c>
      <c r="BO475" s="22"/>
      <c r="BP475" s="22"/>
      <c r="BQ475" s="22"/>
      <c r="BR475" s="20"/>
      <c r="BS475" s="20"/>
      <c r="BT475" s="20"/>
      <c r="BU475" s="20"/>
      <c r="BV475" s="20"/>
      <c r="BW475" s="20"/>
      <c r="BX475" s="20"/>
      <c r="BY475" s="20"/>
      <c r="BZ475" s="20"/>
      <c r="CA475" s="20"/>
      <c r="CB475" s="20"/>
      <c r="CC475" s="20"/>
      <c r="CD475" s="20"/>
      <c r="CE475" s="180"/>
      <c r="CF475" s="37"/>
      <c r="CG475" s="37"/>
      <c r="CH475" s="37"/>
      <c r="CI475" s="37"/>
      <c r="CJ475" s="37"/>
      <c r="CK475" s="37"/>
      <c r="CL475" s="37"/>
      <c r="CM475" s="37"/>
      <c r="CN475" s="37"/>
      <c r="CO475" s="37"/>
      <c r="CP475" s="37"/>
      <c r="CQ475" s="37"/>
      <c r="CR475" s="37">
        <f t="shared" si="375"/>
        <v>0</v>
      </c>
      <c r="CS475" s="38"/>
      <c r="CT475" s="23"/>
      <c r="CU475" s="24"/>
      <c r="CV475" s="242"/>
      <c r="CW475" s="25" t="e">
        <f>1-(CU475/CV472)</f>
        <v>#DIV/0!</v>
      </c>
      <c r="CX475" s="23" t="e" cm="1">
        <f t="array" ref="CX475">+_xlfn.IFS(CW475&lt;0.8,"Cambio",CW475&lt;0.9,"Revisión de control",CW475&gt;0.89,"Se mantiene")</f>
        <v>#DIV/0!</v>
      </c>
      <c r="CY475" s="143"/>
      <c r="CZ475" s="143"/>
      <c r="DA475" s="143"/>
      <c r="DB475" s="143"/>
      <c r="DC475" s="25"/>
    </row>
    <row r="476" spans="1:107" ht="60" hidden="1" customHeight="1" x14ac:dyDescent="0.35">
      <c r="A476" s="146"/>
      <c r="B476" s="218" t="s">
        <v>164</v>
      </c>
      <c r="C476" s="147" t="s">
        <v>165</v>
      </c>
      <c r="D476" s="205" t="str">
        <f>VLOOKUP(B476,Datos!$B$65:$F$80,3,FALSE)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6" s="249" t="str">
        <f>VLOOKUP(B476,Datos!$B$65:$F$80,5,FALSE)</f>
        <v>La posibilidad de incumplir con las acciones que generen mejoramiento a los procesos, planes, programas y proyectos que impactan en la toma de decisiones en la entidad</v>
      </c>
      <c r="F476" s="205" t="str">
        <f>VLOOKUP(B476,Datos!$B$65:$F$80,4,FALSE)</f>
        <v>Desde el reporte y análisis de información y datos, la determinación de las causas probables de lo sin cumplimientos y tendencias negativas hasta la formulación de acciones correctivas, preventivas y de mejora.</v>
      </c>
      <c r="G476" s="221" t="s">
        <v>323</v>
      </c>
      <c r="H476" s="184"/>
      <c r="I476" s="215">
        <f>IF(K476="",0,1)</f>
        <v>0</v>
      </c>
      <c r="J476" s="189" t="str">
        <f>CONCATENATE(C476," ",K476)</f>
        <v xml:space="preserve">SEYM </v>
      </c>
      <c r="K476" s="189"/>
      <c r="L476" s="211"/>
      <c r="M476" s="196">
        <f ca="1">+TODAY()-L476</f>
        <v>46189</v>
      </c>
      <c r="N476" s="252"/>
      <c r="O476" s="212"/>
      <c r="P476" s="215" t="e">
        <f>VLOOKUP(O476,Datos!$B$20:$D$25,3,FALSE)</f>
        <v>#N/A</v>
      </c>
      <c r="Q476" s="212"/>
      <c r="R476" s="215" t="e">
        <f>VLOOKUP(Q476,Datos!$C$20:$D$25,2,FALSE)</f>
        <v>#N/A</v>
      </c>
      <c r="S476" s="215" t="e">
        <f>+IF(P476="",R476,IF(R476="",P476,IF(P476&gt;R476,P476,R476)))</f>
        <v>#N/A</v>
      </c>
      <c r="T476" s="215" t="e" cm="1">
        <f t="array" ref="T476">_xlfn.IFS(S476=P476,O476,S476=R476,Q476)</f>
        <v>#N/A</v>
      </c>
      <c r="U476" s="184"/>
      <c r="V476" s="186"/>
      <c r="W476" s="186"/>
      <c r="X476" s="186" t="str">
        <f>CONCATENATE("Posibilidad de"," ",U476," ",V476," debido ",W476)</f>
        <v xml:space="preserve">Posibilidad de   debido </v>
      </c>
      <c r="Y476" s="189"/>
      <c r="Z476" s="189"/>
      <c r="AA476" s="246"/>
      <c r="AB476" s="246"/>
      <c r="AC476" s="246"/>
      <c r="AD476" s="195"/>
      <c r="AE476" s="184" t="str">
        <f>IF(AD476&lt;=0,"",IF(AD476&lt;=2,"Muy Baja",IF(AD476&lt;=24,"Baja",IF(AD476&lt;=500,"Media",IF(AD476&lt;=5000,"Alta","Muy Alta")))))</f>
        <v/>
      </c>
      <c r="AF476" s="188" t="str">
        <f>IF(AE476="","",IF(AE476="Muy Baja",0.2,IF(AE476="Baja",0.4,IF(AE476="Media",0.6,IF(AE476="Alta",0.8,IF(AE476="Muy Alta",1,))))))</f>
        <v/>
      </c>
      <c r="AG476" s="188" t="e">
        <f>+T476</f>
        <v>#N/A</v>
      </c>
      <c r="AH476" s="184" t="e" cm="1">
        <f t="array" ref="AH476">_xlfn.IFS(AG476=Datos!$C$6,"Leve",AG476=Datos!$D$6,"Leve",AG476=Datos!$C$7,"Menor",AG476=Datos!$D$7,"Menor",AG476=Datos!$C$8,"Moderado",AG476=Datos!$D$8,"Moderado",AG476=Datos!$C$9,"Mayor",AG476=Datos!$D$9,"Mayor",AG476=Datos!$C$10,"Catastrófico",AG476=Datos!$D$10,"Catastrófico")</f>
        <v>#N/A</v>
      </c>
      <c r="AI476" s="188" t="e">
        <f>IF(AH476="","",IF(AH476="Leve",0.2,IF(AH476="Menor",0.4,IF(AH476="Moderado",0.6,IF(AH476="Mayor",0.8,IF(AH476="Catastrófico",1,))))))</f>
        <v>#N/A</v>
      </c>
      <c r="AJ476" s="184" t="e">
        <f>IF(OR(AND(AE476="Muy Baja",AH476="Leve"),AND(AE476="Muy Baja",AH476="Menor"),AND(AE476="Baja",AH476="Leve")),"Bajo",IF(OR(AND(AE476="Muy baja",AH476="Moderado"),AND(AE476="Baja",AH476="Menor"),AND(AE476="Baja",AH476="Moderado"),AND(AE476="Media",AH476="Leve"),AND(AE476="Media",AH476="Menor"),AND(AE476="Media",AH476="Moderado"),AND(AE476="Alta",AH476="Leve"),AND(AE476="Alta",AH476="Menor")),"Moderado",IF(OR(AND(AE476="Muy Baja",AH476="Mayor"),AND(AE476="Baja",AH476="Mayor"),AND(AE476="Media",AH476="Mayor"),AND(AE476="Alta",AH476="Moderado"),AND(AE476="Alta",AH476="Mayor"),AND(AE476="Muy Alta",AH476="Leve"),AND(AE476="Muy Alta",AH476="Menor"),AND(AE476="Muy Alta",AH476="Moderado"),AND(AE476="Muy Alta",AH476="Mayor")),"Alto",IF(OR(AND(AE476="Muy Baja",AH476="Catastrófico"),AND(AE476="Baja",AH476="Catastrófico"),AND(AE476="Media",AH476="Catastrófico"),AND(AE476="Alta",AH476="Catastrófico"),AND(AE476="Muy Alta",AH476="Catastrófico")),"Extremo",""))))</f>
        <v>#N/A</v>
      </c>
      <c r="AK476" s="185" t="e" cm="1">
        <f t="array" ref="AK476">_xlfn.IFS(AJ476="Bajo","Aceptar",AJ476="Moderado","Reducir",AJ476="Alto","Reducir",AJ476="Extremo","Reducir")</f>
        <v>#N/A</v>
      </c>
      <c r="AL476" s="20" t="str">
        <f>CONCATENATE(J476," Control"," 1")</f>
        <v>SEYM  Control 1</v>
      </c>
      <c r="AM476" s="22"/>
      <c r="AN476" s="22"/>
      <c r="AO476" s="22"/>
      <c r="AP476" s="22" t="str">
        <f t="shared" si="374"/>
        <v xml:space="preserve">  a través de </v>
      </c>
      <c r="AQ476" s="20"/>
      <c r="AR476" s="20" t="str">
        <f t="shared" ref="AR476:AR491" si="376">IF(OR(AQ476="Preventivo",AQ476="Detectivo"),"Probabilidad",IF(AQ476="Correctivo","Impacto",""))</f>
        <v/>
      </c>
      <c r="AS476" s="20"/>
      <c r="AT476" s="20" t="str">
        <f t="shared" ref="AT476:AT491" si="377">IF(AND(AQ476="Preventivo",AS476="Automático"),"50%",IF(AND(AQ476="Preventivo",AS476="Manual"),"40%",IF(AND(AQ476="Detectivo",AS476="Automático"),"40%",IF(AND(AQ476="Detectivo",AS476="Manual"),"30%",IF(AND(AQ476="Correctivo",AS476="Automático"),"35%",IF(AND(AQ476="Correctivo",AS476="Manual"),"25%",""))))))</f>
        <v/>
      </c>
      <c r="AU476" s="20"/>
      <c r="AV476" s="20"/>
      <c r="AW476" s="20"/>
      <c r="AX476" s="21" t="str">
        <f>+IF(AR476="Probabilidad",AF476-(AF476*AT476),AF476)</f>
        <v/>
      </c>
      <c r="AY476" s="20" t="str">
        <f t="shared" si="335"/>
        <v/>
      </c>
      <c r="AZ476" s="21" t="e">
        <f>+IF(AR476="Impacto",AI476-(AI476*AT476),AI476)</f>
        <v>#N/A</v>
      </c>
      <c r="BA476" s="20" t="str">
        <f t="shared" si="336"/>
        <v/>
      </c>
      <c r="BB476" s="189" t="str">
        <f>IF(OR(AND(AY479="Muy Baja",BA479="Leve"),AND(AY479="Muy Baja",BA479="Menor"),AND(AY479="Baja",BA479="Leve")),"Bajo",IF(OR(AND(AY479="Muy baja",BA479="Moderado"),AND(AY479="Baja",BA479="Menor"),AND(AY479="Baja",BA479="Moderado"),AND(AY479="Media",BA479="Leve"),AND(AY479="Media",BA479="Menor"),AND(AY479="Media",BA479="Moderado"),AND(AY479="Alta",BA479="Leve"),AND(AY479="Alta",BA479="Menor")),"Moderado",IF(OR(AND(AY479="Muy Baja",BA479="Mayor"),AND(AY479="Baja",BA479="Mayor"),AND(AY479="Media",BA479="Mayor"),AND(AY479="Alta",BA479="Moderado"),AND(AY479="Alta",BA479="Mayor"),AND(AY479="Muy Alta",BA479="Leve"),AND(AY479="Muy Alta",BA479="Menor"),AND(AY479="Muy Alta",BA479="Moderado"),AND(AY479="Muy Alta",BA479="Mayor")),"Alto",IF(OR(AND(AY479="Muy Baja",BA479="Catastrófico"),AND(AY479="Baja",BA479="Catastrófico"),AND(AY479="Media",BA479="Catastrófico"),AND(AY479="Alta",BA479="Catastrófico"),AND(AY479="Muy Alta",BA479="Catastrófico")),"Extremo",""))))</f>
        <v/>
      </c>
      <c r="BC476" s="189" t="e" cm="1">
        <f t="array" ref="BC476">_xlfn.IFS(BB476="Bajo","Aceptar",BB476="Moderado","Reducir",BB476="Alto","Reducir",BB476="Extremo","Reducir")</f>
        <v>#N/A</v>
      </c>
      <c r="BD476" s="181" t="e" cm="1">
        <f t="array" ref="BD476">_xlfn.IFS(BC476="Aceptar","No",BC476="Reducir","Si")</f>
        <v>#N/A</v>
      </c>
      <c r="BE476" s="161"/>
      <c r="BF476" s="161"/>
      <c r="BG476" s="161"/>
      <c r="BH476" s="161"/>
      <c r="BI476" s="161"/>
      <c r="BJ476" s="161"/>
      <c r="BK476" s="161"/>
      <c r="BL476" s="161"/>
      <c r="BM476" s="178"/>
      <c r="BN476" s="20" t="str">
        <f>CONCATENATE(J476," Acción preventiva"," 1")</f>
        <v>SEYM  Acción preventiva 1</v>
      </c>
      <c r="BO476" s="22"/>
      <c r="BP476" s="22"/>
      <c r="BQ476" s="22"/>
      <c r="BR476" s="20"/>
      <c r="BS476" s="20"/>
      <c r="BT476" s="20"/>
      <c r="BU476" s="20"/>
      <c r="BV476" s="20"/>
      <c r="BW476" s="20"/>
      <c r="BX476" s="20"/>
      <c r="BY476" s="20"/>
      <c r="BZ476" s="20"/>
      <c r="CA476" s="20"/>
      <c r="CB476" s="20"/>
      <c r="CC476" s="20"/>
      <c r="CD476" s="20"/>
      <c r="CE476" s="180"/>
      <c r="CF476" s="37"/>
      <c r="CG476" s="37"/>
      <c r="CH476" s="37"/>
      <c r="CI476" s="37"/>
      <c r="CJ476" s="37"/>
      <c r="CK476" s="37"/>
      <c r="CL476" s="37"/>
      <c r="CM476" s="37"/>
      <c r="CN476" s="37"/>
      <c r="CO476" s="37"/>
      <c r="CP476" s="37"/>
      <c r="CQ476" s="37"/>
      <c r="CR476" s="37">
        <f t="shared" si="375"/>
        <v>0</v>
      </c>
      <c r="CS476" s="38"/>
      <c r="CT476" s="23"/>
      <c r="CU476" s="24"/>
      <c r="CV476" s="240">
        <f>+AD476</f>
        <v>0</v>
      </c>
      <c r="CW476" s="25" t="e">
        <f>1-(CU476/CV476)</f>
        <v>#DIV/0!</v>
      </c>
      <c r="CX476" s="23" t="e" cm="1">
        <f t="array" ref="CX476">+_xlfn.IFS(CW476&lt;0.8,"Cambio",CW476&lt;0.9,"Revisión de control",CW476&gt;0.89,"Se mantiene")</f>
        <v>#DIV/0!</v>
      </c>
      <c r="CY476" s="143"/>
      <c r="CZ476" s="143"/>
      <c r="DA476" s="143"/>
      <c r="DB476" s="143"/>
      <c r="DC476" s="25"/>
    </row>
    <row r="477" spans="1:107" ht="60" hidden="1" customHeight="1" x14ac:dyDescent="0.35">
      <c r="A477" s="146"/>
      <c r="B477" s="219"/>
      <c r="C477" s="147" t="s">
        <v>165</v>
      </c>
      <c r="D477" s="206"/>
      <c r="E477" s="250"/>
      <c r="F477" s="206"/>
      <c r="G477" s="221"/>
      <c r="H477" s="184"/>
      <c r="I477" s="216"/>
      <c r="J477" s="190"/>
      <c r="K477" s="190"/>
      <c r="L477" s="211"/>
      <c r="M477" s="197"/>
      <c r="N477" s="253"/>
      <c r="O477" s="213"/>
      <c r="P477" s="216"/>
      <c r="Q477" s="213"/>
      <c r="R477" s="216"/>
      <c r="S477" s="216"/>
      <c r="T477" s="216"/>
      <c r="U477" s="184"/>
      <c r="V477" s="186"/>
      <c r="W477" s="186"/>
      <c r="X477" s="186"/>
      <c r="Y477" s="190"/>
      <c r="Z477" s="190"/>
      <c r="AA477" s="247"/>
      <c r="AB477" s="247"/>
      <c r="AC477" s="247"/>
      <c r="AD477" s="195"/>
      <c r="AE477" s="184"/>
      <c r="AF477" s="188"/>
      <c r="AG477" s="184"/>
      <c r="AH477" s="184"/>
      <c r="AI477" s="188"/>
      <c r="AJ477" s="184"/>
      <c r="AK477" s="185"/>
      <c r="AL477" s="20" t="str">
        <f>CONCATENATE(J476," Control"," 2")</f>
        <v>SEYM  Control 2</v>
      </c>
      <c r="AM477" s="22"/>
      <c r="AN477" s="22"/>
      <c r="AO477" s="22"/>
      <c r="AP477" s="22" t="str">
        <f t="shared" si="374"/>
        <v xml:space="preserve">  a través de </v>
      </c>
      <c r="AQ477" s="20"/>
      <c r="AR477" s="20" t="str">
        <f t="shared" si="376"/>
        <v/>
      </c>
      <c r="AS477" s="20"/>
      <c r="AT477" s="20" t="str">
        <f t="shared" si="377"/>
        <v/>
      </c>
      <c r="AU477" s="20"/>
      <c r="AV477" s="20"/>
      <c r="AW477" s="20"/>
      <c r="AX477" s="21" t="str">
        <f>+IF(AR477="Probabilidad",AX476-(AX476*AT477),AX476)</f>
        <v/>
      </c>
      <c r="AY477" s="20" t="str">
        <f t="shared" si="335"/>
        <v/>
      </c>
      <c r="AZ477" s="21" t="e">
        <f>+IF(AR477="Impacto",AZ476-(AZ476*AT477),AZ476)</f>
        <v>#N/A</v>
      </c>
      <c r="BA477" s="20" t="str">
        <f t="shared" si="336"/>
        <v/>
      </c>
      <c r="BB477" s="190"/>
      <c r="BC477" s="190"/>
      <c r="BD477" s="182"/>
      <c r="BE477" s="162"/>
      <c r="BF477" s="162"/>
      <c r="BG477" s="162"/>
      <c r="BH477" s="162"/>
      <c r="BI477" s="162"/>
      <c r="BJ477" s="162"/>
      <c r="BK477" s="162"/>
      <c r="BL477" s="162"/>
      <c r="BM477" s="178"/>
      <c r="BN477" s="20" t="str">
        <f>CONCATENATE(J476," Acción preventiva"," 2")</f>
        <v>SEYM  Acción preventiva 2</v>
      </c>
      <c r="BO477" s="22"/>
      <c r="BP477" s="22"/>
      <c r="BQ477" s="22"/>
      <c r="BR477" s="20"/>
      <c r="BS477" s="20"/>
      <c r="BT477" s="20"/>
      <c r="BU477" s="20"/>
      <c r="BV477" s="20"/>
      <c r="BW477" s="20"/>
      <c r="BX477" s="20"/>
      <c r="BY477" s="20"/>
      <c r="BZ477" s="20"/>
      <c r="CA477" s="20"/>
      <c r="CB477" s="20"/>
      <c r="CC477" s="20"/>
      <c r="CD477" s="20"/>
      <c r="CE477" s="180"/>
      <c r="CF477" s="37"/>
      <c r="CG477" s="37"/>
      <c r="CH477" s="37"/>
      <c r="CI477" s="37"/>
      <c r="CJ477" s="37"/>
      <c r="CK477" s="37"/>
      <c r="CL477" s="37"/>
      <c r="CM477" s="37"/>
      <c r="CN477" s="37"/>
      <c r="CO477" s="37"/>
      <c r="CP477" s="37"/>
      <c r="CQ477" s="37"/>
      <c r="CR477" s="37">
        <f t="shared" si="375"/>
        <v>0</v>
      </c>
      <c r="CS477" s="38"/>
      <c r="CT477" s="23"/>
      <c r="CU477" s="24"/>
      <c r="CV477" s="241"/>
      <c r="CW477" s="25" t="e">
        <f>1-(CU477/CV476)</f>
        <v>#DIV/0!</v>
      </c>
      <c r="CX477" s="23" t="e" cm="1">
        <f t="array" ref="CX477">+_xlfn.IFS(CW477&lt;0.8,"Cambio",CW477&lt;0.9,"Revisión de control",CW477&gt;0.89,"Se mantiene")</f>
        <v>#DIV/0!</v>
      </c>
      <c r="CY477" s="143"/>
      <c r="CZ477" s="143"/>
      <c r="DA477" s="143"/>
      <c r="DB477" s="143"/>
      <c r="DC477" s="25"/>
    </row>
    <row r="478" spans="1:107" ht="60" hidden="1" customHeight="1" x14ac:dyDescent="0.35">
      <c r="A478" s="146"/>
      <c r="B478" s="219"/>
      <c r="C478" s="147" t="s">
        <v>165</v>
      </c>
      <c r="D478" s="206"/>
      <c r="E478" s="250"/>
      <c r="F478" s="206"/>
      <c r="G478" s="221"/>
      <c r="H478" s="184"/>
      <c r="I478" s="216"/>
      <c r="J478" s="190"/>
      <c r="K478" s="190"/>
      <c r="L478" s="211"/>
      <c r="M478" s="197"/>
      <c r="N478" s="253"/>
      <c r="O478" s="213"/>
      <c r="P478" s="216"/>
      <c r="Q478" s="213"/>
      <c r="R478" s="216"/>
      <c r="S478" s="216"/>
      <c r="T478" s="216"/>
      <c r="U478" s="184"/>
      <c r="V478" s="186"/>
      <c r="W478" s="186"/>
      <c r="X478" s="186"/>
      <c r="Y478" s="190"/>
      <c r="Z478" s="190"/>
      <c r="AA478" s="247"/>
      <c r="AB478" s="247"/>
      <c r="AC478" s="247"/>
      <c r="AD478" s="195"/>
      <c r="AE478" s="184"/>
      <c r="AF478" s="188"/>
      <c r="AG478" s="184"/>
      <c r="AH478" s="184"/>
      <c r="AI478" s="188"/>
      <c r="AJ478" s="184"/>
      <c r="AK478" s="185"/>
      <c r="AL478" s="20" t="str">
        <f>CONCATENATE(J476," Control"," 3")</f>
        <v>SEYM  Control 3</v>
      </c>
      <c r="AM478" s="22"/>
      <c r="AN478" s="22"/>
      <c r="AO478" s="22"/>
      <c r="AP478" s="22" t="str">
        <f t="shared" si="374"/>
        <v xml:space="preserve">  a través de </v>
      </c>
      <c r="AQ478" s="20"/>
      <c r="AR478" s="20" t="str">
        <f t="shared" si="376"/>
        <v/>
      </c>
      <c r="AS478" s="20"/>
      <c r="AT478" s="20" t="str">
        <f t="shared" si="377"/>
        <v/>
      </c>
      <c r="AU478" s="20"/>
      <c r="AV478" s="20"/>
      <c r="AW478" s="20"/>
      <c r="AX478" s="21" t="str">
        <f>+IF(AR478="Probabilidad",AX477-(AX477*AT478),AX477)</f>
        <v/>
      </c>
      <c r="AY478" s="20" t="str">
        <f t="shared" si="335"/>
        <v/>
      </c>
      <c r="AZ478" s="21" t="e">
        <f>+IF(AR478="Impacto",AZ477-(AZ477*AT478),AZ477)</f>
        <v>#N/A</v>
      </c>
      <c r="BA478" s="20" t="str">
        <f t="shared" si="336"/>
        <v/>
      </c>
      <c r="BB478" s="190"/>
      <c r="BC478" s="190"/>
      <c r="BD478" s="182"/>
      <c r="BE478" s="162"/>
      <c r="BF478" s="162"/>
      <c r="BG478" s="162"/>
      <c r="BH478" s="162"/>
      <c r="BI478" s="162"/>
      <c r="BJ478" s="162"/>
      <c r="BK478" s="162"/>
      <c r="BL478" s="162"/>
      <c r="BM478" s="178"/>
      <c r="BN478" s="20" t="str">
        <f>CONCATENATE(J476," Acción preventiva"," 3")</f>
        <v>SEYM  Acción preventiva 3</v>
      </c>
      <c r="BO478" s="22"/>
      <c r="BP478" s="22"/>
      <c r="BQ478" s="22"/>
      <c r="BR478" s="20"/>
      <c r="BS478" s="20"/>
      <c r="BT478" s="20"/>
      <c r="BU478" s="20"/>
      <c r="BV478" s="20"/>
      <c r="BW478" s="20"/>
      <c r="BX478" s="20"/>
      <c r="BY478" s="20"/>
      <c r="BZ478" s="20"/>
      <c r="CA478" s="20"/>
      <c r="CB478" s="20"/>
      <c r="CC478" s="20"/>
      <c r="CD478" s="20"/>
      <c r="CE478" s="180"/>
      <c r="CF478" s="37"/>
      <c r="CG478" s="37"/>
      <c r="CH478" s="37"/>
      <c r="CI478" s="37"/>
      <c r="CJ478" s="37"/>
      <c r="CK478" s="37"/>
      <c r="CL478" s="37"/>
      <c r="CM478" s="37"/>
      <c r="CN478" s="37"/>
      <c r="CO478" s="37"/>
      <c r="CP478" s="37"/>
      <c r="CQ478" s="37"/>
      <c r="CR478" s="37">
        <f t="shared" si="375"/>
        <v>0</v>
      </c>
      <c r="CS478" s="38"/>
      <c r="CT478" s="23"/>
      <c r="CU478" s="24"/>
      <c r="CV478" s="241"/>
      <c r="CW478" s="25" t="e">
        <f>1-(CU478/CV476)</f>
        <v>#DIV/0!</v>
      </c>
      <c r="CX478" s="23" t="e" cm="1">
        <f t="array" ref="CX478">+_xlfn.IFS(CW478&lt;0.8,"Cambio",CW478&lt;0.9,"Revisión de control",CW478&gt;0.89,"Se mantiene")</f>
        <v>#DIV/0!</v>
      </c>
      <c r="CY478" s="143"/>
      <c r="CZ478" s="143"/>
      <c r="DA478" s="143"/>
      <c r="DB478" s="143"/>
      <c r="DC478" s="25"/>
    </row>
    <row r="479" spans="1:107" ht="60" hidden="1" customHeight="1" x14ac:dyDescent="0.35">
      <c r="A479" s="146"/>
      <c r="B479" s="220"/>
      <c r="C479" s="147" t="s">
        <v>165</v>
      </c>
      <c r="D479" s="207"/>
      <c r="E479" s="251"/>
      <c r="F479" s="207"/>
      <c r="G479" s="221"/>
      <c r="H479" s="184"/>
      <c r="I479" s="217"/>
      <c r="J479" s="191"/>
      <c r="K479" s="191"/>
      <c r="L479" s="211"/>
      <c r="M479" s="198"/>
      <c r="N479" s="254"/>
      <c r="O479" s="214"/>
      <c r="P479" s="217"/>
      <c r="Q479" s="214"/>
      <c r="R479" s="217"/>
      <c r="S479" s="217"/>
      <c r="T479" s="217"/>
      <c r="U479" s="184"/>
      <c r="V479" s="186"/>
      <c r="W479" s="186"/>
      <c r="X479" s="186"/>
      <c r="Y479" s="191"/>
      <c r="Z479" s="191"/>
      <c r="AA479" s="248"/>
      <c r="AB479" s="248"/>
      <c r="AC479" s="248"/>
      <c r="AD479" s="195"/>
      <c r="AE479" s="184"/>
      <c r="AF479" s="188"/>
      <c r="AG479" s="184"/>
      <c r="AH479" s="184"/>
      <c r="AI479" s="188"/>
      <c r="AJ479" s="184"/>
      <c r="AK479" s="185"/>
      <c r="AL479" s="20" t="str">
        <f>CONCATENATE(J476," Control"," 4")</f>
        <v>SEYM  Control 4</v>
      </c>
      <c r="AM479" s="22"/>
      <c r="AN479" s="22"/>
      <c r="AO479" s="22"/>
      <c r="AP479" s="22" t="str">
        <f t="shared" si="374"/>
        <v xml:space="preserve">  a través de </v>
      </c>
      <c r="AQ479" s="20"/>
      <c r="AR479" s="20" t="str">
        <f t="shared" si="376"/>
        <v/>
      </c>
      <c r="AS479" s="20"/>
      <c r="AT479" s="20" t="str">
        <f t="shared" si="377"/>
        <v/>
      </c>
      <c r="AU479" s="20"/>
      <c r="AV479" s="20"/>
      <c r="AW479" s="20"/>
      <c r="AX479" s="21" t="str">
        <f>+IF(AR479="Probabilidad",AX478-(AX478*AT479),AX478)</f>
        <v/>
      </c>
      <c r="AY479" s="20" t="str">
        <f t="shared" si="335"/>
        <v/>
      </c>
      <c r="AZ479" s="21" t="e">
        <f>+IF(AR479="Impacto",AZ478-(AZ478*AT479),AZ478)</f>
        <v>#N/A</v>
      </c>
      <c r="BA479" s="20" t="str">
        <f t="shared" si="336"/>
        <v/>
      </c>
      <c r="BB479" s="191"/>
      <c r="BC479" s="191"/>
      <c r="BD479" s="183"/>
      <c r="BE479" s="163"/>
      <c r="BF479" s="163"/>
      <c r="BG479" s="163"/>
      <c r="BH479" s="163"/>
      <c r="BI479" s="163"/>
      <c r="BJ479" s="163"/>
      <c r="BK479" s="163"/>
      <c r="BL479" s="163"/>
      <c r="BM479" s="178"/>
      <c r="BN479" s="20" t="str">
        <f>CONCATENATE(J476," Acción preventiva"," 4")</f>
        <v>SEYM  Acción preventiva 4</v>
      </c>
      <c r="BO479" s="22"/>
      <c r="BP479" s="22"/>
      <c r="BQ479" s="22"/>
      <c r="BR479" s="20"/>
      <c r="BS479" s="20"/>
      <c r="BT479" s="20"/>
      <c r="BU479" s="20"/>
      <c r="BV479" s="20"/>
      <c r="BW479" s="20"/>
      <c r="BX479" s="20"/>
      <c r="BY479" s="20"/>
      <c r="BZ479" s="20"/>
      <c r="CA479" s="20"/>
      <c r="CB479" s="20"/>
      <c r="CC479" s="20"/>
      <c r="CD479" s="20"/>
      <c r="CE479" s="180"/>
      <c r="CF479" s="37"/>
      <c r="CG479" s="37"/>
      <c r="CH479" s="37"/>
      <c r="CI479" s="37"/>
      <c r="CJ479" s="37"/>
      <c r="CK479" s="37"/>
      <c r="CL479" s="37"/>
      <c r="CM479" s="37"/>
      <c r="CN479" s="37"/>
      <c r="CO479" s="37"/>
      <c r="CP479" s="37"/>
      <c r="CQ479" s="37"/>
      <c r="CR479" s="37">
        <f t="shared" si="375"/>
        <v>0</v>
      </c>
      <c r="CS479" s="38"/>
      <c r="CT479" s="23"/>
      <c r="CU479" s="24"/>
      <c r="CV479" s="242"/>
      <c r="CW479" s="25" t="e">
        <f>1-(CU479/CV476)</f>
        <v>#DIV/0!</v>
      </c>
      <c r="CX479" s="23" t="e" cm="1">
        <f t="array" ref="CX479">+_xlfn.IFS(CW479&lt;0.8,"Cambio",CW479&lt;0.9,"Revisión de control",CW479&gt;0.89,"Se mantiene")</f>
        <v>#DIV/0!</v>
      </c>
      <c r="CY479" s="143"/>
      <c r="CZ479" s="143"/>
      <c r="DA479" s="143"/>
      <c r="DB479" s="143"/>
      <c r="DC479" s="25"/>
    </row>
    <row r="480" spans="1:107" ht="60" hidden="1" customHeight="1" x14ac:dyDescent="0.35">
      <c r="A480" s="146"/>
      <c r="B480" s="218" t="s">
        <v>164</v>
      </c>
      <c r="C480" s="147" t="s">
        <v>165</v>
      </c>
      <c r="D480" s="205" t="str">
        <f>VLOOKUP(B480,Datos!$B$65:$F$80,3,FALSE)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0" s="249" t="str">
        <f>VLOOKUP(B480,Datos!$B$65:$F$80,5,FALSE)</f>
        <v>La posibilidad de incumplir con las acciones que generen mejoramiento a los procesos, planes, programas y proyectos que impactan en la toma de decisiones en la entidad</v>
      </c>
      <c r="F480" s="205" t="str">
        <f>VLOOKUP(B480,Datos!$B$65:$F$80,4,FALSE)</f>
        <v>Desde el reporte y análisis de información y datos, la determinación de las causas probables de lo sin cumplimientos y tendencias negativas hasta la formulación de acciones correctivas, preventivas y de mejora.</v>
      </c>
      <c r="G480" s="221" t="s">
        <v>1030</v>
      </c>
      <c r="H480" s="184"/>
      <c r="I480" s="215">
        <f>IF(K480="",0,1)</f>
        <v>0</v>
      </c>
      <c r="J480" s="189" t="str">
        <f>CONCATENATE(C480," ",K480)</f>
        <v xml:space="preserve">SEYM </v>
      </c>
      <c r="K480" s="189"/>
      <c r="L480" s="211"/>
      <c r="M480" s="196">
        <f ca="1">+TODAY()-L480</f>
        <v>46189</v>
      </c>
      <c r="N480" s="252"/>
      <c r="O480" s="212"/>
      <c r="P480" s="215" t="e">
        <f>VLOOKUP(O480,Datos!$B$20:$D$25,3,FALSE)</f>
        <v>#N/A</v>
      </c>
      <c r="Q480" s="212"/>
      <c r="R480" s="215" t="e">
        <f>VLOOKUP(Q480,Datos!$C$20:$D$25,2,FALSE)</f>
        <v>#N/A</v>
      </c>
      <c r="S480" s="215" t="e">
        <f>+IF(P480="",R480,IF(R480="",P480,IF(P480&gt;R480,P480,R480)))</f>
        <v>#N/A</v>
      </c>
      <c r="T480" s="215" t="e" cm="1">
        <f t="array" ref="T480">_xlfn.IFS(S480=P480,O480,S480=R480,Q480)</f>
        <v>#N/A</v>
      </c>
      <c r="U480" s="184"/>
      <c r="V480" s="186"/>
      <c r="W480" s="186"/>
      <c r="X480" s="186" t="str">
        <f>CONCATENATE("Posibilidad de"," ",U480," ",V480," debido ",W480)</f>
        <v xml:space="preserve">Posibilidad de   debido </v>
      </c>
      <c r="Y480" s="189"/>
      <c r="Z480" s="189"/>
      <c r="AA480" s="246"/>
      <c r="AB480" s="246"/>
      <c r="AC480" s="246"/>
      <c r="AD480" s="195"/>
      <c r="AE480" s="184" t="str">
        <f>IF(AD480&lt;=0,"",IF(AD480&lt;=2,"Muy Baja",IF(AD480&lt;=24,"Baja",IF(AD480&lt;=500,"Media",IF(AD480&lt;=5000,"Alta","Muy Alta")))))</f>
        <v/>
      </c>
      <c r="AF480" s="188" t="str">
        <f>IF(AE480="","",IF(AE480="Muy Baja",0.2,IF(AE480="Baja",0.4,IF(AE480="Media",0.6,IF(AE480="Alta",0.8,IF(AE480="Muy Alta",1,))))))</f>
        <v/>
      </c>
      <c r="AG480" s="188" t="e">
        <f>+T480</f>
        <v>#N/A</v>
      </c>
      <c r="AH480" s="184" t="e" cm="1">
        <f t="array" ref="AH480">_xlfn.IFS(AG480=Datos!$C$6,"Leve",AG480=Datos!$D$6,"Leve",AG480=Datos!$C$7,"Menor",AG480=Datos!$D$7,"Menor",AG480=Datos!$C$8,"Moderado",AG480=Datos!$D$8,"Moderado",AG480=Datos!$C$9,"Mayor",AG480=Datos!$D$9,"Mayor",AG480=Datos!$C$10,"Catastrófico",AG480=Datos!$D$10,"Catastrófico")</f>
        <v>#N/A</v>
      </c>
      <c r="AI480" s="188" t="e">
        <f>IF(AH480="","",IF(AH480="Leve",0.2,IF(AH480="Menor",0.4,IF(AH480="Moderado",0.6,IF(AH480="Mayor",0.8,IF(AH480="Catastrófico",1,))))))</f>
        <v>#N/A</v>
      </c>
      <c r="AJ480" s="184" t="e">
        <f>IF(OR(AND(AE480="Muy Baja",AH480="Leve"),AND(AE480="Muy Baja",AH480="Menor"),AND(AE480="Baja",AH480="Leve")),"Bajo",IF(OR(AND(AE480="Muy baja",AH480="Moderado"),AND(AE480="Baja",AH480="Menor"),AND(AE480="Baja",AH480="Moderado"),AND(AE480="Media",AH480="Leve"),AND(AE480="Media",AH480="Menor"),AND(AE480="Media",AH480="Moderado"),AND(AE480="Alta",AH480="Leve"),AND(AE480="Alta",AH480="Menor")),"Moderado",IF(OR(AND(AE480="Muy Baja",AH480="Mayor"),AND(AE480="Baja",AH480="Mayor"),AND(AE480="Media",AH480="Mayor"),AND(AE480="Alta",AH480="Moderado"),AND(AE480="Alta",AH480="Mayor"),AND(AE480="Muy Alta",AH480="Leve"),AND(AE480="Muy Alta",AH480="Menor"),AND(AE480="Muy Alta",AH480="Moderado"),AND(AE480="Muy Alta",AH480="Mayor")),"Alto",IF(OR(AND(AE480="Muy Baja",AH480="Catastrófico"),AND(AE480="Baja",AH480="Catastrófico"),AND(AE480="Media",AH480="Catastrófico"),AND(AE480="Alta",AH480="Catastrófico"),AND(AE480="Muy Alta",AH480="Catastrófico")),"Extremo",""))))</f>
        <v>#N/A</v>
      </c>
      <c r="AK480" s="185" t="e" cm="1">
        <f t="array" ref="AK480">_xlfn.IFS(AJ480="Bajo","Aceptar",AJ480="Moderado","Reducir",AJ480="Alto","Reducir",AJ480="Extremo","Reducir")</f>
        <v>#N/A</v>
      </c>
      <c r="AL480" s="20" t="str">
        <f>CONCATENATE(J480," Control"," 1")</f>
        <v>SEYM  Control 1</v>
      </c>
      <c r="AM480" s="22"/>
      <c r="AN480" s="22"/>
      <c r="AO480" s="22"/>
      <c r="AP480" s="22" t="str">
        <f t="shared" si="374"/>
        <v xml:space="preserve">  a través de </v>
      </c>
      <c r="AQ480" s="20"/>
      <c r="AR480" s="20" t="str">
        <f t="shared" si="376"/>
        <v/>
      </c>
      <c r="AS480" s="20"/>
      <c r="AT480" s="20" t="str">
        <f t="shared" si="377"/>
        <v/>
      </c>
      <c r="AU480" s="20"/>
      <c r="AV480" s="20"/>
      <c r="AW480" s="20"/>
      <c r="AX480" s="21" t="str">
        <f>+IF(AR480="Probabilidad",AF480-(AF480*AT480),AF480)</f>
        <v/>
      </c>
      <c r="AY480" s="20" t="str">
        <f t="shared" si="335"/>
        <v/>
      </c>
      <c r="AZ480" s="21" t="e">
        <f>+IF(AR480="Impacto",AI480-(AI480*AT480),AI480)</f>
        <v>#N/A</v>
      </c>
      <c r="BA480" s="20" t="str">
        <f t="shared" si="336"/>
        <v/>
      </c>
      <c r="BB480" s="189" t="str">
        <f>IF(OR(AND(AY483="Muy Baja",BA483="Leve"),AND(AY483="Muy Baja",BA483="Menor"),AND(AY483="Baja",BA483="Leve")),"Bajo",IF(OR(AND(AY483="Muy baja",BA483="Moderado"),AND(AY483="Baja",BA483="Menor"),AND(AY483="Baja",BA483="Moderado"),AND(AY483="Media",BA483="Leve"),AND(AY483="Media",BA483="Menor"),AND(AY483="Media",BA483="Moderado"),AND(AY483="Alta",BA483="Leve"),AND(AY483="Alta",BA483="Menor")),"Moderado",IF(OR(AND(AY483="Muy Baja",BA483="Mayor"),AND(AY483="Baja",BA483="Mayor"),AND(AY483="Media",BA483="Mayor"),AND(AY483="Alta",BA483="Moderado"),AND(AY483="Alta",BA483="Mayor"),AND(AY483="Muy Alta",BA483="Leve"),AND(AY483="Muy Alta",BA483="Menor"),AND(AY483="Muy Alta",BA483="Moderado"),AND(AY483="Muy Alta",BA483="Mayor")),"Alto",IF(OR(AND(AY483="Muy Baja",BA483="Catastrófico"),AND(AY483="Baja",BA483="Catastrófico"),AND(AY483="Media",BA483="Catastrófico"),AND(AY483="Alta",BA483="Catastrófico"),AND(AY483="Muy Alta",BA483="Catastrófico")),"Extremo",""))))</f>
        <v/>
      </c>
      <c r="BC480" s="189" t="e" cm="1">
        <f t="array" ref="BC480">_xlfn.IFS(BB480="Bajo","Aceptar",BB480="Moderado","Reducir",BB480="Alto","Reducir",BB480="Extremo","Reducir")</f>
        <v>#N/A</v>
      </c>
      <c r="BD480" s="181" t="e" cm="1">
        <f t="array" ref="BD480">_xlfn.IFS(BC480="Aceptar","No",BC480="Reducir","Si")</f>
        <v>#N/A</v>
      </c>
      <c r="BE480" s="161"/>
      <c r="BF480" s="161"/>
      <c r="BG480" s="161"/>
      <c r="BH480" s="161"/>
      <c r="BI480" s="161"/>
      <c r="BJ480" s="161"/>
      <c r="BK480" s="161"/>
      <c r="BL480" s="161"/>
      <c r="BM480" s="178"/>
      <c r="BN480" s="20" t="str">
        <f>CONCATENATE(J480," Acción preventiva"," 1")</f>
        <v>SEYM  Acción preventiva 1</v>
      </c>
      <c r="BO480" s="22"/>
      <c r="BP480" s="22"/>
      <c r="BQ480" s="22"/>
      <c r="BR480" s="20"/>
      <c r="BS480" s="20"/>
      <c r="BT480" s="20"/>
      <c r="BU480" s="20"/>
      <c r="BV480" s="20"/>
      <c r="BW480" s="20"/>
      <c r="BX480" s="20"/>
      <c r="BY480" s="20"/>
      <c r="BZ480" s="20"/>
      <c r="CA480" s="20"/>
      <c r="CB480" s="20"/>
      <c r="CC480" s="20"/>
      <c r="CD480" s="20"/>
      <c r="CE480" s="180"/>
      <c r="CF480" s="37"/>
      <c r="CG480" s="37"/>
      <c r="CH480" s="37"/>
      <c r="CI480" s="37"/>
      <c r="CJ480" s="37"/>
      <c r="CK480" s="37"/>
      <c r="CL480" s="37"/>
      <c r="CM480" s="37"/>
      <c r="CN480" s="37"/>
      <c r="CO480" s="37"/>
      <c r="CP480" s="37"/>
      <c r="CQ480" s="37"/>
      <c r="CR480" s="37">
        <f t="shared" si="375"/>
        <v>0</v>
      </c>
      <c r="CS480" s="38"/>
      <c r="CT480" s="23"/>
      <c r="CU480" s="24"/>
      <c r="CV480" s="240">
        <f>+AD480</f>
        <v>0</v>
      </c>
      <c r="CW480" s="25" t="e">
        <f>1-(CU480/CV480)</f>
        <v>#DIV/0!</v>
      </c>
      <c r="CX480" s="23" t="e" cm="1">
        <f t="array" ref="CX480">+_xlfn.IFS(CW480&lt;0.8,"Cambio",CW480&lt;0.9,"Revisión de control",CW480&gt;0.89,"Se mantiene")</f>
        <v>#DIV/0!</v>
      </c>
      <c r="CY480" s="143"/>
      <c r="CZ480" s="143"/>
      <c r="DA480" s="143"/>
      <c r="DB480" s="143"/>
      <c r="DC480" s="25"/>
    </row>
    <row r="481" spans="1:107" ht="60" hidden="1" customHeight="1" x14ac:dyDescent="0.35">
      <c r="A481" s="146"/>
      <c r="B481" s="219"/>
      <c r="C481" s="147" t="s">
        <v>165</v>
      </c>
      <c r="D481" s="206"/>
      <c r="E481" s="250"/>
      <c r="F481" s="206"/>
      <c r="G481" s="221"/>
      <c r="H481" s="184"/>
      <c r="I481" s="216"/>
      <c r="J481" s="190"/>
      <c r="K481" s="190"/>
      <c r="L481" s="211"/>
      <c r="M481" s="197"/>
      <c r="N481" s="253"/>
      <c r="O481" s="213"/>
      <c r="P481" s="216"/>
      <c r="Q481" s="213"/>
      <c r="R481" s="216"/>
      <c r="S481" s="216"/>
      <c r="T481" s="216"/>
      <c r="U481" s="184"/>
      <c r="V481" s="186"/>
      <c r="W481" s="186"/>
      <c r="X481" s="186"/>
      <c r="Y481" s="190"/>
      <c r="Z481" s="190"/>
      <c r="AA481" s="247"/>
      <c r="AB481" s="247"/>
      <c r="AC481" s="247"/>
      <c r="AD481" s="195"/>
      <c r="AE481" s="184"/>
      <c r="AF481" s="188"/>
      <c r="AG481" s="184"/>
      <c r="AH481" s="184"/>
      <c r="AI481" s="188"/>
      <c r="AJ481" s="184"/>
      <c r="AK481" s="185"/>
      <c r="AL481" s="20" t="str">
        <f>CONCATENATE(J480," Control"," 2")</f>
        <v>SEYM  Control 2</v>
      </c>
      <c r="AM481" s="22"/>
      <c r="AN481" s="22"/>
      <c r="AO481" s="22"/>
      <c r="AP481" s="22" t="str">
        <f t="shared" si="374"/>
        <v xml:space="preserve">  a través de </v>
      </c>
      <c r="AQ481" s="20"/>
      <c r="AR481" s="20" t="str">
        <f t="shared" si="376"/>
        <v/>
      </c>
      <c r="AS481" s="20"/>
      <c r="AT481" s="20" t="str">
        <f t="shared" si="377"/>
        <v/>
      </c>
      <c r="AU481" s="20"/>
      <c r="AV481" s="20"/>
      <c r="AW481" s="20"/>
      <c r="AX481" s="21" t="str">
        <f>+IF(AR481="Probabilidad",AX480-(AX480*AT481),AX480)</f>
        <v/>
      </c>
      <c r="AY481" s="20" t="str">
        <f t="shared" si="335"/>
        <v/>
      </c>
      <c r="AZ481" s="21" t="e">
        <f>+IF(AR481="Impacto",AZ480-(AZ480*AT481),AZ480)</f>
        <v>#N/A</v>
      </c>
      <c r="BA481" s="20" t="str">
        <f t="shared" si="336"/>
        <v/>
      </c>
      <c r="BB481" s="190"/>
      <c r="BC481" s="190"/>
      <c r="BD481" s="182"/>
      <c r="BE481" s="162"/>
      <c r="BF481" s="162"/>
      <c r="BG481" s="162"/>
      <c r="BH481" s="162"/>
      <c r="BI481" s="162"/>
      <c r="BJ481" s="162"/>
      <c r="BK481" s="162"/>
      <c r="BL481" s="162"/>
      <c r="BM481" s="178"/>
      <c r="BN481" s="20" t="str">
        <f>CONCATENATE(J480," Acción preventiva"," 2")</f>
        <v>SEYM  Acción preventiva 2</v>
      </c>
      <c r="BO481" s="22"/>
      <c r="BP481" s="22"/>
      <c r="BQ481" s="22"/>
      <c r="BR481" s="20"/>
      <c r="BS481" s="20"/>
      <c r="BT481" s="20"/>
      <c r="BU481" s="20"/>
      <c r="BV481" s="20"/>
      <c r="BW481" s="20"/>
      <c r="BX481" s="20"/>
      <c r="BY481" s="20"/>
      <c r="BZ481" s="20"/>
      <c r="CA481" s="20"/>
      <c r="CB481" s="20"/>
      <c r="CC481" s="20"/>
      <c r="CD481" s="20"/>
      <c r="CE481" s="180"/>
      <c r="CF481" s="37"/>
      <c r="CG481" s="37"/>
      <c r="CH481" s="37"/>
      <c r="CI481" s="37"/>
      <c r="CJ481" s="37"/>
      <c r="CK481" s="37"/>
      <c r="CL481" s="37"/>
      <c r="CM481" s="37"/>
      <c r="CN481" s="37"/>
      <c r="CO481" s="37"/>
      <c r="CP481" s="37"/>
      <c r="CQ481" s="37"/>
      <c r="CR481" s="37">
        <f t="shared" si="375"/>
        <v>0</v>
      </c>
      <c r="CS481" s="38"/>
      <c r="CT481" s="23"/>
      <c r="CU481" s="24"/>
      <c r="CV481" s="241"/>
      <c r="CW481" s="25" t="e">
        <f>1-(CU481/CV480)</f>
        <v>#DIV/0!</v>
      </c>
      <c r="CX481" s="23" t="e" cm="1">
        <f t="array" ref="CX481">+_xlfn.IFS(CW481&lt;0.8,"Cambio",CW481&lt;0.9,"Revisión de control",CW481&gt;0.89,"Se mantiene")</f>
        <v>#DIV/0!</v>
      </c>
      <c r="CY481" s="143"/>
      <c r="CZ481" s="143"/>
      <c r="DA481" s="143"/>
      <c r="DB481" s="143"/>
      <c r="DC481" s="25"/>
    </row>
    <row r="482" spans="1:107" ht="60" hidden="1" customHeight="1" x14ac:dyDescent="0.35">
      <c r="A482" s="146"/>
      <c r="B482" s="219"/>
      <c r="C482" s="147" t="s">
        <v>165</v>
      </c>
      <c r="D482" s="206"/>
      <c r="E482" s="250"/>
      <c r="F482" s="206"/>
      <c r="G482" s="221"/>
      <c r="H482" s="184"/>
      <c r="I482" s="216"/>
      <c r="J482" s="190"/>
      <c r="K482" s="190"/>
      <c r="L482" s="211"/>
      <c r="M482" s="197"/>
      <c r="N482" s="253"/>
      <c r="O482" s="213"/>
      <c r="P482" s="216"/>
      <c r="Q482" s="213"/>
      <c r="R482" s="216"/>
      <c r="S482" s="216"/>
      <c r="T482" s="216"/>
      <c r="U482" s="184"/>
      <c r="V482" s="186"/>
      <c r="W482" s="186"/>
      <c r="X482" s="186"/>
      <c r="Y482" s="190"/>
      <c r="Z482" s="190"/>
      <c r="AA482" s="247"/>
      <c r="AB482" s="247"/>
      <c r="AC482" s="247"/>
      <c r="AD482" s="195"/>
      <c r="AE482" s="184"/>
      <c r="AF482" s="188"/>
      <c r="AG482" s="184"/>
      <c r="AH482" s="184"/>
      <c r="AI482" s="188"/>
      <c r="AJ482" s="184"/>
      <c r="AK482" s="185"/>
      <c r="AL482" s="20" t="str">
        <f>CONCATENATE(J480," Control"," 3")</f>
        <v>SEYM  Control 3</v>
      </c>
      <c r="AM482" s="22"/>
      <c r="AN482" s="22"/>
      <c r="AO482" s="22"/>
      <c r="AP482" s="22" t="str">
        <f t="shared" si="374"/>
        <v xml:space="preserve">  a través de </v>
      </c>
      <c r="AQ482" s="20"/>
      <c r="AR482" s="20" t="str">
        <f t="shared" si="376"/>
        <v/>
      </c>
      <c r="AS482" s="20"/>
      <c r="AT482" s="20" t="str">
        <f t="shared" si="377"/>
        <v/>
      </c>
      <c r="AU482" s="20"/>
      <c r="AV482" s="20"/>
      <c r="AW482" s="20"/>
      <c r="AX482" s="21" t="str">
        <f>+IF(AR482="Probabilidad",AX481-(AX481*AT482),AX481)</f>
        <v/>
      </c>
      <c r="AY482" s="20" t="str">
        <f t="shared" si="335"/>
        <v/>
      </c>
      <c r="AZ482" s="21" t="e">
        <f>+IF(AR482="Impacto",AZ481-(AZ481*AT482),AZ481)</f>
        <v>#N/A</v>
      </c>
      <c r="BA482" s="20" t="str">
        <f t="shared" si="336"/>
        <v/>
      </c>
      <c r="BB482" s="190"/>
      <c r="BC482" s="190"/>
      <c r="BD482" s="182"/>
      <c r="BE482" s="162"/>
      <c r="BF482" s="162"/>
      <c r="BG482" s="162"/>
      <c r="BH482" s="162"/>
      <c r="BI482" s="162"/>
      <c r="BJ482" s="162"/>
      <c r="BK482" s="162"/>
      <c r="BL482" s="162"/>
      <c r="BM482" s="178"/>
      <c r="BN482" s="20" t="str">
        <f>CONCATENATE(J480," Acción preventiva"," 3")</f>
        <v>SEYM  Acción preventiva 3</v>
      </c>
      <c r="BO482" s="22"/>
      <c r="BP482" s="22"/>
      <c r="BQ482" s="22"/>
      <c r="BR482" s="20"/>
      <c r="BS482" s="20"/>
      <c r="BT482" s="20"/>
      <c r="BU482" s="20"/>
      <c r="BV482" s="20"/>
      <c r="BW482" s="20"/>
      <c r="BX482" s="20"/>
      <c r="BY482" s="20"/>
      <c r="BZ482" s="20"/>
      <c r="CA482" s="20"/>
      <c r="CB482" s="20"/>
      <c r="CC482" s="20"/>
      <c r="CD482" s="20"/>
      <c r="CE482" s="180"/>
      <c r="CF482" s="37"/>
      <c r="CG482" s="37"/>
      <c r="CH482" s="37"/>
      <c r="CI482" s="37"/>
      <c r="CJ482" s="37"/>
      <c r="CK482" s="37"/>
      <c r="CL482" s="37"/>
      <c r="CM482" s="37"/>
      <c r="CN482" s="37"/>
      <c r="CO482" s="37"/>
      <c r="CP482" s="37"/>
      <c r="CQ482" s="37"/>
      <c r="CR482" s="37">
        <f t="shared" si="375"/>
        <v>0</v>
      </c>
      <c r="CS482" s="38"/>
      <c r="CT482" s="23"/>
      <c r="CU482" s="24"/>
      <c r="CV482" s="241"/>
      <c r="CW482" s="25" t="e">
        <f>1-(CU482/CV480)</f>
        <v>#DIV/0!</v>
      </c>
      <c r="CX482" s="23" t="e" cm="1">
        <f t="array" ref="CX482">+_xlfn.IFS(CW482&lt;0.8,"Cambio",CW482&lt;0.9,"Revisión de control",CW482&gt;0.89,"Se mantiene")</f>
        <v>#DIV/0!</v>
      </c>
      <c r="CY482" s="143"/>
      <c r="CZ482" s="143"/>
      <c r="DA482" s="143"/>
      <c r="DB482" s="143"/>
      <c r="DC482" s="25"/>
    </row>
    <row r="483" spans="1:107" ht="60" hidden="1" customHeight="1" x14ac:dyDescent="0.35">
      <c r="A483" s="146"/>
      <c r="B483" s="220"/>
      <c r="C483" s="147" t="s">
        <v>165</v>
      </c>
      <c r="D483" s="207"/>
      <c r="E483" s="251"/>
      <c r="F483" s="207"/>
      <c r="G483" s="221"/>
      <c r="H483" s="184"/>
      <c r="I483" s="217"/>
      <c r="J483" s="191"/>
      <c r="K483" s="191"/>
      <c r="L483" s="211"/>
      <c r="M483" s="198"/>
      <c r="N483" s="254"/>
      <c r="O483" s="214"/>
      <c r="P483" s="217"/>
      <c r="Q483" s="214"/>
      <c r="R483" s="217"/>
      <c r="S483" s="217"/>
      <c r="T483" s="217"/>
      <c r="U483" s="184"/>
      <c r="V483" s="186"/>
      <c r="W483" s="186"/>
      <c r="X483" s="186"/>
      <c r="Y483" s="191"/>
      <c r="Z483" s="191"/>
      <c r="AA483" s="248"/>
      <c r="AB483" s="248"/>
      <c r="AC483" s="248"/>
      <c r="AD483" s="195"/>
      <c r="AE483" s="184"/>
      <c r="AF483" s="188"/>
      <c r="AG483" s="184"/>
      <c r="AH483" s="184"/>
      <c r="AI483" s="188"/>
      <c r="AJ483" s="184"/>
      <c r="AK483" s="185"/>
      <c r="AL483" s="20" t="str">
        <f>CONCATENATE(J480," Control"," 4")</f>
        <v>SEYM  Control 4</v>
      </c>
      <c r="AM483" s="22"/>
      <c r="AN483" s="22"/>
      <c r="AO483" s="22"/>
      <c r="AP483" s="22" t="str">
        <f t="shared" si="374"/>
        <v xml:space="preserve">  a través de </v>
      </c>
      <c r="AQ483" s="20"/>
      <c r="AR483" s="20" t="str">
        <f t="shared" si="376"/>
        <v/>
      </c>
      <c r="AS483" s="20"/>
      <c r="AT483" s="20" t="str">
        <f t="shared" si="377"/>
        <v/>
      </c>
      <c r="AU483" s="20"/>
      <c r="AV483" s="20"/>
      <c r="AW483" s="20"/>
      <c r="AX483" s="21" t="str">
        <f>+IF(AR483="Probabilidad",AX482-(AX482*AT483),AX482)</f>
        <v/>
      </c>
      <c r="AY483" s="20" t="str">
        <f t="shared" si="335"/>
        <v/>
      </c>
      <c r="AZ483" s="21" t="e">
        <f>+IF(AR483="Impacto",AZ482-(AZ482*AT483),AZ482)</f>
        <v>#N/A</v>
      </c>
      <c r="BA483" s="20" t="str">
        <f t="shared" si="336"/>
        <v/>
      </c>
      <c r="BB483" s="191"/>
      <c r="BC483" s="191"/>
      <c r="BD483" s="183"/>
      <c r="BE483" s="163"/>
      <c r="BF483" s="163"/>
      <c r="BG483" s="163"/>
      <c r="BH483" s="163"/>
      <c r="BI483" s="163"/>
      <c r="BJ483" s="163"/>
      <c r="BK483" s="163"/>
      <c r="BL483" s="163"/>
      <c r="BM483" s="178"/>
      <c r="BN483" s="20" t="str">
        <f>CONCATENATE(J480," Acción preventiva"," 4")</f>
        <v>SEYM  Acción preventiva 4</v>
      </c>
      <c r="BO483" s="22"/>
      <c r="BP483" s="22"/>
      <c r="BQ483" s="22"/>
      <c r="BR483" s="20"/>
      <c r="BS483" s="20"/>
      <c r="BT483" s="20"/>
      <c r="BU483" s="20"/>
      <c r="BV483" s="20"/>
      <c r="BW483" s="20"/>
      <c r="BX483" s="20"/>
      <c r="BY483" s="20"/>
      <c r="BZ483" s="20"/>
      <c r="CA483" s="20"/>
      <c r="CB483" s="20"/>
      <c r="CC483" s="20"/>
      <c r="CD483" s="20"/>
      <c r="CE483" s="180"/>
      <c r="CF483" s="37"/>
      <c r="CG483" s="37"/>
      <c r="CH483" s="37"/>
      <c r="CI483" s="37"/>
      <c r="CJ483" s="37"/>
      <c r="CK483" s="37"/>
      <c r="CL483" s="37"/>
      <c r="CM483" s="37"/>
      <c r="CN483" s="37"/>
      <c r="CO483" s="37"/>
      <c r="CP483" s="37"/>
      <c r="CQ483" s="37"/>
      <c r="CR483" s="37">
        <f t="shared" si="375"/>
        <v>0</v>
      </c>
      <c r="CS483" s="38"/>
      <c r="CT483" s="23"/>
      <c r="CU483" s="24"/>
      <c r="CV483" s="242"/>
      <c r="CW483" s="25" t="e">
        <f>1-(CU483/CV480)</f>
        <v>#DIV/0!</v>
      </c>
      <c r="CX483" s="23" t="e" cm="1">
        <f t="array" ref="CX483">+_xlfn.IFS(CW483&lt;0.8,"Cambio",CW483&lt;0.9,"Revisión de control",CW483&gt;0.89,"Se mantiene")</f>
        <v>#DIV/0!</v>
      </c>
      <c r="CY483" s="143"/>
      <c r="CZ483" s="143"/>
      <c r="DA483" s="143"/>
      <c r="DB483" s="143"/>
      <c r="DC483" s="25"/>
    </row>
    <row r="484" spans="1:107" ht="60" hidden="1" customHeight="1" x14ac:dyDescent="0.35">
      <c r="A484" s="146"/>
      <c r="B484" s="218" t="s">
        <v>164</v>
      </c>
      <c r="C484" s="148" t="s">
        <v>165</v>
      </c>
      <c r="D484" s="205" t="str">
        <f>VLOOKUP(B484,Datos!$B$65:$F$80,3,FALSE)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4" s="249" t="str">
        <f>VLOOKUP(B484,Datos!$B$65:$F$80,5,FALSE)</f>
        <v>La posibilidad de incumplir con las acciones que generen mejoramiento a los procesos, planes, programas y proyectos que impactan en la toma de decisiones en la entidad</v>
      </c>
      <c r="F484" s="205" t="str">
        <f>VLOOKUP(B484,Datos!$B$65:$F$80,4,FALSE)</f>
        <v>Desde el reporte y análisis de información y datos, la determinación de las causas probables de lo sin cumplimientos y tendencias negativas hasta la formulación de acciones correctivas, preventivas y de mejora.</v>
      </c>
      <c r="G484" s="221" t="s">
        <v>449</v>
      </c>
      <c r="H484" s="184"/>
      <c r="I484" s="215">
        <f>IF(K484="",0,1)</f>
        <v>0</v>
      </c>
      <c r="J484" s="189" t="str">
        <f>CONCATENATE(C484," ",K484)</f>
        <v xml:space="preserve">SEYM </v>
      </c>
      <c r="K484" s="189"/>
      <c r="L484" s="211"/>
      <c r="M484" s="196">
        <f ca="1">+TODAY()-L484</f>
        <v>46189</v>
      </c>
      <c r="N484" s="252"/>
      <c r="O484" s="212"/>
      <c r="P484" s="215" t="e">
        <f>VLOOKUP(O484,Datos!$B$20:$D$25,3,FALSE)</f>
        <v>#N/A</v>
      </c>
      <c r="Q484" s="212"/>
      <c r="R484" s="215" t="e">
        <f>VLOOKUP(Q484,Datos!$C$20:$D$25,2,FALSE)</f>
        <v>#N/A</v>
      </c>
      <c r="S484" s="215" t="e">
        <f>+IF(P484="",R484,IF(R484="",P484,IF(P484&gt;R484,P484,R484)))</f>
        <v>#N/A</v>
      </c>
      <c r="T484" s="215" t="e" cm="1">
        <f t="array" ref="T484">_xlfn.IFS(S484=P484,O484,S484=R484,Q484)</f>
        <v>#N/A</v>
      </c>
      <c r="U484" s="189"/>
      <c r="V484" s="246"/>
      <c r="W484" s="246"/>
      <c r="X484" s="246" t="str">
        <f>CONCATENATE("Posibilidad de"," ",U484," ",V484," debido ",W484)</f>
        <v xml:space="preserve">Posibilidad de   debido </v>
      </c>
      <c r="Y484" s="189"/>
      <c r="Z484" s="189"/>
      <c r="AA484" s="246"/>
      <c r="AB484" s="246"/>
      <c r="AC484" s="246"/>
      <c r="AD484" s="255"/>
      <c r="AE484" s="184" t="str">
        <f>IF(AD484&lt;=0,"",IF(AD484&lt;=2,"Muy Baja",IF(AD484&lt;=24,"Baja",IF(AD484&lt;=500,"Media",IF(AD484&lt;=5000,"Alta","Muy Alta")))))</f>
        <v/>
      </c>
      <c r="AF484" s="188" t="str">
        <f>IF(AE484="","",IF(AE484="Muy Baja",0.2,IF(AE484="Baja",0.4,IF(AE484="Media",0.6,IF(AE484="Alta",0.8,IF(AE484="Muy Alta",1,))))))</f>
        <v/>
      </c>
      <c r="AG484" s="188" t="e">
        <f>+T484</f>
        <v>#N/A</v>
      </c>
      <c r="AH484" s="184" t="e" cm="1">
        <f t="array" ref="AH484">_xlfn.IFS(AG484=Datos!$C$6,"Leve",AG484=Datos!$D$6,"Leve",AG484=Datos!$C$7,"Menor",AG484=Datos!$D$7,"Menor",AG484=Datos!$C$8,"Moderado",AG484=Datos!$D$8,"Moderado",AG484=Datos!$C$9,"Mayor",AG484=Datos!$D$9,"Mayor",AG484=Datos!$C$10,"Catastrófico",AG484=Datos!$D$10,"Catastrófico")</f>
        <v>#N/A</v>
      </c>
      <c r="AI484" s="188" t="e">
        <f>IF(AH484="","",IF(AH484="Leve",0.2,IF(AH484="Menor",0.4,IF(AH484="Moderado",0.6,IF(AH484="Mayor",0.8,IF(AH484="Catastrófico",1,))))))</f>
        <v>#N/A</v>
      </c>
      <c r="AJ484" s="184" t="e">
        <f>IF(OR(AND(AE484="Muy Baja",AH484="Leve"),AND(AE484="Muy Baja",AH484="Menor"),AND(AE484="Baja",AH484="Leve")),"Bajo",IF(OR(AND(AE484="Muy baja",AH484="Moderado"),AND(AE484="Baja",AH484="Menor"),AND(AE484="Baja",AH484="Moderado"),AND(AE484="Media",AH484="Leve"),AND(AE484="Media",AH484="Menor"),AND(AE484="Media",AH484="Moderado"),AND(AE484="Alta",AH484="Leve"),AND(AE484="Alta",AH484="Menor")),"Moderado",IF(OR(AND(AE484="Muy Baja",AH484="Mayor"),AND(AE484="Baja",AH484="Mayor"),AND(AE484="Media",AH484="Mayor"),AND(AE484="Alta",AH484="Moderado"),AND(AE484="Alta",AH484="Mayor"),AND(AE484="Muy Alta",AH484="Leve"),AND(AE484="Muy Alta",AH484="Menor"),AND(AE484="Muy Alta",AH484="Moderado"),AND(AE484="Muy Alta",AH484="Mayor")),"Alto",IF(OR(AND(AE484="Muy Baja",AH484="Catastrófico"),AND(AE484="Baja",AH484="Catastrófico"),AND(AE484="Media",AH484="Catastrófico"),AND(AE484="Alta",AH484="Catastrófico"),AND(AE484="Muy Alta",AH484="Catastrófico")),"Extremo",""))))</f>
        <v>#N/A</v>
      </c>
      <c r="AK484" s="185" t="e" cm="1">
        <f t="array" ref="AK484">_xlfn.IFS(AJ484="Bajo","Aceptar",AJ484="Moderado","Reducir",AJ484="Alto","Reducir",AJ484="Extremo","Reducir")</f>
        <v>#N/A</v>
      </c>
      <c r="AL484" s="20" t="str">
        <f>CONCATENATE(J484," Control"," 1")</f>
        <v>SEYM  Control 1</v>
      </c>
      <c r="AM484" s="22"/>
      <c r="AN484" s="22"/>
      <c r="AO484" s="22"/>
      <c r="AP484" s="22" t="str">
        <f t="shared" si="374"/>
        <v xml:space="preserve">  a través de </v>
      </c>
      <c r="AQ484" s="20"/>
      <c r="AR484" s="20" t="str">
        <f t="shared" si="376"/>
        <v/>
      </c>
      <c r="AS484" s="20"/>
      <c r="AT484" s="20" t="str">
        <f t="shared" si="377"/>
        <v/>
      </c>
      <c r="AU484" s="20"/>
      <c r="AV484" s="20"/>
      <c r="AW484" s="20"/>
      <c r="AX484" s="21" t="str">
        <f>+IF(AR484="Probabilidad",AF484-(AF484*AT484),AF484)</f>
        <v/>
      </c>
      <c r="AY484" s="20" t="str">
        <f t="shared" si="335"/>
        <v/>
      </c>
      <c r="AZ484" s="21" t="e">
        <f>+IF(AR484="Impacto",AI484-(AI484*AT484),AI484)</f>
        <v>#N/A</v>
      </c>
      <c r="BA484" s="20" t="str">
        <f t="shared" si="336"/>
        <v/>
      </c>
      <c r="BB484" s="189" t="str">
        <f>IF(OR(AND(AY487="Muy Baja",BA487="Leve"),AND(AY487="Muy Baja",BA487="Menor"),AND(AY487="Baja",BA487="Leve")),"Bajo",IF(OR(AND(AY487="Muy baja",BA487="Moderado"),AND(AY487="Baja",BA487="Menor"),AND(AY487="Baja",BA487="Moderado"),AND(AY487="Media",BA487="Leve"),AND(AY487="Media",BA487="Menor"),AND(AY487="Media",BA487="Moderado"),AND(AY487="Alta",BA487="Leve"),AND(AY487="Alta",BA487="Menor")),"Moderado",IF(OR(AND(AY487="Muy Baja",BA487="Mayor"),AND(AY487="Baja",BA487="Mayor"),AND(AY487="Media",BA487="Mayor"),AND(AY487="Alta",BA487="Moderado"),AND(AY487="Alta",BA487="Mayor"),AND(AY487="Muy Alta",BA487="Leve"),AND(AY487="Muy Alta",BA487="Menor"),AND(AY487="Muy Alta",BA487="Moderado"),AND(AY487="Muy Alta",BA487="Mayor")),"Alto",IF(OR(AND(AY487="Muy Baja",BA487="Catastrófico"),AND(AY487="Baja",BA487="Catastrófico"),AND(AY487="Media",BA487="Catastrófico"),AND(AY487="Alta",BA487="Catastrófico"),AND(AY487="Muy Alta",BA487="Catastrófico")),"Extremo",""))))</f>
        <v/>
      </c>
      <c r="BC484" s="189" t="e" cm="1">
        <f t="array" ref="BC484">_xlfn.IFS(BB484="Bajo","Aceptar",BB484="Moderado","Reducir",BB484="Alto","Reducir",BB484="Extremo","Reducir")</f>
        <v>#N/A</v>
      </c>
      <c r="BD484" s="181" t="e" cm="1">
        <f t="array" ref="BD484">_xlfn.IFS(BC484="Aceptar","No",BC484="Reducir","Si")</f>
        <v>#N/A</v>
      </c>
      <c r="BE484" s="161"/>
      <c r="BF484" s="161"/>
      <c r="BG484" s="161"/>
      <c r="BH484" s="161"/>
      <c r="BI484" s="161"/>
      <c r="BJ484" s="161"/>
      <c r="BK484" s="161"/>
      <c r="BL484" s="161"/>
      <c r="BM484" s="178"/>
      <c r="BN484" s="20" t="str">
        <f>CONCATENATE(J484," Acción preventiva"," 1")</f>
        <v>SEYM  Acción preventiva 1</v>
      </c>
      <c r="BO484" s="22"/>
      <c r="BP484" s="22"/>
      <c r="BQ484" s="22"/>
      <c r="BR484" s="20"/>
      <c r="BS484" s="20"/>
      <c r="BT484" s="20"/>
      <c r="BU484" s="20"/>
      <c r="BV484" s="20"/>
      <c r="BW484" s="20"/>
      <c r="BX484" s="20"/>
      <c r="BY484" s="20"/>
      <c r="BZ484" s="20"/>
      <c r="CA484" s="20"/>
      <c r="CB484" s="20"/>
      <c r="CC484" s="20"/>
      <c r="CD484" s="20"/>
      <c r="CE484" s="180"/>
      <c r="CF484" s="37"/>
      <c r="CG484" s="37"/>
      <c r="CH484" s="37"/>
      <c r="CI484" s="37"/>
      <c r="CJ484" s="37"/>
      <c r="CK484" s="37"/>
      <c r="CL484" s="37"/>
      <c r="CM484" s="37"/>
      <c r="CN484" s="37"/>
      <c r="CO484" s="37"/>
      <c r="CP484" s="37"/>
      <c r="CQ484" s="37"/>
      <c r="CR484" s="37">
        <f t="shared" si="375"/>
        <v>0</v>
      </c>
      <c r="CS484" s="38"/>
      <c r="CT484" s="23"/>
      <c r="CU484" s="24"/>
      <c r="CV484" s="240">
        <f>+AD484</f>
        <v>0</v>
      </c>
      <c r="CW484" s="25" t="e">
        <f>1-(CU484/CV484)</f>
        <v>#DIV/0!</v>
      </c>
      <c r="CX484" s="23" t="e" cm="1">
        <f t="array" ref="CX484">+_xlfn.IFS(CW484&lt;0.8,"Cambio",CW484&lt;0.9,"Revisión de control",CW484&gt;0.89,"Se mantiene")</f>
        <v>#DIV/0!</v>
      </c>
      <c r="CY484" s="143"/>
      <c r="CZ484" s="143"/>
      <c r="DA484" s="143"/>
      <c r="DB484" s="143"/>
      <c r="DC484" s="25"/>
    </row>
    <row r="485" spans="1:107" ht="60" hidden="1" customHeight="1" x14ac:dyDescent="0.35">
      <c r="A485" s="146"/>
      <c r="B485" s="219"/>
      <c r="C485" s="148" t="s">
        <v>165</v>
      </c>
      <c r="D485" s="206"/>
      <c r="E485" s="250"/>
      <c r="F485" s="206"/>
      <c r="G485" s="221"/>
      <c r="H485" s="184"/>
      <c r="I485" s="216"/>
      <c r="J485" s="190"/>
      <c r="K485" s="190"/>
      <c r="L485" s="211"/>
      <c r="M485" s="197"/>
      <c r="N485" s="253"/>
      <c r="O485" s="213"/>
      <c r="P485" s="216"/>
      <c r="Q485" s="213"/>
      <c r="R485" s="216"/>
      <c r="S485" s="216"/>
      <c r="T485" s="216"/>
      <c r="U485" s="190"/>
      <c r="V485" s="247"/>
      <c r="W485" s="247"/>
      <c r="X485" s="247"/>
      <c r="Y485" s="190"/>
      <c r="Z485" s="190"/>
      <c r="AA485" s="247"/>
      <c r="AB485" s="247"/>
      <c r="AC485" s="247"/>
      <c r="AD485" s="256"/>
      <c r="AE485" s="184"/>
      <c r="AF485" s="188"/>
      <c r="AG485" s="184"/>
      <c r="AH485" s="184"/>
      <c r="AI485" s="188"/>
      <c r="AJ485" s="184"/>
      <c r="AK485" s="185"/>
      <c r="AL485" s="20" t="str">
        <f>CONCATENATE(J484," Control"," 2")</f>
        <v>SEYM  Control 2</v>
      </c>
      <c r="AM485" s="22"/>
      <c r="AN485" s="22"/>
      <c r="AO485" s="22"/>
      <c r="AP485" s="22" t="str">
        <f t="shared" si="374"/>
        <v xml:space="preserve">  a través de </v>
      </c>
      <c r="AQ485" s="20"/>
      <c r="AR485" s="20" t="str">
        <f t="shared" si="376"/>
        <v/>
      </c>
      <c r="AS485" s="20"/>
      <c r="AT485" s="20" t="str">
        <f t="shared" si="377"/>
        <v/>
      </c>
      <c r="AU485" s="20"/>
      <c r="AV485" s="20"/>
      <c r="AW485" s="20"/>
      <c r="AX485" s="21" t="str">
        <f>+IF(AR485="Probabilidad",AX484-(AX484*AT485),AX484)</f>
        <v/>
      </c>
      <c r="AY485" s="20" t="str">
        <f t="shared" si="335"/>
        <v/>
      </c>
      <c r="AZ485" s="21" t="e">
        <f>+IF(AR485="Impacto",AZ484-(AZ484*AT485),AZ484)</f>
        <v>#N/A</v>
      </c>
      <c r="BA485" s="20" t="str">
        <f t="shared" si="336"/>
        <v/>
      </c>
      <c r="BB485" s="190"/>
      <c r="BC485" s="190"/>
      <c r="BD485" s="182"/>
      <c r="BE485" s="162"/>
      <c r="BF485" s="162"/>
      <c r="BG485" s="162"/>
      <c r="BH485" s="162"/>
      <c r="BI485" s="162"/>
      <c r="BJ485" s="162"/>
      <c r="BK485" s="162"/>
      <c r="BL485" s="162"/>
      <c r="BM485" s="178"/>
      <c r="BN485" s="20" t="str">
        <f>CONCATENATE(J484," Acción preventiva"," 2")</f>
        <v>SEYM  Acción preventiva 2</v>
      </c>
      <c r="BO485" s="22"/>
      <c r="BP485" s="22"/>
      <c r="BQ485" s="22"/>
      <c r="BR485" s="20"/>
      <c r="BS485" s="20"/>
      <c r="BT485" s="20"/>
      <c r="BU485" s="20"/>
      <c r="BV485" s="20"/>
      <c r="BW485" s="20"/>
      <c r="BX485" s="20"/>
      <c r="BY485" s="20"/>
      <c r="BZ485" s="20"/>
      <c r="CA485" s="20"/>
      <c r="CB485" s="20"/>
      <c r="CC485" s="20"/>
      <c r="CD485" s="20"/>
      <c r="CE485" s="180"/>
      <c r="CF485" s="37"/>
      <c r="CG485" s="37"/>
      <c r="CH485" s="37"/>
      <c r="CI485" s="37"/>
      <c r="CJ485" s="37"/>
      <c r="CK485" s="37"/>
      <c r="CL485" s="37"/>
      <c r="CM485" s="37"/>
      <c r="CN485" s="37"/>
      <c r="CO485" s="37"/>
      <c r="CP485" s="37"/>
      <c r="CQ485" s="37"/>
      <c r="CR485" s="37">
        <f t="shared" si="375"/>
        <v>0</v>
      </c>
      <c r="CS485" s="38"/>
      <c r="CT485" s="23"/>
      <c r="CU485" s="24"/>
      <c r="CV485" s="241"/>
      <c r="CW485" s="25" t="e">
        <f>1-(CU485/CV484)</f>
        <v>#DIV/0!</v>
      </c>
      <c r="CX485" s="23" t="e" cm="1">
        <f t="array" ref="CX485">+_xlfn.IFS(CW485&lt;0.8,"Cambio",CW485&lt;0.9,"Revisión de control",CW485&gt;0.89,"Se mantiene")</f>
        <v>#DIV/0!</v>
      </c>
      <c r="CY485" s="143"/>
      <c r="CZ485" s="143"/>
      <c r="DA485" s="143"/>
      <c r="DB485" s="143"/>
      <c r="DC485" s="25"/>
    </row>
    <row r="486" spans="1:107" ht="60" hidden="1" customHeight="1" x14ac:dyDescent="0.35">
      <c r="A486" s="146"/>
      <c r="B486" s="219"/>
      <c r="C486" s="148" t="s">
        <v>165</v>
      </c>
      <c r="D486" s="206"/>
      <c r="E486" s="250"/>
      <c r="F486" s="206"/>
      <c r="G486" s="221"/>
      <c r="H486" s="184"/>
      <c r="I486" s="216"/>
      <c r="J486" s="190"/>
      <c r="K486" s="190"/>
      <c r="L486" s="211"/>
      <c r="M486" s="197"/>
      <c r="N486" s="253"/>
      <c r="O486" s="213"/>
      <c r="P486" s="216"/>
      <c r="Q486" s="213"/>
      <c r="R486" s="216"/>
      <c r="S486" s="216"/>
      <c r="T486" s="216"/>
      <c r="U486" s="190"/>
      <c r="V486" s="247"/>
      <c r="W486" s="247"/>
      <c r="X486" s="247"/>
      <c r="Y486" s="190"/>
      <c r="Z486" s="190"/>
      <c r="AA486" s="247"/>
      <c r="AB486" s="247"/>
      <c r="AC486" s="247"/>
      <c r="AD486" s="256"/>
      <c r="AE486" s="184"/>
      <c r="AF486" s="188"/>
      <c r="AG486" s="184"/>
      <c r="AH486" s="184"/>
      <c r="AI486" s="188"/>
      <c r="AJ486" s="184"/>
      <c r="AK486" s="185"/>
      <c r="AL486" s="20" t="str">
        <f>CONCATENATE(J484," Control"," 3")</f>
        <v>SEYM  Control 3</v>
      </c>
      <c r="AM486" s="22"/>
      <c r="AN486" s="22"/>
      <c r="AO486" s="22"/>
      <c r="AP486" s="22" t="str">
        <f t="shared" si="374"/>
        <v xml:space="preserve">  a través de </v>
      </c>
      <c r="AQ486" s="20"/>
      <c r="AR486" s="20" t="str">
        <f t="shared" si="376"/>
        <v/>
      </c>
      <c r="AS486" s="20"/>
      <c r="AT486" s="20" t="str">
        <f t="shared" si="377"/>
        <v/>
      </c>
      <c r="AU486" s="20"/>
      <c r="AV486" s="20"/>
      <c r="AW486" s="20"/>
      <c r="AX486" s="21" t="str">
        <f>+IF(AR486="Probabilidad",AX485-(AX485*AT486),AX485)</f>
        <v/>
      </c>
      <c r="AY486" s="20" t="str">
        <f t="shared" si="335"/>
        <v/>
      </c>
      <c r="AZ486" s="21" t="e">
        <f>+IF(AR486="Impacto",AZ485-(AZ485*AT486),AZ485)</f>
        <v>#N/A</v>
      </c>
      <c r="BA486" s="20" t="str">
        <f t="shared" si="336"/>
        <v/>
      </c>
      <c r="BB486" s="190"/>
      <c r="BC486" s="190"/>
      <c r="BD486" s="182"/>
      <c r="BE486" s="162"/>
      <c r="BF486" s="162"/>
      <c r="BG486" s="162"/>
      <c r="BH486" s="162"/>
      <c r="BI486" s="162"/>
      <c r="BJ486" s="162"/>
      <c r="BK486" s="162"/>
      <c r="BL486" s="162"/>
      <c r="BM486" s="178"/>
      <c r="BN486" s="20" t="str">
        <f>CONCATENATE(J484," Acción preventiva"," 3")</f>
        <v>SEYM  Acción preventiva 3</v>
      </c>
      <c r="BO486" s="22"/>
      <c r="BP486" s="22"/>
      <c r="BQ486" s="22"/>
      <c r="BR486" s="20"/>
      <c r="BS486" s="20"/>
      <c r="BT486" s="20"/>
      <c r="BU486" s="20"/>
      <c r="BV486" s="20"/>
      <c r="BW486" s="20"/>
      <c r="BX486" s="20"/>
      <c r="BY486" s="20"/>
      <c r="BZ486" s="20"/>
      <c r="CA486" s="20"/>
      <c r="CB486" s="20"/>
      <c r="CC486" s="20"/>
      <c r="CD486" s="20"/>
      <c r="CE486" s="180"/>
      <c r="CF486" s="37"/>
      <c r="CG486" s="37"/>
      <c r="CH486" s="37"/>
      <c r="CI486" s="37"/>
      <c r="CJ486" s="37"/>
      <c r="CK486" s="37"/>
      <c r="CL486" s="37"/>
      <c r="CM486" s="37"/>
      <c r="CN486" s="37"/>
      <c r="CO486" s="37"/>
      <c r="CP486" s="37"/>
      <c r="CQ486" s="37"/>
      <c r="CR486" s="37">
        <f t="shared" si="375"/>
        <v>0</v>
      </c>
      <c r="CS486" s="38"/>
      <c r="CT486" s="23"/>
      <c r="CU486" s="24"/>
      <c r="CV486" s="241"/>
      <c r="CW486" s="25" t="e">
        <f>1-(CU486/CV484)</f>
        <v>#DIV/0!</v>
      </c>
      <c r="CX486" s="23" t="e" cm="1">
        <f t="array" ref="CX486">+_xlfn.IFS(CW486&lt;0.8,"Cambio",CW486&lt;0.9,"Revisión de control",CW486&gt;0.89,"Se mantiene")</f>
        <v>#DIV/0!</v>
      </c>
      <c r="CY486" s="143"/>
      <c r="CZ486" s="143"/>
      <c r="DA486" s="143"/>
      <c r="DB486" s="143"/>
      <c r="DC486" s="25"/>
    </row>
    <row r="487" spans="1:107" ht="60" hidden="1" customHeight="1" x14ac:dyDescent="0.35">
      <c r="A487" s="146"/>
      <c r="B487" s="220"/>
      <c r="C487" s="148" t="s">
        <v>165</v>
      </c>
      <c r="D487" s="207"/>
      <c r="E487" s="251"/>
      <c r="F487" s="207"/>
      <c r="G487" s="221"/>
      <c r="H487" s="184"/>
      <c r="I487" s="217"/>
      <c r="J487" s="191"/>
      <c r="K487" s="191"/>
      <c r="L487" s="211"/>
      <c r="M487" s="198"/>
      <c r="N487" s="254"/>
      <c r="O487" s="214"/>
      <c r="P487" s="217"/>
      <c r="Q487" s="214"/>
      <c r="R487" s="217"/>
      <c r="S487" s="217"/>
      <c r="T487" s="217"/>
      <c r="U487" s="191"/>
      <c r="V487" s="248"/>
      <c r="W487" s="248"/>
      <c r="X487" s="248"/>
      <c r="Y487" s="191"/>
      <c r="Z487" s="191"/>
      <c r="AA487" s="248"/>
      <c r="AB487" s="248"/>
      <c r="AC487" s="248"/>
      <c r="AD487" s="257"/>
      <c r="AE487" s="184"/>
      <c r="AF487" s="188"/>
      <c r="AG487" s="184"/>
      <c r="AH487" s="184"/>
      <c r="AI487" s="188"/>
      <c r="AJ487" s="184"/>
      <c r="AK487" s="185"/>
      <c r="AL487" s="20" t="str">
        <f>CONCATENATE(J484," Control"," 4")</f>
        <v>SEYM  Control 4</v>
      </c>
      <c r="AM487" s="22"/>
      <c r="AN487" s="22"/>
      <c r="AO487" s="22"/>
      <c r="AP487" s="22" t="str">
        <f t="shared" si="374"/>
        <v xml:space="preserve">  a través de </v>
      </c>
      <c r="AQ487" s="20"/>
      <c r="AR487" s="20" t="str">
        <f t="shared" si="376"/>
        <v/>
      </c>
      <c r="AS487" s="20"/>
      <c r="AT487" s="20" t="str">
        <f t="shared" si="377"/>
        <v/>
      </c>
      <c r="AU487" s="20"/>
      <c r="AV487" s="20"/>
      <c r="AW487" s="20"/>
      <c r="AX487" s="21" t="str">
        <f>+IF(AR487="Probabilidad",AX486-(AX486*AT487),AX486)</f>
        <v/>
      </c>
      <c r="AY487" s="20" t="str">
        <f t="shared" si="335"/>
        <v/>
      </c>
      <c r="AZ487" s="21" t="e">
        <f>+IF(AR487="Impacto",AZ486-(AZ486*AT487),AZ486)</f>
        <v>#N/A</v>
      </c>
      <c r="BA487" s="20" t="str">
        <f t="shared" si="336"/>
        <v/>
      </c>
      <c r="BB487" s="191"/>
      <c r="BC487" s="191"/>
      <c r="BD487" s="183"/>
      <c r="BE487" s="163"/>
      <c r="BF487" s="163"/>
      <c r="BG487" s="163"/>
      <c r="BH487" s="163"/>
      <c r="BI487" s="163"/>
      <c r="BJ487" s="163"/>
      <c r="BK487" s="163"/>
      <c r="BL487" s="163"/>
      <c r="BM487" s="178"/>
      <c r="BN487" s="20" t="str">
        <f>CONCATENATE(J484," Acción preventiva"," 4")</f>
        <v>SEYM  Acción preventiva 4</v>
      </c>
      <c r="BO487" s="22"/>
      <c r="BP487" s="22"/>
      <c r="BQ487" s="22"/>
      <c r="BR487" s="20"/>
      <c r="BS487" s="20"/>
      <c r="BT487" s="20"/>
      <c r="BU487" s="20"/>
      <c r="BV487" s="20"/>
      <c r="BW487" s="20"/>
      <c r="BX487" s="20"/>
      <c r="BY487" s="20"/>
      <c r="BZ487" s="20"/>
      <c r="CA487" s="20"/>
      <c r="CB487" s="20"/>
      <c r="CC487" s="20"/>
      <c r="CD487" s="20"/>
      <c r="CE487" s="180"/>
      <c r="CF487" s="37"/>
      <c r="CG487" s="37"/>
      <c r="CH487" s="37"/>
      <c r="CI487" s="37"/>
      <c r="CJ487" s="37"/>
      <c r="CK487" s="37"/>
      <c r="CL487" s="37"/>
      <c r="CM487" s="37"/>
      <c r="CN487" s="37"/>
      <c r="CO487" s="37"/>
      <c r="CP487" s="37"/>
      <c r="CQ487" s="37"/>
      <c r="CR487" s="37">
        <f t="shared" si="375"/>
        <v>0</v>
      </c>
      <c r="CS487" s="38"/>
      <c r="CT487" s="23"/>
      <c r="CU487" s="24"/>
      <c r="CV487" s="242"/>
      <c r="CW487" s="25" t="e">
        <f>1-(CU487/CV484)</f>
        <v>#DIV/0!</v>
      </c>
      <c r="CX487" s="23" t="e" cm="1">
        <f t="array" ref="CX487">+_xlfn.IFS(CW487&lt;0.8,"Cambio",CW487&lt;0.9,"Revisión de control",CW487&gt;0.89,"Se mantiene")</f>
        <v>#DIV/0!</v>
      </c>
      <c r="CY487" s="143"/>
      <c r="CZ487" s="143"/>
      <c r="DA487" s="143"/>
      <c r="DB487" s="143"/>
      <c r="DC487" s="25"/>
    </row>
    <row r="488" spans="1:107" ht="60" hidden="1" customHeight="1" x14ac:dyDescent="0.35">
      <c r="A488" s="146"/>
      <c r="B488" s="218" t="s">
        <v>164</v>
      </c>
      <c r="C488" s="147" t="s">
        <v>165</v>
      </c>
      <c r="D488" s="205" t="str">
        <f>VLOOKUP(B488,Datos!$B$65:$F$80,3,FALSE)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8" s="249" t="str">
        <f>VLOOKUP(B488,Datos!$B$65:$F$80,5,FALSE)</f>
        <v>La posibilidad de incumplir con las acciones que generen mejoramiento a los procesos, planes, programas y proyectos que impactan en la toma de decisiones en la entidad</v>
      </c>
      <c r="F488" s="205" t="str">
        <f>VLOOKUP(B488,Datos!$B$65:$F$80,4,FALSE)</f>
        <v>Desde el reporte y análisis de información y datos, la determinación de las causas probables de lo sin cumplimientos y tendencias negativas hasta la formulación de acciones correctivas, preventivas y de mejora.</v>
      </c>
      <c r="G488" s="221" t="s">
        <v>1031</v>
      </c>
      <c r="H488" s="184"/>
      <c r="I488" s="215">
        <f>IF(K488="",0,1)</f>
        <v>0</v>
      </c>
      <c r="J488" s="189" t="str">
        <f>CONCATENATE(C488," ",K488)</f>
        <v xml:space="preserve">SEYM </v>
      </c>
      <c r="K488" s="189"/>
      <c r="L488" s="211"/>
      <c r="M488" s="196">
        <f ca="1">+TODAY()-L488</f>
        <v>46189</v>
      </c>
      <c r="N488" s="252"/>
      <c r="O488" s="212"/>
      <c r="P488" s="215" t="e">
        <f>VLOOKUP(O488,Datos!$B$20:$D$25,3,FALSE)</f>
        <v>#N/A</v>
      </c>
      <c r="Q488" s="212"/>
      <c r="R488" s="215" t="e">
        <f>VLOOKUP(Q488,Datos!$C$20:$D$25,2,FALSE)</f>
        <v>#N/A</v>
      </c>
      <c r="S488" s="215" t="e">
        <f>+IF(P488="",R488,IF(R488="",P488,IF(P488&gt;R488,P488,R488)))</f>
        <v>#N/A</v>
      </c>
      <c r="T488" s="215" t="e" cm="1">
        <f t="array" ref="T488">_xlfn.IFS(S488=P488,O488,S488=R488,Q488)</f>
        <v>#N/A</v>
      </c>
      <c r="U488" s="184"/>
      <c r="V488" s="186"/>
      <c r="W488" s="186"/>
      <c r="X488" s="186" t="str">
        <f>CONCATENATE("Posibilidad de"," ",U488," ",V488," debido ",W488)</f>
        <v xml:space="preserve">Posibilidad de   debido </v>
      </c>
      <c r="Y488" s="189"/>
      <c r="Z488" s="189"/>
      <c r="AA488" s="246"/>
      <c r="AB488" s="246"/>
      <c r="AC488" s="246"/>
      <c r="AD488" s="195"/>
      <c r="AE488" s="184" t="str">
        <f>IF(AD488&lt;=0,"",IF(AD488&lt;=2,"Muy Baja",IF(AD488&lt;=24,"Baja",IF(AD488&lt;=500,"Media",IF(AD488&lt;=5000,"Alta","Muy Alta")))))</f>
        <v/>
      </c>
      <c r="AF488" s="188" t="str">
        <f>IF(AE488="","",IF(AE488="Muy Baja",0.2,IF(AE488="Baja",0.4,IF(AE488="Media",0.6,IF(AE488="Alta",0.8,IF(AE488="Muy Alta",1,))))))</f>
        <v/>
      </c>
      <c r="AG488" s="188" t="e">
        <f>+T488</f>
        <v>#N/A</v>
      </c>
      <c r="AH488" s="184" t="e" cm="1">
        <f t="array" ref="AH488">_xlfn.IFS(AG488=Datos!$C$6,"Leve",AG488=Datos!$D$6,"Leve",AG488=Datos!$C$7,"Menor",AG488=Datos!$D$7,"Menor",AG488=Datos!$C$8,"Moderado",AG488=Datos!$D$8,"Moderado",AG488=Datos!$C$9,"Mayor",AG488=Datos!$D$9,"Mayor",AG488=Datos!$C$10,"Catastrófico",AG488=Datos!$D$10,"Catastrófico")</f>
        <v>#N/A</v>
      </c>
      <c r="AI488" s="188" t="e">
        <f>IF(AH488="","",IF(AH488="Leve",0.2,IF(AH488="Menor",0.4,IF(AH488="Moderado",0.6,IF(AH488="Mayor",0.8,IF(AH488="Catastrófico",1,))))))</f>
        <v>#N/A</v>
      </c>
      <c r="AJ488" s="184" t="e">
        <f>IF(OR(AND(AE488="Muy Baja",AH488="Leve"),AND(AE488="Muy Baja",AH488="Menor"),AND(AE488="Baja",AH488="Leve")),"Bajo",IF(OR(AND(AE488="Muy baja",AH488="Moderado"),AND(AE488="Baja",AH488="Menor"),AND(AE488="Baja",AH488="Moderado"),AND(AE488="Media",AH488="Leve"),AND(AE488="Media",AH488="Menor"),AND(AE488="Media",AH488="Moderado"),AND(AE488="Alta",AH488="Leve"),AND(AE488="Alta",AH488="Menor")),"Moderado",IF(OR(AND(AE488="Muy Baja",AH488="Mayor"),AND(AE488="Baja",AH488="Mayor"),AND(AE488="Media",AH488="Mayor"),AND(AE488="Alta",AH488="Moderado"),AND(AE488="Alta",AH488="Mayor"),AND(AE488="Muy Alta",AH488="Leve"),AND(AE488="Muy Alta",AH488="Menor"),AND(AE488="Muy Alta",AH488="Moderado"),AND(AE488="Muy Alta",AH488="Mayor")),"Alto",IF(OR(AND(AE488="Muy Baja",AH488="Catastrófico"),AND(AE488="Baja",AH488="Catastrófico"),AND(AE488="Media",AH488="Catastrófico"),AND(AE488="Alta",AH488="Catastrófico"),AND(AE488="Muy Alta",AH488="Catastrófico")),"Extremo",""))))</f>
        <v>#N/A</v>
      </c>
      <c r="AK488" s="185" t="e" cm="1">
        <f t="array" ref="AK488">_xlfn.IFS(AJ488="Bajo","Aceptar",AJ488="Moderado","Reducir",AJ488="Alto","Reducir",AJ488="Extremo","Reducir")</f>
        <v>#N/A</v>
      </c>
      <c r="AL488" s="20" t="str">
        <f>CONCATENATE(J488," Control"," 1")</f>
        <v>SEYM  Control 1</v>
      </c>
      <c r="AM488" s="22"/>
      <c r="AN488" s="22"/>
      <c r="AO488" s="22"/>
      <c r="AP488" s="22" t="str">
        <f t="shared" si="374"/>
        <v xml:space="preserve">  a través de </v>
      </c>
      <c r="AQ488" s="20"/>
      <c r="AR488" s="20" t="str">
        <f t="shared" si="376"/>
        <v/>
      </c>
      <c r="AS488" s="20"/>
      <c r="AT488" s="20" t="str">
        <f t="shared" si="377"/>
        <v/>
      </c>
      <c r="AU488" s="20"/>
      <c r="AV488" s="20"/>
      <c r="AW488" s="20"/>
      <c r="AX488" s="21" t="str">
        <f>+IF(AR488="Probabilidad",AF488-(AF488*AT488),AF488)</f>
        <v/>
      </c>
      <c r="AY488" s="20" t="str">
        <f t="shared" si="335"/>
        <v/>
      </c>
      <c r="AZ488" s="21" t="e">
        <f>+IF(AR488="Impacto",AI488-(AI488*AT488),AI488)</f>
        <v>#N/A</v>
      </c>
      <c r="BA488" s="20" t="str">
        <f t="shared" si="336"/>
        <v/>
      </c>
      <c r="BB488" s="189" t="str">
        <f>IF(OR(AND(AY491="Muy Baja",BA491="Leve"),AND(AY491="Muy Baja",BA491="Menor"),AND(AY491="Baja",BA491="Leve")),"Bajo",IF(OR(AND(AY491="Muy baja",BA491="Moderado"),AND(AY491="Baja",BA491="Menor"),AND(AY491="Baja",BA491="Moderado"),AND(AY491="Media",BA491="Leve"),AND(AY491="Media",BA491="Menor"),AND(AY491="Media",BA491="Moderado"),AND(AY491="Alta",BA491="Leve"),AND(AY491="Alta",BA491="Menor")),"Moderado",IF(OR(AND(AY491="Muy Baja",BA491="Mayor"),AND(AY491="Baja",BA491="Mayor"),AND(AY491="Media",BA491="Mayor"),AND(AY491="Alta",BA491="Moderado"),AND(AY491="Alta",BA491="Mayor"),AND(AY491="Muy Alta",BA491="Leve"),AND(AY491="Muy Alta",BA491="Menor"),AND(AY491="Muy Alta",BA491="Moderado"),AND(AY491="Muy Alta",BA491="Mayor")),"Alto",IF(OR(AND(AY491="Muy Baja",BA491="Catastrófico"),AND(AY491="Baja",BA491="Catastrófico"),AND(AY491="Media",BA491="Catastrófico"),AND(AY491="Alta",BA491="Catastrófico"),AND(AY491="Muy Alta",BA491="Catastrófico")),"Extremo",""))))</f>
        <v/>
      </c>
      <c r="BC488" s="189" t="e" cm="1">
        <f t="array" ref="BC488">_xlfn.IFS(BB488="Bajo","Aceptar",BB488="Moderado","Reducir",BB488="Alto","Reducir",BB488="Extremo","Reducir")</f>
        <v>#N/A</v>
      </c>
      <c r="BD488" s="181" t="e" cm="1">
        <f t="array" ref="BD488">_xlfn.IFS(BC488="Aceptar","No",BC488="Reducir","Si")</f>
        <v>#N/A</v>
      </c>
      <c r="BE488" s="161"/>
      <c r="BF488" s="161"/>
      <c r="BG488" s="161"/>
      <c r="BH488" s="161"/>
      <c r="BI488" s="161"/>
      <c r="BJ488" s="161"/>
      <c r="BK488" s="161"/>
      <c r="BL488" s="161"/>
      <c r="BM488" s="178"/>
      <c r="BN488" s="20" t="str">
        <f>CONCATENATE(J488," Acción preventiva"," 1")</f>
        <v>SEYM  Acción preventiva 1</v>
      </c>
      <c r="BO488" s="22"/>
      <c r="BP488" s="22"/>
      <c r="BQ488" s="22"/>
      <c r="BR488" s="20"/>
      <c r="BS488" s="20"/>
      <c r="BT488" s="20"/>
      <c r="BU488" s="20"/>
      <c r="BV488" s="20"/>
      <c r="BW488" s="20"/>
      <c r="BX488" s="20"/>
      <c r="BY488" s="20"/>
      <c r="BZ488" s="20"/>
      <c r="CA488" s="20"/>
      <c r="CB488" s="20"/>
      <c r="CC488" s="20"/>
      <c r="CD488" s="20"/>
      <c r="CE488" s="180"/>
      <c r="CF488" s="37"/>
      <c r="CG488" s="37"/>
      <c r="CH488" s="37"/>
      <c r="CI488" s="37"/>
      <c r="CJ488" s="37"/>
      <c r="CK488" s="37"/>
      <c r="CL488" s="37"/>
      <c r="CM488" s="37"/>
      <c r="CN488" s="37"/>
      <c r="CO488" s="37"/>
      <c r="CP488" s="37"/>
      <c r="CQ488" s="37"/>
      <c r="CR488" s="37">
        <f t="shared" si="375"/>
        <v>0</v>
      </c>
      <c r="CS488" s="38"/>
      <c r="CT488" s="23"/>
      <c r="CU488" s="24"/>
      <c r="CV488" s="240">
        <f>+AD488</f>
        <v>0</v>
      </c>
      <c r="CW488" s="25" t="e">
        <f>1-(CU488/CV488)</f>
        <v>#DIV/0!</v>
      </c>
      <c r="CX488" s="23" t="e" cm="1">
        <f t="array" ref="CX488">+_xlfn.IFS(CW488&lt;0.8,"Cambio",CW488&lt;0.9,"Revisión de control",CW488&gt;0.89,"Se mantiene")</f>
        <v>#DIV/0!</v>
      </c>
      <c r="CY488" s="143"/>
      <c r="CZ488" s="143"/>
      <c r="DA488" s="143"/>
      <c r="DB488" s="143"/>
      <c r="DC488" s="25"/>
    </row>
    <row r="489" spans="1:107" ht="60" hidden="1" customHeight="1" x14ac:dyDescent="0.35">
      <c r="A489" s="146"/>
      <c r="B489" s="219"/>
      <c r="C489" s="147" t="s">
        <v>165</v>
      </c>
      <c r="D489" s="206"/>
      <c r="E489" s="250"/>
      <c r="F489" s="206"/>
      <c r="G489" s="221"/>
      <c r="H489" s="184"/>
      <c r="I489" s="216"/>
      <c r="J489" s="190"/>
      <c r="K489" s="190"/>
      <c r="L489" s="211"/>
      <c r="M489" s="197"/>
      <c r="N489" s="253"/>
      <c r="O489" s="213"/>
      <c r="P489" s="216"/>
      <c r="Q489" s="213"/>
      <c r="R489" s="216"/>
      <c r="S489" s="216"/>
      <c r="T489" s="216"/>
      <c r="U489" s="184"/>
      <c r="V489" s="186"/>
      <c r="W489" s="186"/>
      <c r="X489" s="186"/>
      <c r="Y489" s="190"/>
      <c r="Z489" s="190"/>
      <c r="AA489" s="247"/>
      <c r="AB489" s="247"/>
      <c r="AC489" s="247"/>
      <c r="AD489" s="195"/>
      <c r="AE489" s="184"/>
      <c r="AF489" s="188"/>
      <c r="AG489" s="184"/>
      <c r="AH489" s="184"/>
      <c r="AI489" s="188"/>
      <c r="AJ489" s="184"/>
      <c r="AK489" s="185"/>
      <c r="AL489" s="20" t="str">
        <f>CONCATENATE(J488," Control"," 2")</f>
        <v>SEYM  Control 2</v>
      </c>
      <c r="AM489" s="22"/>
      <c r="AN489" s="22"/>
      <c r="AO489" s="22"/>
      <c r="AP489" s="22" t="str">
        <f t="shared" si="374"/>
        <v xml:space="preserve">  a través de </v>
      </c>
      <c r="AQ489" s="20"/>
      <c r="AR489" s="20" t="str">
        <f t="shared" si="376"/>
        <v/>
      </c>
      <c r="AS489" s="20"/>
      <c r="AT489" s="20" t="str">
        <f t="shared" si="377"/>
        <v/>
      </c>
      <c r="AU489" s="20"/>
      <c r="AV489" s="20"/>
      <c r="AW489" s="20"/>
      <c r="AX489" s="21" t="str">
        <f>+IF(AR489="Probabilidad",AX488-(AX488*AT489),AX488)</f>
        <v/>
      </c>
      <c r="AY489" s="20" t="str">
        <f t="shared" si="335"/>
        <v/>
      </c>
      <c r="AZ489" s="21" t="e">
        <f>+IF(AR489="Impacto",AZ488-(AZ488*AT489),AZ488)</f>
        <v>#N/A</v>
      </c>
      <c r="BA489" s="20" t="str">
        <f t="shared" si="336"/>
        <v/>
      </c>
      <c r="BB489" s="190"/>
      <c r="BC489" s="190"/>
      <c r="BD489" s="182"/>
      <c r="BE489" s="162"/>
      <c r="BF489" s="162"/>
      <c r="BG489" s="162"/>
      <c r="BH489" s="162"/>
      <c r="BI489" s="162"/>
      <c r="BJ489" s="162"/>
      <c r="BK489" s="162"/>
      <c r="BL489" s="162"/>
      <c r="BM489" s="178"/>
      <c r="BN489" s="20" t="str">
        <f>CONCATENATE(J488," Acción preventiva"," 2")</f>
        <v>SEYM  Acción preventiva 2</v>
      </c>
      <c r="BO489" s="22"/>
      <c r="BP489" s="22"/>
      <c r="BQ489" s="22"/>
      <c r="BR489" s="20"/>
      <c r="BS489" s="20"/>
      <c r="BT489" s="20"/>
      <c r="BU489" s="20"/>
      <c r="BV489" s="20"/>
      <c r="BW489" s="20"/>
      <c r="BX489" s="20"/>
      <c r="BY489" s="20"/>
      <c r="BZ489" s="20"/>
      <c r="CA489" s="20"/>
      <c r="CB489" s="20"/>
      <c r="CC489" s="20"/>
      <c r="CD489" s="20"/>
      <c r="CE489" s="180"/>
      <c r="CF489" s="37"/>
      <c r="CG489" s="37"/>
      <c r="CH489" s="37"/>
      <c r="CI489" s="37"/>
      <c r="CJ489" s="37"/>
      <c r="CK489" s="37"/>
      <c r="CL489" s="37"/>
      <c r="CM489" s="37"/>
      <c r="CN489" s="37"/>
      <c r="CO489" s="37"/>
      <c r="CP489" s="37"/>
      <c r="CQ489" s="37"/>
      <c r="CR489" s="37">
        <f t="shared" si="375"/>
        <v>0</v>
      </c>
      <c r="CS489" s="38"/>
      <c r="CT489" s="23"/>
      <c r="CU489" s="24"/>
      <c r="CV489" s="241"/>
      <c r="CW489" s="25" t="e">
        <f>1-(CU489/CV488)</f>
        <v>#DIV/0!</v>
      </c>
      <c r="CX489" s="23" t="e" cm="1">
        <f t="array" ref="CX489">+_xlfn.IFS(CW489&lt;0.8,"Cambio",CW489&lt;0.9,"Revisión de control",CW489&gt;0.89,"Se mantiene")</f>
        <v>#DIV/0!</v>
      </c>
      <c r="CY489" s="143"/>
      <c r="CZ489" s="143"/>
      <c r="DA489" s="143"/>
      <c r="DB489" s="143"/>
      <c r="DC489" s="25"/>
    </row>
    <row r="490" spans="1:107" ht="60" hidden="1" customHeight="1" x14ac:dyDescent="0.35">
      <c r="A490" s="146"/>
      <c r="B490" s="219"/>
      <c r="C490" s="147" t="s">
        <v>165</v>
      </c>
      <c r="D490" s="206"/>
      <c r="E490" s="250"/>
      <c r="F490" s="206"/>
      <c r="G490" s="221"/>
      <c r="H490" s="184"/>
      <c r="I490" s="216"/>
      <c r="J490" s="190"/>
      <c r="K490" s="190"/>
      <c r="L490" s="211"/>
      <c r="M490" s="197"/>
      <c r="N490" s="253"/>
      <c r="O490" s="213"/>
      <c r="P490" s="216"/>
      <c r="Q490" s="213"/>
      <c r="R490" s="216"/>
      <c r="S490" s="216"/>
      <c r="T490" s="216"/>
      <c r="U490" s="184"/>
      <c r="V490" s="186"/>
      <c r="W490" s="186"/>
      <c r="X490" s="186"/>
      <c r="Y490" s="190"/>
      <c r="Z490" s="190"/>
      <c r="AA490" s="247"/>
      <c r="AB490" s="247"/>
      <c r="AC490" s="247"/>
      <c r="AD490" s="195"/>
      <c r="AE490" s="184"/>
      <c r="AF490" s="188"/>
      <c r="AG490" s="184"/>
      <c r="AH490" s="184"/>
      <c r="AI490" s="188"/>
      <c r="AJ490" s="184"/>
      <c r="AK490" s="185"/>
      <c r="AL490" s="20" t="str">
        <f>CONCATENATE(J488," Control"," 3")</f>
        <v>SEYM  Control 3</v>
      </c>
      <c r="AM490" s="22"/>
      <c r="AN490" s="22"/>
      <c r="AO490" s="22"/>
      <c r="AP490" s="22" t="str">
        <f t="shared" si="374"/>
        <v xml:space="preserve">  a través de </v>
      </c>
      <c r="AQ490" s="20"/>
      <c r="AR490" s="20" t="str">
        <f t="shared" si="376"/>
        <v/>
      </c>
      <c r="AS490" s="20"/>
      <c r="AT490" s="20" t="str">
        <f t="shared" si="377"/>
        <v/>
      </c>
      <c r="AU490" s="20"/>
      <c r="AV490" s="20"/>
      <c r="AW490" s="20"/>
      <c r="AX490" s="21" t="str">
        <f>+IF(AR490="Probabilidad",AX489-(AX489*AT490),AX489)</f>
        <v/>
      </c>
      <c r="AY490" s="20" t="str">
        <f t="shared" si="335"/>
        <v/>
      </c>
      <c r="AZ490" s="21" t="e">
        <f>+IF(AR490="Impacto",AZ489-(AZ489*AT490),AZ489)</f>
        <v>#N/A</v>
      </c>
      <c r="BA490" s="20" t="str">
        <f t="shared" si="336"/>
        <v/>
      </c>
      <c r="BB490" s="190"/>
      <c r="BC490" s="190"/>
      <c r="BD490" s="182"/>
      <c r="BE490" s="162"/>
      <c r="BF490" s="162"/>
      <c r="BG490" s="162"/>
      <c r="BH490" s="162"/>
      <c r="BI490" s="162"/>
      <c r="BJ490" s="162"/>
      <c r="BK490" s="162"/>
      <c r="BL490" s="162"/>
      <c r="BM490" s="178"/>
      <c r="BN490" s="20" t="str">
        <f>CONCATENATE(J488," Acción preventiva"," 3")</f>
        <v>SEYM  Acción preventiva 3</v>
      </c>
      <c r="BO490" s="22"/>
      <c r="BP490" s="22"/>
      <c r="BQ490" s="22"/>
      <c r="BR490" s="20"/>
      <c r="BS490" s="20"/>
      <c r="BT490" s="20"/>
      <c r="BU490" s="20"/>
      <c r="BV490" s="20"/>
      <c r="BW490" s="20"/>
      <c r="BX490" s="20"/>
      <c r="BY490" s="20"/>
      <c r="BZ490" s="20"/>
      <c r="CA490" s="20"/>
      <c r="CB490" s="20"/>
      <c r="CC490" s="20"/>
      <c r="CD490" s="20"/>
      <c r="CE490" s="180"/>
      <c r="CF490" s="37"/>
      <c r="CG490" s="37"/>
      <c r="CH490" s="37"/>
      <c r="CI490" s="37"/>
      <c r="CJ490" s="37"/>
      <c r="CK490" s="37"/>
      <c r="CL490" s="37"/>
      <c r="CM490" s="37"/>
      <c r="CN490" s="37"/>
      <c r="CO490" s="37"/>
      <c r="CP490" s="37"/>
      <c r="CQ490" s="37"/>
      <c r="CR490" s="37">
        <f t="shared" si="375"/>
        <v>0</v>
      </c>
      <c r="CS490" s="38"/>
      <c r="CT490" s="23"/>
      <c r="CU490" s="24"/>
      <c r="CV490" s="241"/>
      <c r="CW490" s="25" t="e">
        <f>1-(CU490/CV488)</f>
        <v>#DIV/0!</v>
      </c>
      <c r="CX490" s="23" t="e" cm="1">
        <f t="array" ref="CX490">+_xlfn.IFS(CW490&lt;0.8,"Cambio",CW490&lt;0.9,"Revisión de control",CW490&gt;0.89,"Se mantiene")</f>
        <v>#DIV/0!</v>
      </c>
      <c r="CY490" s="143"/>
      <c r="CZ490" s="143"/>
      <c r="DA490" s="143"/>
      <c r="DB490" s="143"/>
      <c r="DC490" s="25"/>
    </row>
    <row r="491" spans="1:107" ht="60" hidden="1" customHeight="1" x14ac:dyDescent="0.35">
      <c r="A491" s="146"/>
      <c r="B491" s="220"/>
      <c r="C491" s="148" t="s">
        <v>165</v>
      </c>
      <c r="D491" s="207"/>
      <c r="E491" s="251"/>
      <c r="F491" s="207"/>
      <c r="G491" s="221"/>
      <c r="H491" s="184"/>
      <c r="I491" s="217"/>
      <c r="J491" s="191"/>
      <c r="K491" s="191"/>
      <c r="L491" s="211"/>
      <c r="M491" s="198"/>
      <c r="N491" s="254"/>
      <c r="O491" s="214"/>
      <c r="P491" s="217"/>
      <c r="Q491" s="214"/>
      <c r="R491" s="217"/>
      <c r="S491" s="217"/>
      <c r="T491" s="217"/>
      <c r="U491" s="184"/>
      <c r="V491" s="186"/>
      <c r="W491" s="186"/>
      <c r="X491" s="186"/>
      <c r="Y491" s="191"/>
      <c r="Z491" s="191"/>
      <c r="AA491" s="248"/>
      <c r="AB491" s="248"/>
      <c r="AC491" s="248"/>
      <c r="AD491" s="195"/>
      <c r="AE491" s="184"/>
      <c r="AF491" s="188"/>
      <c r="AG491" s="184"/>
      <c r="AH491" s="184"/>
      <c r="AI491" s="188"/>
      <c r="AJ491" s="184"/>
      <c r="AK491" s="185"/>
      <c r="AL491" s="20" t="str">
        <f>CONCATENATE(J488," Control"," 4")</f>
        <v>SEYM  Control 4</v>
      </c>
      <c r="AM491" s="22"/>
      <c r="AN491" s="22"/>
      <c r="AO491" s="22"/>
      <c r="AP491" s="22" t="str">
        <f t="shared" si="374"/>
        <v xml:space="preserve">  a través de </v>
      </c>
      <c r="AQ491" s="20"/>
      <c r="AR491" s="20" t="str">
        <f t="shared" si="376"/>
        <v/>
      </c>
      <c r="AS491" s="20"/>
      <c r="AT491" s="20" t="str">
        <f t="shared" si="377"/>
        <v/>
      </c>
      <c r="AU491" s="20"/>
      <c r="AV491" s="20"/>
      <c r="AW491" s="20"/>
      <c r="AX491" s="21" t="str">
        <f>+IF(AR491="Probabilidad",AX490-(AX490*AT491),AX490)</f>
        <v/>
      </c>
      <c r="AY491" s="20" t="str">
        <f t="shared" si="335"/>
        <v/>
      </c>
      <c r="AZ491" s="21" t="e">
        <f>+IF(AR491="Impacto",AZ490-(AZ490*AT491),AZ490)</f>
        <v>#N/A</v>
      </c>
      <c r="BA491" s="20" t="str">
        <f t="shared" si="336"/>
        <v/>
      </c>
      <c r="BB491" s="191"/>
      <c r="BC491" s="191"/>
      <c r="BD491" s="183"/>
      <c r="BE491" s="163"/>
      <c r="BF491" s="163"/>
      <c r="BG491" s="163"/>
      <c r="BH491" s="163"/>
      <c r="BI491" s="163"/>
      <c r="BJ491" s="163"/>
      <c r="BK491" s="163"/>
      <c r="BL491" s="163"/>
      <c r="BM491" s="178"/>
      <c r="BN491" s="20" t="str">
        <f>CONCATENATE(J488," Acción preventiva"," 4")</f>
        <v>SEYM  Acción preventiva 4</v>
      </c>
      <c r="BO491" s="22"/>
      <c r="BP491" s="22"/>
      <c r="BQ491" s="22"/>
      <c r="BR491" s="20"/>
      <c r="BS491" s="20"/>
      <c r="BT491" s="20"/>
      <c r="BU491" s="20"/>
      <c r="BV491" s="20"/>
      <c r="BW491" s="20"/>
      <c r="BX491" s="20"/>
      <c r="BY491" s="20"/>
      <c r="BZ491" s="20"/>
      <c r="CA491" s="20"/>
      <c r="CB491" s="20"/>
      <c r="CC491" s="20"/>
      <c r="CD491" s="20"/>
      <c r="CE491" s="180"/>
      <c r="CF491" s="37"/>
      <c r="CG491" s="37"/>
      <c r="CH491" s="37"/>
      <c r="CI491" s="37"/>
      <c r="CJ491" s="37"/>
      <c r="CK491" s="37"/>
      <c r="CL491" s="37"/>
      <c r="CM491" s="37"/>
      <c r="CN491" s="37"/>
      <c r="CO491" s="37"/>
      <c r="CP491" s="37"/>
      <c r="CQ491" s="37"/>
      <c r="CR491" s="37">
        <f t="shared" si="375"/>
        <v>0</v>
      </c>
      <c r="CS491" s="38"/>
      <c r="CT491" s="23"/>
      <c r="CU491" s="24"/>
      <c r="CV491" s="242"/>
      <c r="CW491" s="25" t="e">
        <f>1-(CU491/CV488)</f>
        <v>#DIV/0!</v>
      </c>
      <c r="CX491" s="23" t="e" cm="1">
        <f t="array" ref="CX491">+_xlfn.IFS(CW491&lt;0.8,"Cambio",CW491&lt;0.9,"Revisión de control",CW491&gt;0.89,"Se mantiene")</f>
        <v>#DIV/0!</v>
      </c>
      <c r="CY491" s="143"/>
      <c r="CZ491" s="143"/>
      <c r="DA491" s="143"/>
      <c r="DB491" s="143"/>
      <c r="DC491" s="25"/>
    </row>
  </sheetData>
  <autoFilter ref="A7:DC491" xr:uid="{CD456F79-0E3A-48C7-89E3-FFAAD45E71B8}">
    <filterColumn colId="0">
      <customFilters>
        <customFilter operator="notEqual" val=" "/>
      </customFilters>
    </filterColumn>
  </autoFilter>
  <dataConsolidate/>
  <mergeCells count="4971">
    <mergeCell ref="L388:L391"/>
    <mergeCell ref="M388:M391"/>
    <mergeCell ref="N388:N391"/>
    <mergeCell ref="O388:O391"/>
    <mergeCell ref="P388:P391"/>
    <mergeCell ref="Q388:Q391"/>
    <mergeCell ref="R388:R391"/>
    <mergeCell ref="S388:S391"/>
    <mergeCell ref="L272:L275"/>
    <mergeCell ref="M272:M275"/>
    <mergeCell ref="R276:R279"/>
    <mergeCell ref="E272:E275"/>
    <mergeCell ref="H284:H287"/>
    <mergeCell ref="I284:I287"/>
    <mergeCell ref="J284:J287"/>
    <mergeCell ref="K284:K287"/>
    <mergeCell ref="L284:L287"/>
    <mergeCell ref="M284:M287"/>
    <mergeCell ref="N284:N287"/>
    <mergeCell ref="O284:O287"/>
    <mergeCell ref="N288:N291"/>
    <mergeCell ref="F280:F283"/>
    <mergeCell ref="F288:F291"/>
    <mergeCell ref="G288:G291"/>
    <mergeCell ref="H288:H291"/>
    <mergeCell ref="BD272:BD275"/>
    <mergeCell ref="W280:W283"/>
    <mergeCell ref="D376:D379"/>
    <mergeCell ref="W284:W287"/>
    <mergeCell ref="X284:X287"/>
    <mergeCell ref="K272:K275"/>
    <mergeCell ref="U276:U279"/>
    <mergeCell ref="V276:V279"/>
    <mergeCell ref="T272:T275"/>
    <mergeCell ref="U272:U275"/>
    <mergeCell ref="V272:V275"/>
    <mergeCell ref="D272:D275"/>
    <mergeCell ref="T292:T295"/>
    <mergeCell ref="K316:K319"/>
    <mergeCell ref="S296:S299"/>
    <mergeCell ref="Q296:Q299"/>
    <mergeCell ref="O292:O295"/>
    <mergeCell ref="P296:P299"/>
    <mergeCell ref="AE372:AE375"/>
    <mergeCell ref="AF372:AF375"/>
    <mergeCell ref="E332:E335"/>
    <mergeCell ref="G336:G339"/>
    <mergeCell ref="H336:H339"/>
    <mergeCell ref="Z332:Z335"/>
    <mergeCell ref="AA332:AA335"/>
    <mergeCell ref="Y348:Y351"/>
    <mergeCell ref="AC376:AC379"/>
    <mergeCell ref="V340:V343"/>
    <mergeCell ref="T348:T351"/>
    <mergeCell ref="U344:U347"/>
    <mergeCell ref="U352:U355"/>
    <mergeCell ref="O352:O355"/>
    <mergeCell ref="AH124:AH127"/>
    <mergeCell ref="AI124:AI127"/>
    <mergeCell ref="AK268:AK271"/>
    <mergeCell ref="AJ120:AJ123"/>
    <mergeCell ref="U196:U199"/>
    <mergeCell ref="Z144:Z147"/>
    <mergeCell ref="AB144:AB147"/>
    <mergeCell ref="Y132:Y135"/>
    <mergeCell ref="Z132:Z135"/>
    <mergeCell ref="AA132:AA135"/>
    <mergeCell ref="AB132:AB135"/>
    <mergeCell ref="AH248:AH251"/>
    <mergeCell ref="AH208:AH211"/>
    <mergeCell ref="AH196:AH199"/>
    <mergeCell ref="AJ260:AJ263"/>
    <mergeCell ref="AG216:AG219"/>
    <mergeCell ref="AH216:AH219"/>
    <mergeCell ref="AI248:AI251"/>
    <mergeCell ref="X128:X131"/>
    <mergeCell ref="Y128:Y131"/>
    <mergeCell ref="Y176:Y179"/>
    <mergeCell ref="Z176:Z179"/>
    <mergeCell ref="AA176:AA179"/>
    <mergeCell ref="AH244:AH247"/>
    <mergeCell ref="AI152:AI155"/>
    <mergeCell ref="U120:U123"/>
    <mergeCell ref="AB244:AB247"/>
    <mergeCell ref="AG244:AG247"/>
    <mergeCell ref="W268:W271"/>
    <mergeCell ref="Y260:Y263"/>
    <mergeCell ref="V212:V215"/>
    <mergeCell ref="AH228:AH231"/>
    <mergeCell ref="S436:S439"/>
    <mergeCell ref="R316:R319"/>
    <mergeCell ref="S316:S319"/>
    <mergeCell ref="I456:I459"/>
    <mergeCell ref="J456:J459"/>
    <mergeCell ref="K456:K459"/>
    <mergeCell ref="O440:O443"/>
    <mergeCell ref="N448:N451"/>
    <mergeCell ref="O448:O451"/>
    <mergeCell ref="P448:P451"/>
    <mergeCell ref="P440:P443"/>
    <mergeCell ref="T364:T367"/>
    <mergeCell ref="S440:S443"/>
    <mergeCell ref="K444:K447"/>
    <mergeCell ref="K452:K455"/>
    <mergeCell ref="L452:L455"/>
    <mergeCell ref="T388:T391"/>
    <mergeCell ref="T396:T399"/>
    <mergeCell ref="T368:T371"/>
    <mergeCell ref="S428:S431"/>
    <mergeCell ref="K364:K367"/>
    <mergeCell ref="L364:L367"/>
    <mergeCell ref="I336:I339"/>
    <mergeCell ref="J336:J339"/>
    <mergeCell ref="K336:K339"/>
    <mergeCell ref="L336:L339"/>
    <mergeCell ref="M336:M339"/>
    <mergeCell ref="R336:R339"/>
    <mergeCell ref="K332:K335"/>
    <mergeCell ref="L332:L335"/>
    <mergeCell ref="Q332:Q335"/>
    <mergeCell ref="P344:P347"/>
    <mergeCell ref="O264:O267"/>
    <mergeCell ref="I280:I283"/>
    <mergeCell ref="J280:J283"/>
    <mergeCell ref="K280:K283"/>
    <mergeCell ref="B440:B443"/>
    <mergeCell ref="D440:D443"/>
    <mergeCell ref="E440:E443"/>
    <mergeCell ref="F440:F443"/>
    <mergeCell ref="G440:G443"/>
    <mergeCell ref="H440:H443"/>
    <mergeCell ref="I440:I443"/>
    <mergeCell ref="J440:J443"/>
    <mergeCell ref="K440:K443"/>
    <mergeCell ref="L440:L443"/>
    <mergeCell ref="M440:M443"/>
    <mergeCell ref="N440:N443"/>
    <mergeCell ref="J268:J271"/>
    <mergeCell ref="H272:H275"/>
    <mergeCell ref="I272:I275"/>
    <mergeCell ref="M292:M295"/>
    <mergeCell ref="N292:N295"/>
    <mergeCell ref="F352:F355"/>
    <mergeCell ref="G352:G355"/>
    <mergeCell ref="H352:H355"/>
    <mergeCell ref="F272:F275"/>
    <mergeCell ref="G272:G275"/>
    <mergeCell ref="N272:N275"/>
    <mergeCell ref="E284:E287"/>
    <mergeCell ref="F284:F287"/>
    <mergeCell ref="G284:G287"/>
    <mergeCell ref="E388:E391"/>
    <mergeCell ref="F388:F391"/>
    <mergeCell ref="X396:X399"/>
    <mergeCell ref="Y396:Y399"/>
    <mergeCell ref="W396:W399"/>
    <mergeCell ref="X388:X391"/>
    <mergeCell ref="Y388:Y391"/>
    <mergeCell ref="I352:I355"/>
    <mergeCell ref="J352:J355"/>
    <mergeCell ref="Q384:Q387"/>
    <mergeCell ref="R392:R395"/>
    <mergeCell ref="S392:S395"/>
    <mergeCell ref="O376:O379"/>
    <mergeCell ref="R364:R367"/>
    <mergeCell ref="Z388:Z391"/>
    <mergeCell ref="O372:O375"/>
    <mergeCell ref="P372:P375"/>
    <mergeCell ref="Q372:Q375"/>
    <mergeCell ref="R372:R375"/>
    <mergeCell ref="U372:U375"/>
    <mergeCell ref="V372:V375"/>
    <mergeCell ref="W372:W375"/>
    <mergeCell ref="X372:X375"/>
    <mergeCell ref="U368:U371"/>
    <mergeCell ref="V368:V371"/>
    <mergeCell ref="X368:X371"/>
    <mergeCell ref="X380:X383"/>
    <mergeCell ref="P352:P355"/>
    <mergeCell ref="Q352:Q355"/>
    <mergeCell ref="R352:R355"/>
    <mergeCell ref="K352:K355"/>
    <mergeCell ref="L352:L355"/>
    <mergeCell ref="M352:M355"/>
    <mergeCell ref="Z356:Z359"/>
    <mergeCell ref="CV384:CV387"/>
    <mergeCell ref="AA432:AA435"/>
    <mergeCell ref="AC428:AC431"/>
    <mergeCell ref="AD428:AD431"/>
    <mergeCell ref="AK424:AK427"/>
    <mergeCell ref="CE392:CE395"/>
    <mergeCell ref="CV392:CV395"/>
    <mergeCell ref="T440:T443"/>
    <mergeCell ref="U436:U439"/>
    <mergeCell ref="CE436:CE439"/>
    <mergeCell ref="CV436:CV439"/>
    <mergeCell ref="AK436:AK439"/>
    <mergeCell ref="AJ428:AJ431"/>
    <mergeCell ref="AI396:AI399"/>
    <mergeCell ref="AJ396:AJ399"/>
    <mergeCell ref="AH396:AH399"/>
    <mergeCell ref="AK432:AK435"/>
    <mergeCell ref="AJ432:AJ435"/>
    <mergeCell ref="AC436:AC439"/>
    <mergeCell ref="AJ416:AJ419"/>
    <mergeCell ref="AE400:AE403"/>
    <mergeCell ref="AF400:AF403"/>
    <mergeCell ref="AE420:AE423"/>
    <mergeCell ref="AA388:AA391"/>
    <mergeCell ref="AB388:AB391"/>
    <mergeCell ref="AC388:AC391"/>
    <mergeCell ref="AD388:AD391"/>
    <mergeCell ref="AE388:AE391"/>
    <mergeCell ref="AF388:AF391"/>
    <mergeCell ref="U396:U399"/>
    <mergeCell ref="U392:U395"/>
    <mergeCell ref="V392:V395"/>
    <mergeCell ref="V424:V427"/>
    <mergeCell ref="W424:W427"/>
    <mergeCell ref="T376:T379"/>
    <mergeCell ref="AF392:AF395"/>
    <mergeCell ref="BB392:BB395"/>
    <mergeCell ref="BC392:BC395"/>
    <mergeCell ref="BD392:BD395"/>
    <mergeCell ref="AK440:AK443"/>
    <mergeCell ref="AG392:AG395"/>
    <mergeCell ref="AH392:AH395"/>
    <mergeCell ref="AI392:AI395"/>
    <mergeCell ref="AJ392:AJ395"/>
    <mergeCell ref="AK392:AK395"/>
    <mergeCell ref="AG412:AG415"/>
    <mergeCell ref="AC396:AC399"/>
    <mergeCell ref="AE436:AE439"/>
    <mergeCell ref="BC384:BC387"/>
    <mergeCell ref="W384:W387"/>
    <mergeCell ref="U432:U435"/>
    <mergeCell ref="V432:V435"/>
    <mergeCell ref="AA420:AA423"/>
    <mergeCell ref="U424:U427"/>
    <mergeCell ref="AK396:AK399"/>
    <mergeCell ref="BB396:BB399"/>
    <mergeCell ref="BC396:BC399"/>
    <mergeCell ref="AF408:AF411"/>
    <mergeCell ref="AG408:AG411"/>
    <mergeCell ref="AB428:AB431"/>
    <mergeCell ref="BD376:BD379"/>
    <mergeCell ref="W392:W395"/>
    <mergeCell ref="X392:X395"/>
    <mergeCell ref="Y392:Y395"/>
    <mergeCell ref="BC420:BC423"/>
    <mergeCell ref="U388:U391"/>
    <mergeCell ref="V388:V391"/>
    <mergeCell ref="W388:W391"/>
    <mergeCell ref="BB424:BB427"/>
    <mergeCell ref="AK420:AK423"/>
    <mergeCell ref="BB420:BB423"/>
    <mergeCell ref="AG404:AG407"/>
    <mergeCell ref="AB420:AB423"/>
    <mergeCell ref="X400:X403"/>
    <mergeCell ref="AA412:AA415"/>
    <mergeCell ref="AB412:AB415"/>
    <mergeCell ref="AC412:AC415"/>
    <mergeCell ref="AD412:AD415"/>
    <mergeCell ref="AE412:AE415"/>
    <mergeCell ref="AI416:AI419"/>
    <mergeCell ref="AH424:AH427"/>
    <mergeCell ref="AE424:AE427"/>
    <mergeCell ref="AF424:AF427"/>
    <mergeCell ref="AA404:AA407"/>
    <mergeCell ref="AB404:AB407"/>
    <mergeCell ref="AC404:AC407"/>
    <mergeCell ref="AA400:AA403"/>
    <mergeCell ref="AB400:AB403"/>
    <mergeCell ref="AH404:AH407"/>
    <mergeCell ref="Y404:Y407"/>
    <mergeCell ref="AC400:AC403"/>
    <mergeCell ref="AD400:AD403"/>
    <mergeCell ref="AA424:AA427"/>
    <mergeCell ref="AF412:AF415"/>
    <mergeCell ref="Y412:Y415"/>
    <mergeCell ref="Y424:Y427"/>
    <mergeCell ref="BD420:BD423"/>
    <mergeCell ref="CV444:CV447"/>
    <mergeCell ref="AH376:AH379"/>
    <mergeCell ref="AI376:AI379"/>
    <mergeCell ref="AJ376:AJ379"/>
    <mergeCell ref="AK376:AK379"/>
    <mergeCell ref="BB376:BB379"/>
    <mergeCell ref="BC376:BC379"/>
    <mergeCell ref="X444:X447"/>
    <mergeCell ref="AG388:AG391"/>
    <mergeCell ref="CE388:CE391"/>
    <mergeCell ref="CV388:CV391"/>
    <mergeCell ref="CV440:CV443"/>
    <mergeCell ref="X440:X443"/>
    <mergeCell ref="BB412:BB415"/>
    <mergeCell ref="AC408:AC411"/>
    <mergeCell ref="AD408:AD411"/>
    <mergeCell ref="AE408:AE411"/>
    <mergeCell ref="AA408:AA411"/>
    <mergeCell ref="AD404:AD407"/>
    <mergeCell ref="Z404:Z407"/>
    <mergeCell ref="AK400:AK403"/>
    <mergeCell ref="AK404:AK407"/>
    <mergeCell ref="AD420:AD423"/>
    <mergeCell ref="AE404:AE407"/>
    <mergeCell ref="AF404:AF407"/>
    <mergeCell ref="Y408:Y411"/>
    <mergeCell ref="Z408:Z411"/>
    <mergeCell ref="AK408:AK411"/>
    <mergeCell ref="AF416:AF419"/>
    <mergeCell ref="AG416:AG419"/>
    <mergeCell ref="AH416:AH419"/>
    <mergeCell ref="BB428:BB431"/>
    <mergeCell ref="AG428:AG431"/>
    <mergeCell ref="AJ360:AJ363"/>
    <mergeCell ref="AD424:AD427"/>
    <mergeCell ref="AI424:AI427"/>
    <mergeCell ref="AJ424:AJ427"/>
    <mergeCell ref="AF420:AF423"/>
    <mergeCell ref="AG420:AG423"/>
    <mergeCell ref="AH420:AH423"/>
    <mergeCell ref="AI420:AI423"/>
    <mergeCell ref="AJ420:AJ423"/>
    <mergeCell ref="AH412:AH415"/>
    <mergeCell ref="AJ412:AJ415"/>
    <mergeCell ref="Y376:Y379"/>
    <mergeCell ref="Z376:Z379"/>
    <mergeCell ref="AF396:AF399"/>
    <mergeCell ref="Z396:Z399"/>
    <mergeCell ref="AB396:AB399"/>
    <mergeCell ref="AA396:AA399"/>
    <mergeCell ref="AB408:AB411"/>
    <mergeCell ref="AI404:AI407"/>
    <mergeCell ref="Z424:Z427"/>
    <mergeCell ref="Z412:Z415"/>
    <mergeCell ref="AI364:AI367"/>
    <mergeCell ref="AJ364:AJ367"/>
    <mergeCell ref="Z392:Z395"/>
    <mergeCell ref="AA392:AA395"/>
    <mergeCell ref="AB392:AB395"/>
    <mergeCell ref="AC392:AC395"/>
    <mergeCell ref="AD392:AD395"/>
    <mergeCell ref="AK380:AK383"/>
    <mergeCell ref="AB376:AB379"/>
    <mergeCell ref="Y432:Y435"/>
    <mergeCell ref="AA384:AA387"/>
    <mergeCell ref="AB384:AB387"/>
    <mergeCell ref="AC384:AC387"/>
    <mergeCell ref="AJ388:AJ391"/>
    <mergeCell ref="AF368:AF371"/>
    <mergeCell ref="AG368:AG371"/>
    <mergeCell ref="AH368:AH371"/>
    <mergeCell ref="AH380:AH383"/>
    <mergeCell ref="AI380:AI383"/>
    <mergeCell ref="AJ380:AJ383"/>
    <mergeCell ref="AD432:AD435"/>
    <mergeCell ref="AF432:AF435"/>
    <mergeCell ref="AG432:AG435"/>
    <mergeCell ref="AI428:AI431"/>
    <mergeCell ref="AE428:AE431"/>
    <mergeCell ref="AA428:AA431"/>
    <mergeCell ref="Y372:Y375"/>
    <mergeCell ref="AH384:AH387"/>
    <mergeCell ref="AH428:AH431"/>
    <mergeCell ref="AC432:AC435"/>
    <mergeCell ref="AK384:AK387"/>
    <mergeCell ref="AF384:AF387"/>
    <mergeCell ref="AE384:AE387"/>
    <mergeCell ref="Y384:Y387"/>
    <mergeCell ref="Y380:Y383"/>
    <mergeCell ref="Z380:Z383"/>
    <mergeCell ref="AA380:AA383"/>
    <mergeCell ref="AB380:AB383"/>
    <mergeCell ref="AC380:AC383"/>
    <mergeCell ref="AD380:AD383"/>
    <mergeCell ref="AK428:AK431"/>
    <mergeCell ref="AD384:AD387"/>
    <mergeCell ref="AG380:AG383"/>
    <mergeCell ref="O384:O387"/>
    <mergeCell ref="AE368:AE371"/>
    <mergeCell ref="AA376:AA379"/>
    <mergeCell ref="X384:X387"/>
    <mergeCell ref="AI384:AI387"/>
    <mergeCell ref="AJ384:AJ387"/>
    <mergeCell ref="U384:U387"/>
    <mergeCell ref="V384:V387"/>
    <mergeCell ref="W376:W379"/>
    <mergeCell ref="T384:T387"/>
    <mergeCell ref="T380:T383"/>
    <mergeCell ref="P384:P387"/>
    <mergeCell ref="R384:R387"/>
    <mergeCell ref="S384:S387"/>
    <mergeCell ref="U376:U379"/>
    <mergeCell ref="Z368:Z371"/>
    <mergeCell ref="Z384:Z387"/>
    <mergeCell ref="AD372:AD375"/>
    <mergeCell ref="P380:P383"/>
    <mergeCell ref="B332:B335"/>
    <mergeCell ref="AH364:AH367"/>
    <mergeCell ref="D364:D367"/>
    <mergeCell ref="E328:E331"/>
    <mergeCell ref="F328:F331"/>
    <mergeCell ref="G328:G331"/>
    <mergeCell ref="U364:U367"/>
    <mergeCell ref="V364:V367"/>
    <mergeCell ref="W364:W367"/>
    <mergeCell ref="AB348:AB351"/>
    <mergeCell ref="AA360:AA363"/>
    <mergeCell ref="AB360:AB363"/>
    <mergeCell ref="AC360:AC363"/>
    <mergeCell ref="AD360:AD363"/>
    <mergeCell ref="T356:T359"/>
    <mergeCell ref="T360:T363"/>
    <mergeCell ref="AE360:AE363"/>
    <mergeCell ref="AF360:AF363"/>
    <mergeCell ref="AG360:AG363"/>
    <mergeCell ref="X364:X367"/>
    <mergeCell ref="I364:I367"/>
    <mergeCell ref="B328:B331"/>
    <mergeCell ref="B344:B347"/>
    <mergeCell ref="D344:D347"/>
    <mergeCell ref="Q364:Q367"/>
    <mergeCell ref="U348:U351"/>
    <mergeCell ref="U340:U343"/>
    <mergeCell ref="B336:B339"/>
    <mergeCell ref="D336:D339"/>
    <mergeCell ref="E336:E339"/>
    <mergeCell ref="D328:D331"/>
    <mergeCell ref="D332:D335"/>
    <mergeCell ref="B340:B343"/>
    <mergeCell ref="D340:D343"/>
    <mergeCell ref="E340:E343"/>
    <mergeCell ref="F340:F343"/>
    <mergeCell ref="G340:G343"/>
    <mergeCell ref="F364:F367"/>
    <mergeCell ref="G364:G367"/>
    <mergeCell ref="H364:H367"/>
    <mergeCell ref="I328:I331"/>
    <mergeCell ref="T352:T355"/>
    <mergeCell ref="N332:N335"/>
    <mergeCell ref="U332:U335"/>
    <mergeCell ref="Q348:Q351"/>
    <mergeCell ref="R348:R351"/>
    <mergeCell ref="S348:S351"/>
    <mergeCell ref="N348:N351"/>
    <mergeCell ref="S340:S343"/>
    <mergeCell ref="H328:H331"/>
    <mergeCell ref="E344:E347"/>
    <mergeCell ref="F344:F347"/>
    <mergeCell ref="F332:F335"/>
    <mergeCell ref="G332:G335"/>
    <mergeCell ref="H332:H335"/>
    <mergeCell ref="E352:E355"/>
    <mergeCell ref="I332:I335"/>
    <mergeCell ref="J332:J335"/>
    <mergeCell ref="M328:M331"/>
    <mergeCell ref="O328:O331"/>
    <mergeCell ref="J356:J359"/>
    <mergeCell ref="K356:K359"/>
    <mergeCell ref="L356:L359"/>
    <mergeCell ref="F336:F339"/>
    <mergeCell ref="W344:W347"/>
    <mergeCell ref="V344:V347"/>
    <mergeCell ref="X344:X347"/>
    <mergeCell ref="Y344:Y347"/>
    <mergeCell ref="AB332:AB335"/>
    <mergeCell ref="AC332:AC335"/>
    <mergeCell ref="AA316:AA319"/>
    <mergeCell ref="U328:U331"/>
    <mergeCell ref="X328:X331"/>
    <mergeCell ref="Y328:Y331"/>
    <mergeCell ref="AB316:AB319"/>
    <mergeCell ref="W316:W319"/>
    <mergeCell ref="X316:X319"/>
    <mergeCell ref="V336:V339"/>
    <mergeCell ref="AB328:AB331"/>
    <mergeCell ref="AC328:AC331"/>
    <mergeCell ref="O320:O323"/>
    <mergeCell ref="X324:X327"/>
    <mergeCell ref="Y324:Y327"/>
    <mergeCell ref="Z324:Z327"/>
    <mergeCell ref="AA324:AA327"/>
    <mergeCell ref="AB324:AB327"/>
    <mergeCell ref="AA320:AA323"/>
    <mergeCell ref="U336:U339"/>
    <mergeCell ref="P332:P335"/>
    <mergeCell ref="AF356:AF359"/>
    <mergeCell ref="BB304:BB307"/>
    <mergeCell ref="BC304:BC307"/>
    <mergeCell ref="AD316:AD319"/>
    <mergeCell ref="V332:V335"/>
    <mergeCell ref="R332:R335"/>
    <mergeCell ref="S332:S335"/>
    <mergeCell ref="P316:P319"/>
    <mergeCell ref="Q316:Q319"/>
    <mergeCell ref="AD328:AD331"/>
    <mergeCell ref="AD320:AD323"/>
    <mergeCell ref="V312:V315"/>
    <mergeCell ref="Z316:Z319"/>
    <mergeCell ref="AB308:AB311"/>
    <mergeCell ref="Y308:Y311"/>
    <mergeCell ref="Y316:Y319"/>
    <mergeCell ref="V316:V319"/>
    <mergeCell ref="U312:U315"/>
    <mergeCell ref="T316:T319"/>
    <mergeCell ref="P320:P323"/>
    <mergeCell ref="W308:W311"/>
    <mergeCell ref="S304:S307"/>
    <mergeCell ref="Q308:Q311"/>
    <mergeCell ref="R308:R311"/>
    <mergeCell ref="S308:S311"/>
    <mergeCell ref="Q320:Q323"/>
    <mergeCell ref="U324:U327"/>
    <mergeCell ref="X312:X315"/>
    <mergeCell ref="W304:W307"/>
    <mergeCell ref="Z328:Z331"/>
    <mergeCell ref="Z304:Z307"/>
    <mergeCell ref="Z348:Z351"/>
    <mergeCell ref="AH324:AH327"/>
    <mergeCell ref="W332:W335"/>
    <mergeCell ref="X332:X335"/>
    <mergeCell ref="Y332:Y335"/>
    <mergeCell ref="AI340:AI343"/>
    <mergeCell ref="AJ340:AJ343"/>
    <mergeCell ref="AK340:AK343"/>
    <mergeCell ref="BB340:BB343"/>
    <mergeCell ref="BC340:BC343"/>
    <mergeCell ref="AG356:AG359"/>
    <mergeCell ref="AA312:AA315"/>
    <mergeCell ref="AG312:AG315"/>
    <mergeCell ref="AF304:AF307"/>
    <mergeCell ref="AG304:AG307"/>
    <mergeCell ref="AE308:AE311"/>
    <mergeCell ref="AF308:AF311"/>
    <mergeCell ref="AG308:AG311"/>
    <mergeCell ref="AH356:AH359"/>
    <mergeCell ref="BB348:BB351"/>
    <mergeCell ref="BC348:BC351"/>
    <mergeCell ref="AC340:AC343"/>
    <mergeCell ref="AD340:AD343"/>
    <mergeCell ref="AE340:AE343"/>
    <mergeCell ref="AB340:AB343"/>
    <mergeCell ref="AB356:AB359"/>
    <mergeCell ref="AC356:AC359"/>
    <mergeCell ref="AD356:AD359"/>
    <mergeCell ref="AE356:AE359"/>
    <mergeCell ref="AD304:AD307"/>
    <mergeCell ref="AC348:AC351"/>
    <mergeCell ref="AD348:AD351"/>
    <mergeCell ref="AE348:AE351"/>
    <mergeCell ref="CV328:CV331"/>
    <mergeCell ref="AI304:AI307"/>
    <mergeCell ref="AJ304:AJ307"/>
    <mergeCell ref="BD324:BD327"/>
    <mergeCell ref="BD332:BD335"/>
    <mergeCell ref="CE324:CE327"/>
    <mergeCell ref="BB324:BB327"/>
    <mergeCell ref="CV304:CV307"/>
    <mergeCell ref="CV300:CV303"/>
    <mergeCell ref="AC324:AC327"/>
    <mergeCell ref="AC300:AC303"/>
    <mergeCell ref="AE300:AE303"/>
    <mergeCell ref="AF316:AF319"/>
    <mergeCell ref="AG348:AG351"/>
    <mergeCell ref="AG340:AG343"/>
    <mergeCell ref="AH320:AH323"/>
    <mergeCell ref="AF336:AF339"/>
    <mergeCell ref="AI328:AI331"/>
    <mergeCell ref="AG336:AG339"/>
    <mergeCell ref="AH336:AH339"/>
    <mergeCell ref="AH304:AH307"/>
    <mergeCell ref="AG328:AG331"/>
    <mergeCell ref="AH328:AH331"/>
    <mergeCell ref="AE312:AE315"/>
    <mergeCell ref="AC308:AC311"/>
    <mergeCell ref="AE304:AE307"/>
    <mergeCell ref="AC316:AC319"/>
    <mergeCell ref="AC336:AC339"/>
    <mergeCell ref="AD336:AD339"/>
    <mergeCell ref="AE336:AE339"/>
    <mergeCell ref="AH308:AH311"/>
    <mergeCell ref="AD324:AD327"/>
    <mergeCell ref="AG352:AG355"/>
    <mergeCell ref="AH352:AH355"/>
    <mergeCell ref="AI352:AI355"/>
    <mergeCell ref="CV344:CV347"/>
    <mergeCell ref="CV352:CV355"/>
    <mergeCell ref="BD344:BD347"/>
    <mergeCell ref="CE344:CE347"/>
    <mergeCell ref="BB352:BB355"/>
    <mergeCell ref="BC352:BC355"/>
    <mergeCell ref="AH340:AH343"/>
    <mergeCell ref="AJ352:AJ355"/>
    <mergeCell ref="AB352:AB355"/>
    <mergeCell ref="BD348:BD351"/>
    <mergeCell ref="BD352:BD355"/>
    <mergeCell ref="AK348:AK351"/>
    <mergeCell ref="AK352:AK355"/>
    <mergeCell ref="AK344:AK347"/>
    <mergeCell ref="BB344:BB347"/>
    <mergeCell ref="BM352:BM355"/>
    <mergeCell ref="AF348:AF351"/>
    <mergeCell ref="CV348:CV351"/>
    <mergeCell ref="AB344:AB347"/>
    <mergeCell ref="AC344:AC347"/>
    <mergeCell ref="AD344:AD347"/>
    <mergeCell ref="AE344:AE347"/>
    <mergeCell ref="AF344:AF347"/>
    <mergeCell ref="AG344:AG347"/>
    <mergeCell ref="AH348:AH351"/>
    <mergeCell ref="AI348:AI351"/>
    <mergeCell ref="AJ348:AJ351"/>
    <mergeCell ref="CV340:CV343"/>
    <mergeCell ref="CV332:CV335"/>
    <mergeCell ref="AK328:AK331"/>
    <mergeCell ref="BB328:BB331"/>
    <mergeCell ref="BC328:BC331"/>
    <mergeCell ref="BD328:BD331"/>
    <mergeCell ref="CE336:CE339"/>
    <mergeCell ref="CV336:CV339"/>
    <mergeCell ref="AA336:AA339"/>
    <mergeCell ref="CE348:CE351"/>
    <mergeCell ref="AE328:AE331"/>
    <mergeCell ref="AF328:AF331"/>
    <mergeCell ref="AC352:AC355"/>
    <mergeCell ref="AD352:AD355"/>
    <mergeCell ref="AE332:AE335"/>
    <mergeCell ref="CE328:CE331"/>
    <mergeCell ref="AF340:AF343"/>
    <mergeCell ref="AK336:AK339"/>
    <mergeCell ref="CE332:CE335"/>
    <mergeCell ref="BD336:BD339"/>
    <mergeCell ref="BB332:BB335"/>
    <mergeCell ref="BB336:BB339"/>
    <mergeCell ref="BC336:BC339"/>
    <mergeCell ref="AI336:AI339"/>
    <mergeCell ref="AJ336:AJ339"/>
    <mergeCell ref="BM328:BM331"/>
    <mergeCell ref="BM332:BM335"/>
    <mergeCell ref="BM336:BM339"/>
    <mergeCell ref="BM340:BM343"/>
    <mergeCell ref="BM344:BM347"/>
    <mergeCell ref="BM348:BM351"/>
    <mergeCell ref="AE352:AE355"/>
    <mergeCell ref="AF352:AF355"/>
    <mergeCell ref="AJ324:AJ327"/>
    <mergeCell ref="BC300:BC303"/>
    <mergeCell ref="AK312:AK315"/>
    <mergeCell ref="BB312:BB315"/>
    <mergeCell ref="BC312:BC315"/>
    <mergeCell ref="AI312:AI315"/>
    <mergeCell ref="AJ312:AJ315"/>
    <mergeCell ref="BD304:BD307"/>
    <mergeCell ref="AI308:AI311"/>
    <mergeCell ref="BB320:BB323"/>
    <mergeCell ref="BC320:BC323"/>
    <mergeCell ref="AK320:AK323"/>
    <mergeCell ref="AJ308:AJ311"/>
    <mergeCell ref="CE296:CE299"/>
    <mergeCell ref="BM312:BM315"/>
    <mergeCell ref="BM316:BM319"/>
    <mergeCell ref="BM320:BM323"/>
    <mergeCell ref="BM324:BM327"/>
    <mergeCell ref="AK308:AK311"/>
    <mergeCell ref="BB308:BB311"/>
    <mergeCell ref="AK316:AK319"/>
    <mergeCell ref="BB316:BB319"/>
    <mergeCell ref="BC316:BC319"/>
    <mergeCell ref="CV272:CV275"/>
    <mergeCell ref="AI320:AI323"/>
    <mergeCell ref="AJ268:AJ271"/>
    <mergeCell ref="AI284:AI287"/>
    <mergeCell ref="AJ284:AJ287"/>
    <mergeCell ref="AK284:AK287"/>
    <mergeCell ref="BB284:BB287"/>
    <mergeCell ref="AI272:AI275"/>
    <mergeCell ref="AJ272:AJ275"/>
    <mergeCell ref="CE272:CE275"/>
    <mergeCell ref="AI280:AI283"/>
    <mergeCell ref="AJ280:AJ283"/>
    <mergeCell ref="BD280:BD283"/>
    <mergeCell ref="BC308:BC311"/>
    <mergeCell ref="BD308:BD311"/>
    <mergeCell ref="AI300:AI303"/>
    <mergeCell ref="BM296:BM299"/>
    <mergeCell ref="BM300:BM303"/>
    <mergeCell ref="BM304:BM307"/>
    <mergeCell ref="BM308:BM311"/>
    <mergeCell ref="AI292:AI295"/>
    <mergeCell ref="AJ292:AJ295"/>
    <mergeCell ref="AK292:AK295"/>
    <mergeCell ref="BB292:BB295"/>
    <mergeCell ref="BC292:BC295"/>
    <mergeCell ref="BD292:BD295"/>
    <mergeCell ref="CE292:CE295"/>
    <mergeCell ref="BD316:BD319"/>
    <mergeCell ref="BC296:BC299"/>
    <mergeCell ref="AJ320:AJ323"/>
    <mergeCell ref="BC284:BC287"/>
    <mergeCell ref="BD284:BD287"/>
    <mergeCell ref="AD300:AD303"/>
    <mergeCell ref="AB320:AB323"/>
    <mergeCell ref="AC320:AC323"/>
    <mergeCell ref="R292:R295"/>
    <mergeCell ref="AG316:AG319"/>
    <mergeCell ref="CE288:CE291"/>
    <mergeCell ref="BD312:BD315"/>
    <mergeCell ref="BD320:BD323"/>
    <mergeCell ref="BD300:BD303"/>
    <mergeCell ref="CE300:CE303"/>
    <mergeCell ref="AK300:AK303"/>
    <mergeCell ref="BB300:BB303"/>
    <mergeCell ref="AJ300:AJ303"/>
    <mergeCell ref="AK304:AK307"/>
    <mergeCell ref="BB288:BB291"/>
    <mergeCell ref="BC268:BC271"/>
    <mergeCell ref="AI276:AI279"/>
    <mergeCell ref="AA304:AA307"/>
    <mergeCell ref="Y312:Y315"/>
    <mergeCell ref="Z312:Z315"/>
    <mergeCell ref="Z300:Z303"/>
    <mergeCell ref="W300:W303"/>
    <mergeCell ref="Z308:Z311"/>
    <mergeCell ref="X304:X307"/>
    <mergeCell ref="R300:R303"/>
    <mergeCell ref="S300:S303"/>
    <mergeCell ref="AB300:AB303"/>
    <mergeCell ref="AA300:AA303"/>
    <mergeCell ref="X300:X303"/>
    <mergeCell ref="AG272:AG275"/>
    <mergeCell ref="T284:T287"/>
    <mergeCell ref="AK272:AK275"/>
    <mergeCell ref="AG72:AG75"/>
    <mergeCell ref="BC68:BC71"/>
    <mergeCell ref="T268:T271"/>
    <mergeCell ref="T200:T203"/>
    <mergeCell ref="BD264:BD267"/>
    <mergeCell ref="BD276:BD279"/>
    <mergeCell ref="BC280:BC283"/>
    <mergeCell ref="BC260:BC263"/>
    <mergeCell ref="AB272:AB275"/>
    <mergeCell ref="AC272:AC275"/>
    <mergeCell ref="AI268:AI271"/>
    <mergeCell ref="AC292:AC295"/>
    <mergeCell ref="AF320:AF323"/>
    <mergeCell ref="AG320:AG323"/>
    <mergeCell ref="AE324:AE327"/>
    <mergeCell ref="AF324:AF327"/>
    <mergeCell ref="AG324:AG327"/>
    <mergeCell ref="AE320:AE323"/>
    <mergeCell ref="AH312:AH315"/>
    <mergeCell ref="AF312:AF315"/>
    <mergeCell ref="AD308:AD311"/>
    <mergeCell ref="AE316:AE319"/>
    <mergeCell ref="V300:V303"/>
    <mergeCell ref="AB280:AB283"/>
    <mergeCell ref="U284:U287"/>
    <mergeCell ref="X308:X311"/>
    <mergeCell ref="Y304:Y307"/>
    <mergeCell ref="V304:V307"/>
    <mergeCell ref="U292:U295"/>
    <mergeCell ref="V292:V295"/>
    <mergeCell ref="AF300:AF303"/>
    <mergeCell ref="AG300:AG303"/>
    <mergeCell ref="BB8:BB11"/>
    <mergeCell ref="BC8:BC11"/>
    <mergeCell ref="BD76:BD79"/>
    <mergeCell ref="BD48:BD51"/>
    <mergeCell ref="CV28:CV31"/>
    <mergeCell ref="AK76:AK79"/>
    <mergeCell ref="AI144:AI147"/>
    <mergeCell ref="CV72:CV75"/>
    <mergeCell ref="BC144:BC147"/>
    <mergeCell ref="BD8:BD11"/>
    <mergeCell ref="BD72:BD75"/>
    <mergeCell ref="CV56:CV59"/>
    <mergeCell ref="BB76:BB79"/>
    <mergeCell ref="BC76:BC79"/>
    <mergeCell ref="CE92:CE95"/>
    <mergeCell ref="CE8:CE11"/>
    <mergeCell ref="CV8:CV11"/>
    <mergeCell ref="CV52:CV55"/>
    <mergeCell ref="CE20:CE23"/>
    <mergeCell ref="BC20:BC23"/>
    <mergeCell ref="BD20:BD23"/>
    <mergeCell ref="AJ8:AJ11"/>
    <mergeCell ref="BB104:BB107"/>
    <mergeCell ref="CV24:CV27"/>
    <mergeCell ref="BC104:BC107"/>
    <mergeCell ref="BD144:BD147"/>
    <mergeCell ref="AK72:AK75"/>
    <mergeCell ref="BB52:BB55"/>
    <mergeCell ref="BC52:BC55"/>
    <mergeCell ref="BD52:BD55"/>
    <mergeCell ref="AK120:AK123"/>
    <mergeCell ref="AI20:AI23"/>
    <mergeCell ref="CE28:CE31"/>
    <mergeCell ref="CV20:CV23"/>
    <mergeCell ref="AJ44:AJ47"/>
    <mergeCell ref="AK40:AK43"/>
    <mergeCell ref="B2:B4"/>
    <mergeCell ref="D2:L2"/>
    <mergeCell ref="D3:L3"/>
    <mergeCell ref="D4:L4"/>
    <mergeCell ref="B268:B271"/>
    <mergeCell ref="D268:D271"/>
    <mergeCell ref="E268:E271"/>
    <mergeCell ref="F268:F271"/>
    <mergeCell ref="AF268:AF271"/>
    <mergeCell ref="O260:O263"/>
    <mergeCell ref="P260:P263"/>
    <mergeCell ref="Q260:Q263"/>
    <mergeCell ref="R260:R263"/>
    <mergeCell ref="S260:S263"/>
    <mergeCell ref="U260:U263"/>
    <mergeCell ref="O72:O75"/>
    <mergeCell ref="AF260:AF263"/>
    <mergeCell ref="X72:X75"/>
    <mergeCell ref="T204:T207"/>
    <mergeCell ref="V260:V263"/>
    <mergeCell ref="B72:B75"/>
    <mergeCell ref="D72:D75"/>
    <mergeCell ref="I128:I131"/>
    <mergeCell ref="B152:B155"/>
    <mergeCell ref="B156:B159"/>
    <mergeCell ref="B212:B215"/>
    <mergeCell ref="B264:B267"/>
    <mergeCell ref="I132:I135"/>
    <mergeCell ref="D92:D95"/>
    <mergeCell ref="E92:E95"/>
    <mergeCell ref="B96:B99"/>
    <mergeCell ref="D96:D99"/>
    <mergeCell ref="B88:B91"/>
    <mergeCell ref="D88:D91"/>
    <mergeCell ref="E88:E91"/>
    <mergeCell ref="F88:F91"/>
    <mergeCell ref="G88:G91"/>
    <mergeCell ref="H88:H91"/>
    <mergeCell ref="I88:I91"/>
    <mergeCell ref="D112:D115"/>
    <mergeCell ref="E112:E115"/>
    <mergeCell ref="J124:J127"/>
    <mergeCell ref="K104:K107"/>
    <mergeCell ref="H112:H115"/>
    <mergeCell ref="B92:B95"/>
    <mergeCell ref="B108:B111"/>
    <mergeCell ref="D108:D111"/>
    <mergeCell ref="E108:E111"/>
    <mergeCell ref="G108:G111"/>
    <mergeCell ref="H108:H111"/>
    <mergeCell ref="I108:I111"/>
    <mergeCell ref="J108:J111"/>
    <mergeCell ref="K108:K111"/>
    <mergeCell ref="B104:B107"/>
    <mergeCell ref="D104:D107"/>
    <mergeCell ref="B100:B103"/>
    <mergeCell ref="D100:D103"/>
    <mergeCell ref="E100:E103"/>
    <mergeCell ref="E96:E99"/>
    <mergeCell ref="F96:F99"/>
    <mergeCell ref="B144:B147"/>
    <mergeCell ref="B192:B195"/>
    <mergeCell ref="B280:B283"/>
    <mergeCell ref="D280:D283"/>
    <mergeCell ref="E280:E283"/>
    <mergeCell ref="B276:B279"/>
    <mergeCell ref="D276:D279"/>
    <mergeCell ref="E276:E279"/>
    <mergeCell ref="F276:F279"/>
    <mergeCell ref="G276:G279"/>
    <mergeCell ref="H276:H279"/>
    <mergeCell ref="I276:I279"/>
    <mergeCell ref="D132:D135"/>
    <mergeCell ref="E132:E135"/>
    <mergeCell ref="B128:B131"/>
    <mergeCell ref="E128:E131"/>
    <mergeCell ref="F128:F131"/>
    <mergeCell ref="G128:G131"/>
    <mergeCell ref="H128:H131"/>
    <mergeCell ref="F132:F135"/>
    <mergeCell ref="B272:B275"/>
    <mergeCell ref="D264:D267"/>
    <mergeCell ref="E264:E267"/>
    <mergeCell ref="F264:F267"/>
    <mergeCell ref="G264:G267"/>
    <mergeCell ref="H264:H267"/>
    <mergeCell ref="I264:I267"/>
    <mergeCell ref="B260:B263"/>
    <mergeCell ref="P280:P283"/>
    <mergeCell ref="J264:J267"/>
    <mergeCell ref="K264:K267"/>
    <mergeCell ref="L264:L267"/>
    <mergeCell ref="G224:G227"/>
    <mergeCell ref="D200:D203"/>
    <mergeCell ref="G248:G251"/>
    <mergeCell ref="H248:H251"/>
    <mergeCell ref="I248:I251"/>
    <mergeCell ref="J248:J251"/>
    <mergeCell ref="K248:K251"/>
    <mergeCell ref="L248:L251"/>
    <mergeCell ref="I208:I211"/>
    <mergeCell ref="J208:J211"/>
    <mergeCell ref="K216:K219"/>
    <mergeCell ref="J212:J215"/>
    <mergeCell ref="K212:K215"/>
    <mergeCell ref="D224:D227"/>
    <mergeCell ref="E224:E227"/>
    <mergeCell ref="F224:F227"/>
    <mergeCell ref="D260:D263"/>
    <mergeCell ref="E260:E263"/>
    <mergeCell ref="L240:L243"/>
    <mergeCell ref="J236:J239"/>
    <mergeCell ref="K236:K239"/>
    <mergeCell ref="L236:L239"/>
    <mergeCell ref="D252:D255"/>
    <mergeCell ref="E252:E255"/>
    <mergeCell ref="F252:F255"/>
    <mergeCell ref="G252:G255"/>
    <mergeCell ref="M268:M271"/>
    <mergeCell ref="O268:O271"/>
    <mergeCell ref="M296:M299"/>
    <mergeCell ref="J276:J279"/>
    <mergeCell ref="K276:K279"/>
    <mergeCell ref="L276:L279"/>
    <mergeCell ref="M276:M279"/>
    <mergeCell ref="E156:E159"/>
    <mergeCell ref="G260:G263"/>
    <mergeCell ref="H260:H263"/>
    <mergeCell ref="K208:K211"/>
    <mergeCell ref="H224:H227"/>
    <mergeCell ref="B284:B287"/>
    <mergeCell ref="D284:D287"/>
    <mergeCell ref="K288:K291"/>
    <mergeCell ref="M280:M283"/>
    <mergeCell ref="I260:I263"/>
    <mergeCell ref="I268:I271"/>
    <mergeCell ref="E212:E215"/>
    <mergeCell ref="F212:F215"/>
    <mergeCell ref="G212:G215"/>
    <mergeCell ref="H212:H215"/>
    <mergeCell ref="I212:I215"/>
    <mergeCell ref="L260:L263"/>
    <mergeCell ref="H180:H183"/>
    <mergeCell ref="B288:B291"/>
    <mergeCell ref="I180:I183"/>
    <mergeCell ref="D288:D291"/>
    <mergeCell ref="E288:E291"/>
    <mergeCell ref="I288:I291"/>
    <mergeCell ref="K268:K271"/>
    <mergeCell ref="B300:B303"/>
    <mergeCell ref="D300:D303"/>
    <mergeCell ref="E300:E303"/>
    <mergeCell ref="J300:J303"/>
    <mergeCell ref="B292:B295"/>
    <mergeCell ref="E296:E299"/>
    <mergeCell ref="F296:F299"/>
    <mergeCell ref="G296:G299"/>
    <mergeCell ref="H296:H299"/>
    <mergeCell ref="I296:I299"/>
    <mergeCell ref="F292:F295"/>
    <mergeCell ref="F300:F303"/>
    <mergeCell ref="J288:J291"/>
    <mergeCell ref="B296:B299"/>
    <mergeCell ref="D296:D299"/>
    <mergeCell ref="J296:J299"/>
    <mergeCell ref="G292:G295"/>
    <mergeCell ref="H292:H295"/>
    <mergeCell ref="I292:I295"/>
    <mergeCell ref="J292:J295"/>
    <mergeCell ref="D292:D295"/>
    <mergeCell ref="E292:E295"/>
    <mergeCell ref="G300:G303"/>
    <mergeCell ref="H300:H303"/>
    <mergeCell ref="I300:I303"/>
    <mergeCell ref="M124:M127"/>
    <mergeCell ref="S144:S147"/>
    <mergeCell ref="M152:M155"/>
    <mergeCell ref="K192:K195"/>
    <mergeCell ref="J260:J263"/>
    <mergeCell ref="O128:O131"/>
    <mergeCell ref="N160:N163"/>
    <mergeCell ref="M112:M115"/>
    <mergeCell ref="L108:L111"/>
    <mergeCell ref="M108:M111"/>
    <mergeCell ref="K172:K175"/>
    <mergeCell ref="L172:L175"/>
    <mergeCell ref="K164:K167"/>
    <mergeCell ref="L164:L167"/>
    <mergeCell ref="S124:S127"/>
    <mergeCell ref="O204:O207"/>
    <mergeCell ref="S232:S235"/>
    <mergeCell ref="O224:O227"/>
    <mergeCell ref="P224:P227"/>
    <mergeCell ref="Q224:Q227"/>
    <mergeCell ref="R224:R227"/>
    <mergeCell ref="S224:S227"/>
    <mergeCell ref="Q204:Q207"/>
    <mergeCell ref="R204:R207"/>
    <mergeCell ref="S204:S207"/>
    <mergeCell ref="J240:J243"/>
    <mergeCell ref="K240:K243"/>
    <mergeCell ref="O216:O219"/>
    <mergeCell ref="P216:P219"/>
    <mergeCell ref="L132:L135"/>
    <mergeCell ref="M132:M135"/>
    <mergeCell ref="R144:R147"/>
    <mergeCell ref="F104:F107"/>
    <mergeCell ref="G104:G107"/>
    <mergeCell ref="H104:H107"/>
    <mergeCell ref="I104:I107"/>
    <mergeCell ref="H132:H135"/>
    <mergeCell ref="Q104:Q107"/>
    <mergeCell ref="R104:R107"/>
    <mergeCell ref="S104:S107"/>
    <mergeCell ref="T128:T131"/>
    <mergeCell ref="Q156:Q159"/>
    <mergeCell ref="R156:R159"/>
    <mergeCell ref="S156:S159"/>
    <mergeCell ref="T144:T147"/>
    <mergeCell ref="H176:H179"/>
    <mergeCell ref="I176:I179"/>
    <mergeCell ref="J176:J179"/>
    <mergeCell ref="K176:K179"/>
    <mergeCell ref="T108:T111"/>
    <mergeCell ref="T112:T115"/>
    <mergeCell ref="I112:I115"/>
    <mergeCell ref="F152:F155"/>
    <mergeCell ref="F156:F159"/>
    <mergeCell ref="G136:G139"/>
    <mergeCell ref="H136:H139"/>
    <mergeCell ref="I136:I139"/>
    <mergeCell ref="J136:J139"/>
    <mergeCell ref="K136:K139"/>
    <mergeCell ref="L136:L139"/>
    <mergeCell ref="F120:F123"/>
    <mergeCell ref="G120:G123"/>
    <mergeCell ref="Q124:Q127"/>
    <mergeCell ref="K144:K147"/>
    <mergeCell ref="H120:H123"/>
    <mergeCell ref="I120:I123"/>
    <mergeCell ref="J104:J107"/>
    <mergeCell ref="N232:N235"/>
    <mergeCell ref="M216:M219"/>
    <mergeCell ref="M192:M195"/>
    <mergeCell ref="G176:G179"/>
    <mergeCell ref="T100:T103"/>
    <mergeCell ref="T96:T99"/>
    <mergeCell ref="T88:T91"/>
    <mergeCell ref="T208:T211"/>
    <mergeCell ref="T216:T219"/>
    <mergeCell ref="T248:T251"/>
    <mergeCell ref="T104:T107"/>
    <mergeCell ref="T164:T167"/>
    <mergeCell ref="T176:T179"/>
    <mergeCell ref="T188:T191"/>
    <mergeCell ref="T196:T199"/>
    <mergeCell ref="G132:G135"/>
    <mergeCell ref="L128:L131"/>
    <mergeCell ref="I144:I147"/>
    <mergeCell ref="Q192:Q195"/>
    <mergeCell ref="J180:J183"/>
    <mergeCell ref="J120:J123"/>
    <mergeCell ref="K120:K123"/>
    <mergeCell ref="L120:L123"/>
    <mergeCell ref="T220:T223"/>
    <mergeCell ref="Q212:Q215"/>
    <mergeCell ref="O112:O115"/>
    <mergeCell ref="O104:O107"/>
    <mergeCell ref="P192:P195"/>
    <mergeCell ref="H164:H167"/>
    <mergeCell ref="D56:D59"/>
    <mergeCell ref="H60:H63"/>
    <mergeCell ref="I60:I63"/>
    <mergeCell ref="J60:J63"/>
    <mergeCell ref="K60:K63"/>
    <mergeCell ref="L60:L63"/>
    <mergeCell ref="I56:I59"/>
    <mergeCell ref="J56:J59"/>
    <mergeCell ref="K56:K59"/>
    <mergeCell ref="L56:L59"/>
    <mergeCell ref="M56:M59"/>
    <mergeCell ref="O56:O59"/>
    <mergeCell ref="L52:L55"/>
    <mergeCell ref="M52:M55"/>
    <mergeCell ref="K52:K55"/>
    <mergeCell ref="N60:N63"/>
    <mergeCell ref="N56:N59"/>
    <mergeCell ref="O60:O63"/>
    <mergeCell ref="N52:N55"/>
    <mergeCell ref="G52:G55"/>
    <mergeCell ref="H52:H55"/>
    <mergeCell ref="F56:F59"/>
    <mergeCell ref="G56:G59"/>
    <mergeCell ref="H56:H59"/>
    <mergeCell ref="B56:B59"/>
    <mergeCell ref="N340:N343"/>
    <mergeCell ref="AA56:AA59"/>
    <mergeCell ref="AA64:AA67"/>
    <mergeCell ref="AB64:AB67"/>
    <mergeCell ref="AI296:AI299"/>
    <mergeCell ref="AJ296:AJ299"/>
    <mergeCell ref="AK296:AK299"/>
    <mergeCell ref="AK280:AK283"/>
    <mergeCell ref="AF288:AF291"/>
    <mergeCell ref="AD268:AD271"/>
    <mergeCell ref="AE268:AE271"/>
    <mergeCell ref="AI260:AI263"/>
    <mergeCell ref="Z260:Z263"/>
    <mergeCell ref="AB268:AB271"/>
    <mergeCell ref="AB292:AB295"/>
    <mergeCell ref="AE296:AE299"/>
    <mergeCell ref="AF296:AF299"/>
    <mergeCell ref="AD276:AD279"/>
    <mergeCell ref="AD292:AD295"/>
    <mergeCell ref="AH280:AH283"/>
    <mergeCell ref="AC284:AC287"/>
    <mergeCell ref="AD284:AD287"/>
    <mergeCell ref="AE284:AE287"/>
    <mergeCell ref="AF284:AF287"/>
    <mergeCell ref="AG284:AG287"/>
    <mergeCell ref="Z264:Z267"/>
    <mergeCell ref="AA264:AA267"/>
    <mergeCell ref="Z56:Z59"/>
    <mergeCell ref="AG68:AG71"/>
    <mergeCell ref="AA88:AA91"/>
    <mergeCell ref="E56:E59"/>
    <mergeCell ref="B308:B311"/>
    <mergeCell ref="D308:D311"/>
    <mergeCell ref="E308:E311"/>
    <mergeCell ref="F308:F311"/>
    <mergeCell ref="G308:G311"/>
    <mergeCell ref="H308:H311"/>
    <mergeCell ref="G344:G347"/>
    <mergeCell ref="H344:H347"/>
    <mergeCell ref="J144:J147"/>
    <mergeCell ref="H280:H283"/>
    <mergeCell ref="J112:J115"/>
    <mergeCell ref="K112:K115"/>
    <mergeCell ref="N268:N271"/>
    <mergeCell ref="K124:K127"/>
    <mergeCell ref="F260:F263"/>
    <mergeCell ref="B200:B203"/>
    <mergeCell ref="F124:F127"/>
    <mergeCell ref="F144:F147"/>
    <mergeCell ref="G144:G147"/>
    <mergeCell ref="M340:M343"/>
    <mergeCell ref="N264:N267"/>
    <mergeCell ref="N324:N327"/>
    <mergeCell ref="F112:F115"/>
    <mergeCell ref="G112:G115"/>
    <mergeCell ref="N112:N115"/>
    <mergeCell ref="M128:M131"/>
    <mergeCell ref="F160:F163"/>
    <mergeCell ref="G160:G163"/>
    <mergeCell ref="H160:H163"/>
    <mergeCell ref="G268:G271"/>
    <mergeCell ref="H268:H271"/>
    <mergeCell ref="M264:M267"/>
    <mergeCell ref="BD152:BD155"/>
    <mergeCell ref="AG152:AG155"/>
    <mergeCell ref="BB296:BB299"/>
    <mergeCell ref="BC288:BC291"/>
    <mergeCell ref="BD288:BD291"/>
    <mergeCell ref="BD296:BD299"/>
    <mergeCell ref="BD268:BD271"/>
    <mergeCell ref="BC276:BC279"/>
    <mergeCell ref="AI288:AI291"/>
    <mergeCell ref="AF276:AF279"/>
    <mergeCell ref="AE280:AE283"/>
    <mergeCell ref="AF280:AF283"/>
    <mergeCell ref="AE264:AE267"/>
    <mergeCell ref="AG260:AG263"/>
    <mergeCell ref="AG156:AG159"/>
    <mergeCell ref="AH156:AH159"/>
    <mergeCell ref="X356:X359"/>
    <mergeCell ref="BC264:BC267"/>
    <mergeCell ref="AA308:AA311"/>
    <mergeCell ref="AG276:AG279"/>
    <mergeCell ref="AH276:AH279"/>
    <mergeCell ref="BB280:BB283"/>
    <mergeCell ref="AA288:AA291"/>
    <mergeCell ref="AB288:AB291"/>
    <mergeCell ref="AC288:AC291"/>
    <mergeCell ref="AG268:AG271"/>
    <mergeCell ref="X288:X291"/>
    <mergeCell ref="Y288:Y291"/>
    <mergeCell ref="AE276:AE279"/>
    <mergeCell ref="AK288:AK291"/>
    <mergeCell ref="Z288:Z291"/>
    <mergeCell ref="AB304:AB307"/>
    <mergeCell ref="AJ288:AJ291"/>
    <mergeCell ref="AC304:AC307"/>
    <mergeCell ref="Z296:Z299"/>
    <mergeCell ref="AB176:AB179"/>
    <mergeCell ref="AE24:AE27"/>
    <mergeCell ref="AA24:AA27"/>
    <mergeCell ref="AD52:AD55"/>
    <mergeCell ref="W276:W279"/>
    <mergeCell ref="Y88:Y91"/>
    <mergeCell ref="Z88:Z91"/>
    <mergeCell ref="V216:V219"/>
    <mergeCell ref="W216:W219"/>
    <mergeCell ref="AB56:AB59"/>
    <mergeCell ref="AA72:AA75"/>
    <mergeCell ref="AC56:AC59"/>
    <mergeCell ref="AE288:AE291"/>
    <mergeCell ref="AG292:AG295"/>
    <mergeCell ref="Z236:Z239"/>
    <mergeCell ref="AA236:AA239"/>
    <mergeCell ref="AB236:AB239"/>
    <mergeCell ref="AC236:AC239"/>
    <mergeCell ref="AH268:AH271"/>
    <mergeCell ref="AH260:AH263"/>
    <mergeCell ref="W288:W291"/>
    <mergeCell ref="V128:V131"/>
    <mergeCell ref="AA128:AA131"/>
    <mergeCell ref="AB276:AB279"/>
    <mergeCell ref="Z232:Z235"/>
    <mergeCell ref="Y300:Y303"/>
    <mergeCell ref="Y284:Y287"/>
    <mergeCell ref="Y296:Y299"/>
    <mergeCell ref="W292:W295"/>
    <mergeCell ref="BB260:BB263"/>
    <mergeCell ref="AI264:AI267"/>
    <mergeCell ref="AJ264:AJ267"/>
    <mergeCell ref="AK264:AK267"/>
    <mergeCell ref="BB264:BB267"/>
    <mergeCell ref="W264:W267"/>
    <mergeCell ref="X268:X271"/>
    <mergeCell ref="Z104:Z107"/>
    <mergeCell ref="AA280:AA283"/>
    <mergeCell ref="O24:O27"/>
    <mergeCell ref="U56:U59"/>
    <mergeCell ref="V56:V59"/>
    <mergeCell ref="AG28:AG31"/>
    <mergeCell ref="P24:P27"/>
    <mergeCell ref="Q24:Q27"/>
    <mergeCell ref="R24:R27"/>
    <mergeCell ref="S24:S27"/>
    <mergeCell ref="R28:R31"/>
    <mergeCell ref="X24:X27"/>
    <mergeCell ref="Y24:Y27"/>
    <mergeCell ref="Z24:Z27"/>
    <mergeCell ref="V28:V31"/>
    <mergeCell ref="W28:W31"/>
    <mergeCell ref="X28:X31"/>
    <mergeCell ref="Y28:Y31"/>
    <mergeCell ref="Z28:Z31"/>
    <mergeCell ref="P56:P59"/>
    <mergeCell ref="AC188:AC191"/>
    <mergeCell ref="AD188:AD191"/>
    <mergeCell ref="AC264:AC267"/>
    <mergeCell ref="AD264:AD267"/>
    <mergeCell ref="AB252:AB255"/>
    <mergeCell ref="AB284:AB287"/>
    <mergeCell ref="V132:V135"/>
    <mergeCell ref="AH188:AH191"/>
    <mergeCell ref="AC244:AC247"/>
    <mergeCell ref="AD244:AD247"/>
    <mergeCell ref="AF232:AF235"/>
    <mergeCell ref="AG232:AG235"/>
    <mergeCell ref="Y236:Y239"/>
    <mergeCell ref="AG252:AG255"/>
    <mergeCell ref="AH160:AH163"/>
    <mergeCell ref="W296:W299"/>
    <mergeCell ref="X296:X299"/>
    <mergeCell ref="AD24:AD27"/>
    <mergeCell ref="AG100:AG103"/>
    <mergeCell ref="AB104:AB107"/>
    <mergeCell ref="AC104:AC107"/>
    <mergeCell ref="AD104:AD107"/>
    <mergeCell ref="X76:X79"/>
    <mergeCell ref="Y76:Y79"/>
    <mergeCell ref="AB80:AB83"/>
    <mergeCell ref="AD80:AD83"/>
    <mergeCell ref="AB72:AB75"/>
    <mergeCell ref="AA32:AA35"/>
    <mergeCell ref="AB32:AB35"/>
    <mergeCell ref="AF24:AF27"/>
    <mergeCell ref="AG24:AG27"/>
    <mergeCell ref="AH24:AH27"/>
    <mergeCell ref="AC28:AC31"/>
    <mergeCell ref="AD28:AD31"/>
    <mergeCell ref="AE272:AE275"/>
    <mergeCell ref="AF272:AF275"/>
    <mergeCell ref="AC280:AC283"/>
    <mergeCell ref="BB24:BB27"/>
    <mergeCell ref="V84:V87"/>
    <mergeCell ref="Y268:Y271"/>
    <mergeCell ref="Y92:Y95"/>
    <mergeCell ref="AG52:AG55"/>
    <mergeCell ref="Z248:Z251"/>
    <mergeCell ref="AG296:AG299"/>
    <mergeCell ref="AF216:AF219"/>
    <mergeCell ref="AK260:AK263"/>
    <mergeCell ref="AA256:AA259"/>
    <mergeCell ref="AB256:AB259"/>
    <mergeCell ref="AC256:AC259"/>
    <mergeCell ref="AB264:AB267"/>
    <mergeCell ref="W52:W55"/>
    <mergeCell ref="BB272:BB275"/>
    <mergeCell ref="W24:W27"/>
    <mergeCell ref="X40:X43"/>
    <mergeCell ref="Y40:Y43"/>
    <mergeCell ref="V288:V291"/>
    <mergeCell ref="V284:V287"/>
    <mergeCell ref="AC260:AC263"/>
    <mergeCell ref="AG280:AG283"/>
    <mergeCell ref="AD72:AD75"/>
    <mergeCell ref="AE72:AE75"/>
    <mergeCell ref="AC76:AC79"/>
    <mergeCell ref="AD76:AD79"/>
    <mergeCell ref="AA28:AA31"/>
    <mergeCell ref="AB28:AB31"/>
    <mergeCell ref="V104:V107"/>
    <mergeCell ref="W104:W107"/>
    <mergeCell ref="X104:X107"/>
    <mergeCell ref="Y104:Y107"/>
    <mergeCell ref="CV424:CV427"/>
    <mergeCell ref="CV400:CV403"/>
    <mergeCell ref="CE420:CE423"/>
    <mergeCell ref="CV416:CV419"/>
    <mergeCell ref="CE416:CE419"/>
    <mergeCell ref="BC344:BC347"/>
    <mergeCell ref="AI316:AI319"/>
    <mergeCell ref="AJ316:AJ319"/>
    <mergeCell ref="Y248:Y251"/>
    <mergeCell ref="X340:X343"/>
    <mergeCell ref="X260:X263"/>
    <mergeCell ref="Y280:Y283"/>
    <mergeCell ref="Z280:Z283"/>
    <mergeCell ref="Z256:Z259"/>
    <mergeCell ref="Z164:Z167"/>
    <mergeCell ref="W312:W315"/>
    <mergeCell ref="X320:X323"/>
    <mergeCell ref="Y320:Y323"/>
    <mergeCell ref="Z320:Z323"/>
    <mergeCell ref="X280:X283"/>
    <mergeCell ref="AH332:AH335"/>
    <mergeCell ref="AI332:AI335"/>
    <mergeCell ref="AJ332:AJ335"/>
    <mergeCell ref="AK332:AK335"/>
    <mergeCell ref="AH344:AH347"/>
    <mergeCell ref="AI344:AI347"/>
    <mergeCell ref="AJ344:AJ347"/>
    <mergeCell ref="AB296:AB299"/>
    <mergeCell ref="W272:W275"/>
    <mergeCell ref="X272:X275"/>
    <mergeCell ref="Y272:Y275"/>
    <mergeCell ref="Z272:Z275"/>
    <mergeCell ref="AI356:AI359"/>
    <mergeCell ref="AJ356:AJ359"/>
    <mergeCell ref="AK356:AK359"/>
    <mergeCell ref="BB356:BB359"/>
    <mergeCell ref="BC356:BC359"/>
    <mergeCell ref="BD356:BD359"/>
    <mergeCell ref="CE356:CE359"/>
    <mergeCell ref="T332:T335"/>
    <mergeCell ref="AI388:AI391"/>
    <mergeCell ref="N376:N379"/>
    <mergeCell ref="N436:N439"/>
    <mergeCell ref="N456:N459"/>
    <mergeCell ref="V448:V451"/>
    <mergeCell ref="BD416:BD419"/>
    <mergeCell ref="BC416:BC419"/>
    <mergeCell ref="BC408:BC411"/>
    <mergeCell ref="CE360:CE363"/>
    <mergeCell ref="X412:X415"/>
    <mergeCell ref="T372:T375"/>
    <mergeCell ref="S352:S355"/>
    <mergeCell ref="N352:N355"/>
    <mergeCell ref="O392:O395"/>
    <mergeCell ref="P392:P395"/>
    <mergeCell ref="T436:T439"/>
    <mergeCell ref="O332:O335"/>
    <mergeCell ref="Q336:Q339"/>
    <mergeCell ref="W336:W339"/>
    <mergeCell ref="X336:X339"/>
    <mergeCell ref="Y336:Y339"/>
    <mergeCell ref="Z336:Z339"/>
    <mergeCell ref="AB336:AB339"/>
    <mergeCell ref="AK364:AK367"/>
    <mergeCell ref="AH316:AH319"/>
    <mergeCell ref="V360:V363"/>
    <mergeCell ref="U356:U359"/>
    <mergeCell ref="V356:V359"/>
    <mergeCell ref="W356:W359"/>
    <mergeCell ref="P376:P379"/>
    <mergeCell ref="U40:U43"/>
    <mergeCell ref="S48:S51"/>
    <mergeCell ref="U208:U211"/>
    <mergeCell ref="V208:V211"/>
    <mergeCell ref="Z140:Z143"/>
    <mergeCell ref="V108:V111"/>
    <mergeCell ref="W108:W111"/>
    <mergeCell ref="V116:V119"/>
    <mergeCell ref="Y44:Y47"/>
    <mergeCell ref="Z44:Z47"/>
    <mergeCell ref="V148:V151"/>
    <mergeCell ref="AH72:AH75"/>
    <mergeCell ref="Q120:Q123"/>
    <mergeCell ref="R120:R123"/>
    <mergeCell ref="S288:S291"/>
    <mergeCell ref="Q232:Q235"/>
    <mergeCell ref="T260:T263"/>
    <mergeCell ref="T224:T227"/>
    <mergeCell ref="T124:T127"/>
    <mergeCell ref="T232:T235"/>
    <mergeCell ref="T212:T215"/>
    <mergeCell ref="T132:T135"/>
    <mergeCell ref="P288:P291"/>
    <mergeCell ref="T276:T279"/>
    <mergeCell ref="Q196:Q199"/>
    <mergeCell ref="P268:P271"/>
    <mergeCell ref="R8:R11"/>
    <mergeCell ref="S8:S11"/>
    <mergeCell ref="N8:N11"/>
    <mergeCell ref="O20:O23"/>
    <mergeCell ref="P20:P23"/>
    <mergeCell ref="W56:W59"/>
    <mergeCell ref="X56:X59"/>
    <mergeCell ref="Y56:Y59"/>
    <mergeCell ref="V68:V71"/>
    <mergeCell ref="Q60:Q63"/>
    <mergeCell ref="S60:S63"/>
    <mergeCell ref="T60:T63"/>
    <mergeCell ref="V60:V63"/>
    <mergeCell ref="X52:X55"/>
    <mergeCell ref="T156:T159"/>
    <mergeCell ref="T160:T163"/>
    <mergeCell ref="O144:O147"/>
    <mergeCell ref="P144:P147"/>
    <mergeCell ref="N104:N107"/>
    <mergeCell ref="P104:P107"/>
    <mergeCell ref="T8:T11"/>
    <mergeCell ref="W8:W11"/>
    <mergeCell ref="X8:X11"/>
    <mergeCell ref="Y8:Y11"/>
    <mergeCell ref="T32:T35"/>
    <mergeCell ref="T40:T43"/>
    <mergeCell ref="T44:T47"/>
    <mergeCell ref="W60:W63"/>
    <mergeCell ref="P32:P35"/>
    <mergeCell ref="Q32:Q35"/>
    <mergeCell ref="R32:R35"/>
    <mergeCell ref="BB12:BB15"/>
    <mergeCell ref="AC20:AC23"/>
    <mergeCell ref="Z76:Z79"/>
    <mergeCell ref="AA76:AA79"/>
    <mergeCell ref="AB76:AB79"/>
    <mergeCell ref="AE76:AE79"/>
    <mergeCell ref="AH76:AH79"/>
    <mergeCell ref="AC40:AC43"/>
    <mergeCell ref="AD40:AD43"/>
    <mergeCell ref="Y12:Y15"/>
    <mergeCell ref="Z12:Z15"/>
    <mergeCell ref="AG40:AG43"/>
    <mergeCell ref="AH40:AH43"/>
    <mergeCell ref="AH52:AH55"/>
    <mergeCell ref="AI52:AI55"/>
    <mergeCell ref="AC52:AC55"/>
    <mergeCell ref="AC72:AC75"/>
    <mergeCell ref="AI44:AI47"/>
    <mergeCell ref="AF72:AF75"/>
    <mergeCell ref="AI72:AI75"/>
    <mergeCell ref="AG12:AG15"/>
    <mergeCell ref="AK24:AK27"/>
    <mergeCell ref="AK12:AK15"/>
    <mergeCell ref="AK28:AK31"/>
    <mergeCell ref="AK20:AK23"/>
    <mergeCell ref="AC12:AC15"/>
    <mergeCell ref="Z52:Z55"/>
    <mergeCell ref="AD16:AD19"/>
    <mergeCell ref="BB28:BB31"/>
    <mergeCell ref="Y64:Y67"/>
    <mergeCell ref="Z64:Z67"/>
    <mergeCell ref="Y68:Y71"/>
    <mergeCell ref="AH20:AH23"/>
    <mergeCell ref="AC44:AC47"/>
    <mergeCell ref="AD44:AD47"/>
    <mergeCell ref="AJ144:AJ147"/>
    <mergeCell ref="AB8:AB11"/>
    <mergeCell ref="S12:S15"/>
    <mergeCell ref="N12:N15"/>
    <mergeCell ref="N16:N19"/>
    <mergeCell ref="W20:W23"/>
    <mergeCell ref="X20:X23"/>
    <mergeCell ref="Y20:Y23"/>
    <mergeCell ref="Z20:Z23"/>
    <mergeCell ref="U16:U19"/>
    <mergeCell ref="V16:V19"/>
    <mergeCell ref="W16:W19"/>
    <mergeCell ref="X16:X19"/>
    <mergeCell ref="U32:U35"/>
    <mergeCell ref="T24:T27"/>
    <mergeCell ref="U24:U27"/>
    <mergeCell ref="AI24:AI27"/>
    <mergeCell ref="AJ24:AJ27"/>
    <mergeCell ref="AI12:AI15"/>
    <mergeCell ref="AJ12:AJ15"/>
    <mergeCell ref="AJ20:AJ23"/>
    <mergeCell ref="U116:U119"/>
    <mergeCell ref="U132:U135"/>
    <mergeCell ref="V24:V27"/>
    <mergeCell ref="S56:S59"/>
    <mergeCell ref="Y52:Y55"/>
    <mergeCell ref="Q20:Q23"/>
    <mergeCell ref="U72:U75"/>
    <mergeCell ref="Q56:Q59"/>
    <mergeCell ref="I8:I11"/>
    <mergeCell ref="J8:J11"/>
    <mergeCell ref="K8:K11"/>
    <mergeCell ref="K20:K23"/>
    <mergeCell ref="Y16:Y19"/>
    <mergeCell ref="B8:B11"/>
    <mergeCell ref="D8:D11"/>
    <mergeCell ref="E8:E11"/>
    <mergeCell ref="F8:F11"/>
    <mergeCell ref="G8:G11"/>
    <mergeCell ref="B20:B23"/>
    <mergeCell ref="Z16:Z19"/>
    <mergeCell ref="B12:B15"/>
    <mergeCell ref="Q8:Q11"/>
    <mergeCell ref="H8:H11"/>
    <mergeCell ref="U8:U11"/>
    <mergeCell ref="V8:V11"/>
    <mergeCell ref="Z8:Z11"/>
    <mergeCell ref="T12:T15"/>
    <mergeCell ref="T16:T19"/>
    <mergeCell ref="M20:M23"/>
    <mergeCell ref="J20:J23"/>
    <mergeCell ref="I12:I15"/>
    <mergeCell ref="D20:D23"/>
    <mergeCell ref="E20:E23"/>
    <mergeCell ref="F20:F23"/>
    <mergeCell ref="G20:G23"/>
    <mergeCell ref="H20:H23"/>
    <mergeCell ref="I20:I23"/>
    <mergeCell ref="B16:B19"/>
    <mergeCell ref="D16:D19"/>
    <mergeCell ref="E16:E19"/>
    <mergeCell ref="AA16:AA19"/>
    <mergeCell ref="AB16:AB19"/>
    <mergeCell ref="D12:D15"/>
    <mergeCell ref="E12:E15"/>
    <mergeCell ref="F12:F15"/>
    <mergeCell ref="G12:G15"/>
    <mergeCell ref="H12:H15"/>
    <mergeCell ref="K12:K15"/>
    <mergeCell ref="L12:L15"/>
    <mergeCell ref="M12:M15"/>
    <mergeCell ref="O12:O15"/>
    <mergeCell ref="P12:P15"/>
    <mergeCell ref="Q12:Q15"/>
    <mergeCell ref="R12:R15"/>
    <mergeCell ref="T20:T23"/>
    <mergeCell ref="U12:U15"/>
    <mergeCell ref="V12:V15"/>
    <mergeCell ref="W12:W15"/>
    <mergeCell ref="X12:X15"/>
    <mergeCell ref="L20:L23"/>
    <mergeCell ref="U20:U23"/>
    <mergeCell ref="V20:V23"/>
    <mergeCell ref="G16:G19"/>
    <mergeCell ref="J12:J15"/>
    <mergeCell ref="O16:O19"/>
    <mergeCell ref="S16:S19"/>
    <mergeCell ref="H16:H19"/>
    <mergeCell ref="I16:I19"/>
    <mergeCell ref="J16:J19"/>
    <mergeCell ref="K16:K19"/>
    <mergeCell ref="L16:L19"/>
    <mergeCell ref="M16:M19"/>
    <mergeCell ref="AA8:AA11"/>
    <mergeCell ref="AG8:AG11"/>
    <mergeCell ref="AH8:AH11"/>
    <mergeCell ref="AI8:AI11"/>
    <mergeCell ref="AF20:AF23"/>
    <mergeCell ref="L28:L31"/>
    <mergeCell ref="M28:M31"/>
    <mergeCell ref="O28:O31"/>
    <mergeCell ref="P28:P31"/>
    <mergeCell ref="BC12:BC15"/>
    <mergeCell ref="AK8:AK11"/>
    <mergeCell ref="AF8:AF11"/>
    <mergeCell ref="K28:K31"/>
    <mergeCell ref="K24:K27"/>
    <mergeCell ref="S20:S23"/>
    <mergeCell ref="P16:P19"/>
    <mergeCell ref="Q16:Q19"/>
    <mergeCell ref="R16:R19"/>
    <mergeCell ref="R20:R23"/>
    <mergeCell ref="N20:N23"/>
    <mergeCell ref="AC8:AC11"/>
    <mergeCell ref="AD8:AD11"/>
    <mergeCell ref="AE8:AE11"/>
    <mergeCell ref="AF12:AF15"/>
    <mergeCell ref="AA20:AA23"/>
    <mergeCell ref="AB20:AB23"/>
    <mergeCell ref="L8:L11"/>
    <mergeCell ref="BC28:BC31"/>
    <mergeCell ref="AH28:AH31"/>
    <mergeCell ref="M8:M11"/>
    <mergeCell ref="O8:O11"/>
    <mergeCell ref="P8:P11"/>
    <mergeCell ref="BD12:BD15"/>
    <mergeCell ref="AH16:AH19"/>
    <mergeCell ref="AF16:AF19"/>
    <mergeCell ref="AG16:AG19"/>
    <mergeCell ref="AI16:AI19"/>
    <mergeCell ref="AJ16:AJ19"/>
    <mergeCell ref="AK16:AK19"/>
    <mergeCell ref="BB16:BB19"/>
    <mergeCell ref="BC16:BC19"/>
    <mergeCell ref="BD16:BD19"/>
    <mergeCell ref="U28:U31"/>
    <mergeCell ref="N28:N31"/>
    <mergeCell ref="T28:T31"/>
    <mergeCell ref="L24:L27"/>
    <mergeCell ref="M24:M27"/>
    <mergeCell ref="BB20:BB23"/>
    <mergeCell ref="S28:S31"/>
    <mergeCell ref="AH12:AH15"/>
    <mergeCell ref="AE12:AE15"/>
    <mergeCell ref="BD28:BD31"/>
    <mergeCell ref="BC24:BC27"/>
    <mergeCell ref="BD24:BD27"/>
    <mergeCell ref="AB24:AB27"/>
    <mergeCell ref="AC24:AC27"/>
    <mergeCell ref="AA12:AA15"/>
    <mergeCell ref="AB12:AB15"/>
    <mergeCell ref="AD12:AD15"/>
    <mergeCell ref="AE16:AE19"/>
    <mergeCell ref="AE20:AE23"/>
    <mergeCell ref="AC16:AC19"/>
    <mergeCell ref="AG20:AG23"/>
    <mergeCell ref="AD20:AD23"/>
    <mergeCell ref="S32:S35"/>
    <mergeCell ref="AB40:AB43"/>
    <mergeCell ref="AA60:AA63"/>
    <mergeCell ref="AB60:AB63"/>
    <mergeCell ref="AC60:AC63"/>
    <mergeCell ref="AD60:AD63"/>
    <mergeCell ref="AI28:AI31"/>
    <mergeCell ref="AF44:AF47"/>
    <mergeCell ref="U60:U63"/>
    <mergeCell ref="Z40:Z43"/>
    <mergeCell ref="U52:U55"/>
    <mergeCell ref="V52:V55"/>
    <mergeCell ref="AE40:AE43"/>
    <mergeCell ref="V32:V35"/>
    <mergeCell ref="W48:W51"/>
    <mergeCell ref="AB52:AB55"/>
    <mergeCell ref="AA52:AA55"/>
    <mergeCell ref="X44:X47"/>
    <mergeCell ref="Z32:Z35"/>
    <mergeCell ref="AE28:AE31"/>
    <mergeCell ref="AF28:AF31"/>
    <mergeCell ref="Q28:Q31"/>
    <mergeCell ref="R56:R59"/>
    <mergeCell ref="T52:T55"/>
    <mergeCell ref="R52:R55"/>
    <mergeCell ref="S52:S55"/>
    <mergeCell ref="T56:T59"/>
    <mergeCell ref="U104:U107"/>
    <mergeCell ref="U108:U111"/>
    <mergeCell ref="AB84:AB87"/>
    <mergeCell ref="AB88:AB91"/>
    <mergeCell ref="AD88:AD91"/>
    <mergeCell ref="AC88:AC91"/>
    <mergeCell ref="AC92:AC95"/>
    <mergeCell ref="AC100:AC103"/>
    <mergeCell ref="AD100:AD103"/>
    <mergeCell ref="AA92:AA95"/>
    <mergeCell ref="AB92:AB95"/>
    <mergeCell ref="Z96:Z99"/>
    <mergeCell ref="AA96:AA99"/>
    <mergeCell ref="AB96:AB99"/>
    <mergeCell ref="Y100:Y103"/>
    <mergeCell ref="U100:U103"/>
    <mergeCell ref="W44:W47"/>
    <mergeCell ref="U84:U87"/>
    <mergeCell ref="Y80:Y83"/>
    <mergeCell ref="Z80:Z83"/>
    <mergeCell ref="U44:U47"/>
    <mergeCell ref="V44:V47"/>
    <mergeCell ref="W76:W79"/>
    <mergeCell ref="Z100:Z103"/>
    <mergeCell ref="AA100:AA103"/>
    <mergeCell ref="AB100:AB103"/>
    <mergeCell ref="AJ68:AJ71"/>
    <mergeCell ref="AJ60:AJ63"/>
    <mergeCell ref="AI68:AI71"/>
    <mergeCell ref="AC64:AC67"/>
    <mergeCell ref="AD64:AD67"/>
    <mergeCell ref="AE64:AE67"/>
    <mergeCell ref="AF64:AF67"/>
    <mergeCell ref="AG64:AG67"/>
    <mergeCell ref="AH64:AH67"/>
    <mergeCell ref="Y72:Y75"/>
    <mergeCell ref="Z72:Z75"/>
    <mergeCell ref="W72:W75"/>
    <mergeCell ref="W64:W67"/>
    <mergeCell ref="X64:X67"/>
    <mergeCell ref="W68:W71"/>
    <mergeCell ref="X68:X71"/>
    <mergeCell ref="AC32:AC35"/>
    <mergeCell ref="W32:W35"/>
    <mergeCell ref="X32:X35"/>
    <mergeCell ref="AH60:AH63"/>
    <mergeCell ref="AD32:AD35"/>
    <mergeCell ref="AE32:AE35"/>
    <mergeCell ref="X48:X51"/>
    <mergeCell ref="AD56:AD59"/>
    <mergeCell ref="Z60:Z63"/>
    <mergeCell ref="Y32:Y35"/>
    <mergeCell ref="AA40:AA43"/>
    <mergeCell ref="AB68:AB71"/>
    <mergeCell ref="AC68:AC71"/>
    <mergeCell ref="AC36:AC39"/>
    <mergeCell ref="AD36:AD39"/>
    <mergeCell ref="AE36:AE39"/>
    <mergeCell ref="BC44:BC47"/>
    <mergeCell ref="BD44:BD47"/>
    <mergeCell ref="BB36:BB39"/>
    <mergeCell ref="BC36:BC39"/>
    <mergeCell ref="BD36:BD39"/>
    <mergeCell ref="BD68:BD71"/>
    <mergeCell ref="X108:X111"/>
    <mergeCell ref="Y108:Y111"/>
    <mergeCell ref="Z108:Z111"/>
    <mergeCell ref="AA108:AA111"/>
    <mergeCell ref="AB108:AB111"/>
    <mergeCell ref="AC108:AC111"/>
    <mergeCell ref="AD108:AD111"/>
    <mergeCell ref="AJ76:AJ79"/>
    <mergeCell ref="AJ52:AJ55"/>
    <mergeCell ref="AJ72:AJ75"/>
    <mergeCell ref="AH68:AH71"/>
    <mergeCell ref="AE52:AE55"/>
    <mergeCell ref="AF52:AF55"/>
    <mergeCell ref="AD68:AD71"/>
    <mergeCell ref="AD84:AD87"/>
    <mergeCell ref="AE84:AE87"/>
    <mergeCell ref="AE104:AE107"/>
    <mergeCell ref="AE80:AE83"/>
    <mergeCell ref="AE88:AE91"/>
    <mergeCell ref="AI64:AI67"/>
    <mergeCell ref="AF84:AF87"/>
    <mergeCell ref="AK92:AK95"/>
    <mergeCell ref="AG96:AG99"/>
    <mergeCell ref="AJ84:AJ87"/>
    <mergeCell ref="AK84:AK87"/>
    <mergeCell ref="AE44:AE47"/>
    <mergeCell ref="AJ28:AJ31"/>
    <mergeCell ref="AC84:AC87"/>
    <mergeCell ref="O480:O483"/>
    <mergeCell ref="P480:P483"/>
    <mergeCell ref="Q480:Q483"/>
    <mergeCell ref="R480:R483"/>
    <mergeCell ref="S480:S483"/>
    <mergeCell ref="V480:V483"/>
    <mergeCell ref="V396:V399"/>
    <mergeCell ref="O396:O399"/>
    <mergeCell ref="P396:P399"/>
    <mergeCell ref="Q396:Q399"/>
    <mergeCell ref="Q300:Q303"/>
    <mergeCell ref="R232:R235"/>
    <mergeCell ref="R216:R219"/>
    <mergeCell ref="R268:R271"/>
    <mergeCell ref="R288:R291"/>
    <mergeCell ref="P340:P343"/>
    <mergeCell ref="P252:P255"/>
    <mergeCell ref="Q252:Q255"/>
    <mergeCell ref="O296:O299"/>
    <mergeCell ref="Q288:Q291"/>
    <mergeCell ref="U308:U311"/>
    <mergeCell ref="O304:O307"/>
    <mergeCell ref="P304:P307"/>
    <mergeCell ref="Q304:Q307"/>
    <mergeCell ref="U288:U291"/>
    <mergeCell ref="P284:P287"/>
    <mergeCell ref="S312:S315"/>
    <mergeCell ref="O100:O103"/>
    <mergeCell ref="P100:P103"/>
    <mergeCell ref="P120:P123"/>
    <mergeCell ref="Q280:Q283"/>
    <mergeCell ref="T252:T255"/>
    <mergeCell ref="T184:T187"/>
    <mergeCell ref="O276:O279"/>
    <mergeCell ref="R192:R195"/>
    <mergeCell ref="S192:S195"/>
    <mergeCell ref="O212:O215"/>
    <mergeCell ref="P212:P215"/>
    <mergeCell ref="R264:R267"/>
    <mergeCell ref="S112:S115"/>
    <mergeCell ref="R116:R119"/>
    <mergeCell ref="S116:S119"/>
    <mergeCell ref="R252:R255"/>
    <mergeCell ref="S252:S255"/>
    <mergeCell ref="R200:R203"/>
    <mergeCell ref="Q140:Q143"/>
    <mergeCell ref="R140:R143"/>
    <mergeCell ref="S140:S143"/>
    <mergeCell ref="P180:P183"/>
    <mergeCell ref="Q208:Q211"/>
    <mergeCell ref="S220:S223"/>
    <mergeCell ref="Q220:Q223"/>
    <mergeCell ref="R220:R223"/>
    <mergeCell ref="Q216:Q219"/>
    <mergeCell ref="S216:S219"/>
    <mergeCell ref="O232:O235"/>
    <mergeCell ref="P232:P235"/>
    <mergeCell ref="O220:O223"/>
    <mergeCell ref="P152:P155"/>
    <mergeCell ref="Q152:Q155"/>
    <mergeCell ref="R280:R283"/>
    <mergeCell ref="P272:P275"/>
    <mergeCell ref="Q272:Q275"/>
    <mergeCell ref="R272:R275"/>
    <mergeCell ref="S280:S283"/>
    <mergeCell ref="S276:S279"/>
    <mergeCell ref="S180:S183"/>
    <mergeCell ref="Q144:Q147"/>
    <mergeCell ref="O272:O275"/>
    <mergeCell ref="Q284:Q287"/>
    <mergeCell ref="R284:R287"/>
    <mergeCell ref="T240:T243"/>
    <mergeCell ref="I344:I347"/>
    <mergeCell ref="J344:J347"/>
    <mergeCell ref="H340:H343"/>
    <mergeCell ref="N316:N319"/>
    <mergeCell ref="M396:M399"/>
    <mergeCell ref="L296:L299"/>
    <mergeCell ref="M260:M263"/>
    <mergeCell ref="H320:H323"/>
    <mergeCell ref="N304:N307"/>
    <mergeCell ref="N280:N283"/>
    <mergeCell ref="N300:N303"/>
    <mergeCell ref="L288:L291"/>
    <mergeCell ref="M308:M311"/>
    <mergeCell ref="M320:M323"/>
    <mergeCell ref="J272:J275"/>
    <mergeCell ref="K292:K295"/>
    <mergeCell ref="L292:L295"/>
    <mergeCell ref="K260:K263"/>
    <mergeCell ref="K328:K331"/>
    <mergeCell ref="L300:L303"/>
    <mergeCell ref="M300:M303"/>
    <mergeCell ref="K396:K399"/>
    <mergeCell ref="M332:M335"/>
    <mergeCell ref="M344:M347"/>
    <mergeCell ref="P276:P279"/>
    <mergeCell ref="O300:O303"/>
    <mergeCell ref="P300:P303"/>
    <mergeCell ref="O308:O311"/>
    <mergeCell ref="P308:P311"/>
    <mergeCell ref="K296:K299"/>
    <mergeCell ref="N312:N315"/>
    <mergeCell ref="B488:B491"/>
    <mergeCell ref="D488:D491"/>
    <mergeCell ref="D480:D483"/>
    <mergeCell ref="E480:E483"/>
    <mergeCell ref="AH184:AH187"/>
    <mergeCell ref="AH252:AH255"/>
    <mergeCell ref="AG248:AG251"/>
    <mergeCell ref="AH284:AH287"/>
    <mergeCell ref="AD484:AD487"/>
    <mergeCell ref="R484:R487"/>
    <mergeCell ref="S484:S487"/>
    <mergeCell ref="H456:H459"/>
    <mergeCell ref="Q344:Q347"/>
    <mergeCell ref="R344:R347"/>
    <mergeCell ref="V348:V351"/>
    <mergeCell ref="W328:W331"/>
    <mergeCell ref="P364:P367"/>
    <mergeCell ref="N336:N339"/>
    <mergeCell ref="O336:O339"/>
    <mergeCell ref="P336:P339"/>
    <mergeCell ref="K436:K439"/>
    <mergeCell ref="L436:L439"/>
    <mergeCell ref="X424:X427"/>
    <mergeCell ref="T304:T307"/>
    <mergeCell ref="T308:T311"/>
    <mergeCell ref="S284:S287"/>
    <mergeCell ref="J216:J219"/>
    <mergeCell ref="T280:T283"/>
    <mergeCell ref="S268:S271"/>
    <mergeCell ref="B484:B487"/>
    <mergeCell ref="D484:D487"/>
    <mergeCell ref="E484:E487"/>
    <mergeCell ref="F484:F487"/>
    <mergeCell ref="N484:N487"/>
    <mergeCell ref="G484:G487"/>
    <mergeCell ref="H484:H487"/>
    <mergeCell ref="I484:I487"/>
    <mergeCell ref="N488:N491"/>
    <mergeCell ref="B456:B459"/>
    <mergeCell ref="D456:D459"/>
    <mergeCell ref="E456:E459"/>
    <mergeCell ref="F456:F459"/>
    <mergeCell ref="E488:E491"/>
    <mergeCell ref="F488:F491"/>
    <mergeCell ref="G488:G491"/>
    <mergeCell ref="H488:H491"/>
    <mergeCell ref="I488:I491"/>
    <mergeCell ref="J488:J491"/>
    <mergeCell ref="K488:K491"/>
    <mergeCell ref="L488:L491"/>
    <mergeCell ref="M488:M491"/>
    <mergeCell ref="B480:B483"/>
    <mergeCell ref="F480:F483"/>
    <mergeCell ref="G480:G483"/>
    <mergeCell ref="H480:H483"/>
    <mergeCell ref="I480:I483"/>
    <mergeCell ref="J480:J483"/>
    <mergeCell ref="K480:K483"/>
    <mergeCell ref="L480:L483"/>
    <mergeCell ref="N472:N475"/>
    <mergeCell ref="K460:K463"/>
    <mergeCell ref="AA348:AA351"/>
    <mergeCell ref="AE392:AE395"/>
    <mergeCell ref="Y400:Y403"/>
    <mergeCell ref="Z400:Z403"/>
    <mergeCell ref="N384:N387"/>
    <mergeCell ref="N396:N399"/>
    <mergeCell ref="R376:R379"/>
    <mergeCell ref="S376:S379"/>
    <mergeCell ref="V376:V379"/>
    <mergeCell ref="Q340:Q343"/>
    <mergeCell ref="R340:R343"/>
    <mergeCell ref="Q392:Q395"/>
    <mergeCell ref="Y360:Y363"/>
    <mergeCell ref="Z360:Z363"/>
    <mergeCell ref="Y368:Y371"/>
    <mergeCell ref="W360:W363"/>
    <mergeCell ref="U400:U403"/>
    <mergeCell ref="N364:N367"/>
    <mergeCell ref="Q376:Q379"/>
    <mergeCell ref="U380:U383"/>
    <mergeCell ref="V380:V383"/>
    <mergeCell ref="W380:W383"/>
    <mergeCell ref="R356:R359"/>
    <mergeCell ref="AA352:AA355"/>
    <mergeCell ref="AA340:AA343"/>
    <mergeCell ref="W400:W403"/>
    <mergeCell ref="AG288:AG291"/>
    <mergeCell ref="AH288:AH291"/>
    <mergeCell ref="AH292:AH295"/>
    <mergeCell ref="AE292:AE295"/>
    <mergeCell ref="U320:U323"/>
    <mergeCell ref="V320:V323"/>
    <mergeCell ref="W320:W323"/>
    <mergeCell ref="O344:O347"/>
    <mergeCell ref="N320:N323"/>
    <mergeCell ref="T328:T331"/>
    <mergeCell ref="P328:P331"/>
    <mergeCell ref="Q328:Q331"/>
    <mergeCell ref="R328:R331"/>
    <mergeCell ref="S328:S331"/>
    <mergeCell ref="N328:N331"/>
    <mergeCell ref="AA328:AA331"/>
    <mergeCell ref="V324:V327"/>
    <mergeCell ref="N296:N299"/>
    <mergeCell ref="T312:T315"/>
    <mergeCell ref="Q312:Q315"/>
    <mergeCell ref="P292:P295"/>
    <mergeCell ref="Q292:Q295"/>
    <mergeCell ref="S292:S295"/>
    <mergeCell ref="V308:V311"/>
    <mergeCell ref="T300:T303"/>
    <mergeCell ref="T288:T291"/>
    <mergeCell ref="T296:T299"/>
    <mergeCell ref="V296:V299"/>
    <mergeCell ref="U296:U299"/>
    <mergeCell ref="R312:R315"/>
    <mergeCell ref="R296:R299"/>
    <mergeCell ref="U300:U303"/>
    <mergeCell ref="AF116:AF119"/>
    <mergeCell ref="X132:X135"/>
    <mergeCell ref="AB112:AB115"/>
    <mergeCell ref="AC112:AC115"/>
    <mergeCell ref="AG116:AG119"/>
    <mergeCell ref="AH296:AH299"/>
    <mergeCell ref="AD260:AD263"/>
    <mergeCell ref="AD272:AD275"/>
    <mergeCell ref="AG264:AG267"/>
    <mergeCell ref="AH264:AH267"/>
    <mergeCell ref="Z276:Z279"/>
    <mergeCell ref="AA248:AA251"/>
    <mergeCell ref="AC200:AC203"/>
    <mergeCell ref="AC208:AC211"/>
    <mergeCell ref="AC276:AC279"/>
    <mergeCell ref="Z268:Z271"/>
    <mergeCell ref="Z244:Z247"/>
    <mergeCell ref="AC268:AC271"/>
    <mergeCell ref="AA260:AA263"/>
    <mergeCell ref="AA296:AA299"/>
    <mergeCell ref="AD280:AD283"/>
    <mergeCell ref="Z284:Z287"/>
    <mergeCell ref="AH272:AH275"/>
    <mergeCell ref="AF292:AF295"/>
    <mergeCell ref="AD288:AD291"/>
    <mergeCell ref="AE260:AE263"/>
    <mergeCell ref="AD240:AD243"/>
    <mergeCell ref="Z252:Z255"/>
    <mergeCell ref="AH256:AH259"/>
    <mergeCell ref="AA272:AA275"/>
    <mergeCell ref="AC296:AC299"/>
    <mergeCell ref="AD296:AD299"/>
    <mergeCell ref="X100:X103"/>
    <mergeCell ref="AD96:AD99"/>
    <mergeCell ref="Z120:Z123"/>
    <mergeCell ref="AA120:AA123"/>
    <mergeCell ref="AA104:AA107"/>
    <mergeCell ref="AA112:AA115"/>
    <mergeCell ref="Z124:Z127"/>
    <mergeCell ref="AA124:AA127"/>
    <mergeCell ref="X112:X115"/>
    <mergeCell ref="Y96:Y99"/>
    <mergeCell ref="X120:X123"/>
    <mergeCell ref="Y120:Y123"/>
    <mergeCell ref="AB116:AB119"/>
    <mergeCell ref="AC96:AC99"/>
    <mergeCell ref="Z116:Z119"/>
    <mergeCell ref="AC116:AC119"/>
    <mergeCell ref="AD116:AD119"/>
    <mergeCell ref="X116:X119"/>
    <mergeCell ref="Y116:Y119"/>
    <mergeCell ref="N276:N279"/>
    <mergeCell ref="Q116:Q119"/>
    <mergeCell ref="N116:N119"/>
    <mergeCell ref="M136:M139"/>
    <mergeCell ref="O136:O139"/>
    <mergeCell ref="P136:P139"/>
    <mergeCell ref="Q136:Q139"/>
    <mergeCell ref="R136:R139"/>
    <mergeCell ref="Q128:Q131"/>
    <mergeCell ref="R128:R131"/>
    <mergeCell ref="S128:S131"/>
    <mergeCell ref="N208:N211"/>
    <mergeCell ref="M120:M123"/>
    <mergeCell ref="O120:O123"/>
    <mergeCell ref="O124:O127"/>
    <mergeCell ref="P124:P127"/>
    <mergeCell ref="N124:N127"/>
    <mergeCell ref="N216:N219"/>
    <mergeCell ref="S212:S215"/>
    <mergeCell ref="P264:P267"/>
    <mergeCell ref="N260:N263"/>
    <mergeCell ref="R124:R127"/>
    <mergeCell ref="S272:S275"/>
    <mergeCell ref="Q264:Q267"/>
    <mergeCell ref="S200:S203"/>
    <mergeCell ref="S264:S267"/>
    <mergeCell ref="Q276:Q279"/>
    <mergeCell ref="R132:R135"/>
    <mergeCell ref="N132:N135"/>
    <mergeCell ref="N156:N159"/>
    <mergeCell ref="N168:N171"/>
    <mergeCell ref="N240:N243"/>
    <mergeCell ref="B376:B379"/>
    <mergeCell ref="K100:K103"/>
    <mergeCell ref="J132:J135"/>
    <mergeCell ref="Q112:Q115"/>
    <mergeCell ref="M364:M367"/>
    <mergeCell ref="L268:L271"/>
    <mergeCell ref="N308:N311"/>
    <mergeCell ref="K152:K155"/>
    <mergeCell ref="J192:J195"/>
    <mergeCell ref="L280:L283"/>
    <mergeCell ref="M288:M291"/>
    <mergeCell ref="O288:O291"/>
    <mergeCell ref="M316:M319"/>
    <mergeCell ref="M384:M387"/>
    <mergeCell ref="O340:O343"/>
    <mergeCell ref="M304:M307"/>
    <mergeCell ref="O380:O383"/>
    <mergeCell ref="K300:K303"/>
    <mergeCell ref="G280:G283"/>
    <mergeCell ref="O316:O319"/>
    <mergeCell ref="O280:O283"/>
    <mergeCell ref="D176:D179"/>
    <mergeCell ref="E176:E179"/>
    <mergeCell ref="N152:N155"/>
    <mergeCell ref="B132:B135"/>
    <mergeCell ref="K132:K135"/>
    <mergeCell ref="B140:B143"/>
    <mergeCell ref="D140:D143"/>
    <mergeCell ref="E140:E143"/>
    <mergeCell ref="M180:M183"/>
    <mergeCell ref="D160:D163"/>
    <mergeCell ref="E160:E163"/>
    <mergeCell ref="AH116:AH119"/>
    <mergeCell ref="AB128:AB131"/>
    <mergeCell ref="AC128:AC131"/>
    <mergeCell ref="AD128:AD131"/>
    <mergeCell ref="AJ124:AJ127"/>
    <mergeCell ref="AK124:AK127"/>
    <mergeCell ref="Y124:Y127"/>
    <mergeCell ref="AA116:AA119"/>
    <mergeCell ref="BD124:BD127"/>
    <mergeCell ref="AK128:AK131"/>
    <mergeCell ref="Y112:Y115"/>
    <mergeCell ref="BD120:BD123"/>
    <mergeCell ref="H140:H143"/>
    <mergeCell ref="I140:I143"/>
    <mergeCell ref="J140:J143"/>
    <mergeCell ref="J160:J163"/>
    <mergeCell ref="K160:K163"/>
    <mergeCell ref="Z136:Z139"/>
    <mergeCell ref="AA136:AA139"/>
    <mergeCell ref="AI160:AI163"/>
    <mergeCell ref="AE152:AE155"/>
    <mergeCell ref="AF152:AF155"/>
    <mergeCell ref="AI148:AI151"/>
    <mergeCell ref="AH148:AH151"/>
    <mergeCell ref="AD120:AD123"/>
    <mergeCell ref="AD124:AD127"/>
    <mergeCell ref="U148:U151"/>
    <mergeCell ref="R160:R163"/>
    <mergeCell ref="X144:X147"/>
    <mergeCell ref="Y144:Y147"/>
    <mergeCell ref="W152:W155"/>
    <mergeCell ref="AE144:AE147"/>
    <mergeCell ref="I164:I167"/>
    <mergeCell ref="J164:J167"/>
    <mergeCell ref="L160:L163"/>
    <mergeCell ref="D168:D171"/>
    <mergeCell ref="D128:D131"/>
    <mergeCell ref="M160:M163"/>
    <mergeCell ref="K180:K183"/>
    <mergeCell ref="L180:L183"/>
    <mergeCell ref="M172:M175"/>
    <mergeCell ref="D156:D159"/>
    <mergeCell ref="O132:O135"/>
    <mergeCell ref="P132:P135"/>
    <mergeCell ref="I160:I163"/>
    <mergeCell ref="F176:F179"/>
    <mergeCell ref="D152:D155"/>
    <mergeCell ref="E152:E155"/>
    <mergeCell ref="G152:G155"/>
    <mergeCell ref="D144:D147"/>
    <mergeCell ref="E144:E147"/>
    <mergeCell ref="K128:K131"/>
    <mergeCell ref="H144:H147"/>
    <mergeCell ref="O160:O163"/>
    <mergeCell ref="P160:P163"/>
    <mergeCell ref="F136:F139"/>
    <mergeCell ref="G172:G175"/>
    <mergeCell ref="H172:H175"/>
    <mergeCell ref="I172:I175"/>
    <mergeCell ref="J172:J175"/>
    <mergeCell ref="O172:O175"/>
    <mergeCell ref="P172:P175"/>
    <mergeCell ref="J128:J131"/>
    <mergeCell ref="L144:L147"/>
    <mergeCell ref="R248:R251"/>
    <mergeCell ref="S248:S251"/>
    <mergeCell ref="W252:W255"/>
    <mergeCell ref="X264:X267"/>
    <mergeCell ref="Y264:Y267"/>
    <mergeCell ref="V240:V243"/>
    <mergeCell ref="V220:V223"/>
    <mergeCell ref="Q228:Q231"/>
    <mergeCell ref="R228:R231"/>
    <mergeCell ref="S228:S231"/>
    <mergeCell ref="U220:U223"/>
    <mergeCell ref="U228:U231"/>
    <mergeCell ref="V228:V231"/>
    <mergeCell ref="T236:T239"/>
    <mergeCell ref="U268:U271"/>
    <mergeCell ref="V268:V271"/>
    <mergeCell ref="W260:W263"/>
    <mergeCell ref="V264:V267"/>
    <mergeCell ref="T264:T267"/>
    <mergeCell ref="T244:T247"/>
    <mergeCell ref="Q268:Q271"/>
    <mergeCell ref="AJ224:AJ227"/>
    <mergeCell ref="AD204:AD207"/>
    <mergeCell ref="AE204:AE207"/>
    <mergeCell ref="AG208:AG211"/>
    <mergeCell ref="AB240:AB243"/>
    <mergeCell ref="AC240:AC243"/>
    <mergeCell ref="AF208:AF211"/>
    <mergeCell ref="AG224:AG227"/>
    <mergeCell ref="U212:U215"/>
    <mergeCell ref="U244:U247"/>
    <mergeCell ref="X276:X279"/>
    <mergeCell ref="Y276:Y279"/>
    <mergeCell ref="V232:V235"/>
    <mergeCell ref="W232:W235"/>
    <mergeCell ref="Y232:Y235"/>
    <mergeCell ref="Y200:Y203"/>
    <mergeCell ref="X208:X211"/>
    <mergeCell ref="Y208:Y211"/>
    <mergeCell ref="U216:U219"/>
    <mergeCell ref="AF252:AF255"/>
    <mergeCell ref="AB260:AB263"/>
    <mergeCell ref="AA232:AA235"/>
    <mergeCell ref="AB232:AB235"/>
    <mergeCell ref="AF264:AF267"/>
    <mergeCell ref="U264:U267"/>
    <mergeCell ref="AB228:AB231"/>
    <mergeCell ref="AC228:AC231"/>
    <mergeCell ref="AI208:AI211"/>
    <mergeCell ref="AC212:AC215"/>
    <mergeCell ref="X176:X179"/>
    <mergeCell ref="AA188:AA191"/>
    <mergeCell ref="AJ152:AJ155"/>
    <mergeCell ref="AJ148:AJ151"/>
    <mergeCell ref="AJ240:AJ243"/>
    <mergeCell ref="Y196:Y199"/>
    <mergeCell ref="AE200:AE203"/>
    <mergeCell ref="AF200:AF203"/>
    <mergeCell ref="AC164:AC167"/>
    <mergeCell ref="AC156:AC159"/>
    <mergeCell ref="AA164:AA167"/>
    <mergeCell ref="Z192:Z195"/>
    <mergeCell ref="AA192:AA195"/>
    <mergeCell ref="AC172:AC175"/>
    <mergeCell ref="AD172:AD175"/>
    <mergeCell ref="AE148:AE151"/>
    <mergeCell ref="AF148:AF151"/>
    <mergeCell ref="AH176:AH179"/>
    <mergeCell ref="AI176:AI179"/>
    <mergeCell ref="AJ176:AJ179"/>
    <mergeCell ref="Z208:Z211"/>
    <mergeCell ref="AA208:AA211"/>
    <mergeCell ref="AJ196:AJ199"/>
    <mergeCell ref="AD212:AD215"/>
    <mergeCell ref="AJ228:AJ231"/>
    <mergeCell ref="AH232:AH235"/>
    <mergeCell ref="AI232:AI235"/>
    <mergeCell ref="AJ232:AJ235"/>
    <mergeCell ref="AH224:AH227"/>
    <mergeCell ref="AI224:AI227"/>
    <mergeCell ref="AG220:AG223"/>
    <mergeCell ref="AG200:AG203"/>
    <mergeCell ref="AF172:AF175"/>
    <mergeCell ref="AA184:AA187"/>
    <mergeCell ref="AB184:AB187"/>
    <mergeCell ref="AC184:AC187"/>
    <mergeCell ref="Y180:Y183"/>
    <mergeCell ref="Z180:Z183"/>
    <mergeCell ref="AD148:AD151"/>
    <mergeCell ref="Z184:Z187"/>
    <mergeCell ref="AF192:AF195"/>
    <mergeCell ref="AF188:AF191"/>
    <mergeCell ref="AG176:AG179"/>
    <mergeCell ref="AE156:AE159"/>
    <mergeCell ref="BB236:BB239"/>
    <mergeCell ref="AE196:AE199"/>
    <mergeCell ref="AF224:AF227"/>
    <mergeCell ref="AE212:AE215"/>
    <mergeCell ref="AD184:AD187"/>
    <mergeCell ref="AE184:AE187"/>
    <mergeCell ref="AF184:AF187"/>
    <mergeCell ref="AI228:AI231"/>
    <mergeCell ref="AB200:AB203"/>
    <mergeCell ref="AC216:AC219"/>
    <mergeCell ref="Z156:Z159"/>
    <mergeCell ref="AA156:AA159"/>
    <mergeCell ref="AK196:AK199"/>
    <mergeCell ref="BB196:BB199"/>
    <mergeCell ref="AD208:AD211"/>
    <mergeCell ref="AH200:AH203"/>
    <mergeCell ref="AA228:AA231"/>
    <mergeCell ref="AF228:AF231"/>
    <mergeCell ref="AG228:AG231"/>
    <mergeCell ref="AD228:AD231"/>
    <mergeCell ref="AB208:AB211"/>
    <mergeCell ref="AI196:AI199"/>
    <mergeCell ref="Y192:Y195"/>
    <mergeCell ref="BB212:BB215"/>
    <mergeCell ref="BB208:BB211"/>
    <mergeCell ref="AJ188:AJ191"/>
    <mergeCell ref="AA212:AA215"/>
    <mergeCell ref="AB212:AB215"/>
    <mergeCell ref="AE192:AE195"/>
    <mergeCell ref="AB180:AB183"/>
    <mergeCell ref="AG184:AG187"/>
    <mergeCell ref="AG188:AG191"/>
    <mergeCell ref="Z196:Z199"/>
    <mergeCell ref="AJ204:AJ207"/>
    <mergeCell ref="AK204:AK207"/>
    <mergeCell ref="AJ212:AJ215"/>
    <mergeCell ref="Z188:Z191"/>
    <mergeCell ref="AG192:AG195"/>
    <mergeCell ref="AH192:AH195"/>
    <mergeCell ref="AB188:AB191"/>
    <mergeCell ref="AJ184:AJ187"/>
    <mergeCell ref="AD200:AD203"/>
    <mergeCell ref="B240:B243"/>
    <mergeCell ref="D240:D243"/>
    <mergeCell ref="E240:E243"/>
    <mergeCell ref="F240:F243"/>
    <mergeCell ref="G240:G243"/>
    <mergeCell ref="H240:H243"/>
    <mergeCell ref="I240:I243"/>
    <mergeCell ref="B236:B239"/>
    <mergeCell ref="D236:D239"/>
    <mergeCell ref="E236:E239"/>
    <mergeCell ref="F236:F239"/>
    <mergeCell ref="G236:G239"/>
    <mergeCell ref="B228:B231"/>
    <mergeCell ref="D228:D231"/>
    <mergeCell ref="E228:E231"/>
    <mergeCell ref="F228:F231"/>
    <mergeCell ref="G228:G231"/>
    <mergeCell ref="H228:H231"/>
    <mergeCell ref="I228:I231"/>
    <mergeCell ref="H236:H239"/>
    <mergeCell ref="I236:I239"/>
    <mergeCell ref="B232:B235"/>
    <mergeCell ref="M240:M243"/>
    <mergeCell ref="O240:O243"/>
    <mergeCell ref="P240:P243"/>
    <mergeCell ref="X240:X243"/>
    <mergeCell ref="Y240:Y243"/>
    <mergeCell ref="Q240:Q243"/>
    <mergeCell ref="R240:R243"/>
    <mergeCell ref="AF240:AF243"/>
    <mergeCell ref="AG240:AG243"/>
    <mergeCell ref="AH240:AH243"/>
    <mergeCell ref="AI240:AI243"/>
    <mergeCell ref="S240:S243"/>
    <mergeCell ref="U236:U239"/>
    <mergeCell ref="V236:V239"/>
    <mergeCell ref="U240:U243"/>
    <mergeCell ref="Z240:Z243"/>
    <mergeCell ref="AA240:AA243"/>
    <mergeCell ref="AE240:AE243"/>
    <mergeCell ref="M236:M239"/>
    <mergeCell ref="O236:O239"/>
    <mergeCell ref="P236:P239"/>
    <mergeCell ref="Q236:Q239"/>
    <mergeCell ref="R236:R239"/>
    <mergeCell ref="N236:N239"/>
    <mergeCell ref="AE228:AE231"/>
    <mergeCell ref="X224:X227"/>
    <mergeCell ref="Y224:Y227"/>
    <mergeCell ref="Z224:Z227"/>
    <mergeCell ref="AA224:AA227"/>
    <mergeCell ref="AB224:AB227"/>
    <mergeCell ref="AC224:AC227"/>
    <mergeCell ref="AD224:AD227"/>
    <mergeCell ref="AE224:AE227"/>
    <mergeCell ref="U232:U235"/>
    <mergeCell ref="K228:K231"/>
    <mergeCell ref="L228:L231"/>
    <mergeCell ref="AD176:AD179"/>
    <mergeCell ref="AE176:AE179"/>
    <mergeCell ref="AD236:AD239"/>
    <mergeCell ref="AE236:AE239"/>
    <mergeCell ref="M228:M231"/>
    <mergeCell ref="O228:O231"/>
    <mergeCell ref="P228:P231"/>
    <mergeCell ref="V196:V199"/>
    <mergeCell ref="X196:X199"/>
    <mergeCell ref="W176:W179"/>
    <mergeCell ref="AA180:AA183"/>
    <mergeCell ref="AA196:AA199"/>
    <mergeCell ref="AB196:AB199"/>
    <mergeCell ref="AC196:AC199"/>
    <mergeCell ref="AC176:AC179"/>
    <mergeCell ref="AD192:AD195"/>
    <mergeCell ref="W236:W239"/>
    <mergeCell ref="W224:W227"/>
    <mergeCell ref="Y228:Y231"/>
    <mergeCell ref="S196:S199"/>
    <mergeCell ref="W188:W191"/>
    <mergeCell ref="AB172:AB175"/>
    <mergeCell ref="AD156:AD159"/>
    <mergeCell ref="U204:U207"/>
    <mergeCell ref="V204:V207"/>
    <mergeCell ref="U200:U203"/>
    <mergeCell ref="V88:V91"/>
    <mergeCell ref="W88:W91"/>
    <mergeCell ref="U88:U91"/>
    <mergeCell ref="U192:U195"/>
    <mergeCell ref="V192:V195"/>
    <mergeCell ref="W192:W195"/>
    <mergeCell ref="X192:X195"/>
    <mergeCell ref="AB192:AB195"/>
    <mergeCell ref="AC192:AC195"/>
    <mergeCell ref="X184:X187"/>
    <mergeCell ref="X188:X191"/>
    <mergeCell ref="V176:V179"/>
    <mergeCell ref="AD112:AD115"/>
    <mergeCell ref="AC160:AC163"/>
    <mergeCell ref="Y164:Y167"/>
    <mergeCell ref="Y188:Y191"/>
    <mergeCell ref="AD196:AD199"/>
    <mergeCell ref="AA160:AA163"/>
    <mergeCell ref="AA140:AA143"/>
    <mergeCell ref="AB140:AB143"/>
    <mergeCell ref="AD160:AD163"/>
    <mergeCell ref="AB156:AB159"/>
    <mergeCell ref="W184:W187"/>
    <mergeCell ref="U92:U95"/>
    <mergeCell ref="AA144:AA147"/>
    <mergeCell ref="AB164:AB167"/>
    <mergeCell ref="O88:O91"/>
    <mergeCell ref="W92:W95"/>
    <mergeCell ref="T48:T51"/>
    <mergeCell ref="V64:V67"/>
    <mergeCell ref="P60:P63"/>
    <mergeCell ref="N68:N71"/>
    <mergeCell ref="U68:U71"/>
    <mergeCell ref="Y48:Y51"/>
    <mergeCell ref="Z48:Z51"/>
    <mergeCell ref="X60:X63"/>
    <mergeCell ref="Y60:Y63"/>
    <mergeCell ref="Z204:Z207"/>
    <mergeCell ref="AA204:AA207"/>
    <mergeCell ref="AB204:AB207"/>
    <mergeCell ref="AC204:AC207"/>
    <mergeCell ref="W196:W199"/>
    <mergeCell ref="W160:W163"/>
    <mergeCell ref="X160:X163"/>
    <mergeCell ref="Q180:Q183"/>
    <mergeCell ref="Q132:Q135"/>
    <mergeCell ref="Q160:Q163"/>
    <mergeCell ref="Z92:Z95"/>
    <mergeCell ref="Z128:Z131"/>
    <mergeCell ref="T192:T195"/>
    <mergeCell ref="T168:T171"/>
    <mergeCell ref="Q100:Q103"/>
    <mergeCell ref="R100:R103"/>
    <mergeCell ref="S100:S103"/>
    <mergeCell ref="N100:N103"/>
    <mergeCell ref="U180:U183"/>
    <mergeCell ref="R92:R95"/>
    <mergeCell ref="S92:S95"/>
    <mergeCell ref="N92:N95"/>
    <mergeCell ref="K84:K87"/>
    <mergeCell ref="AE124:AE127"/>
    <mergeCell ref="AF124:AF127"/>
    <mergeCell ref="AG120:AG123"/>
    <mergeCell ref="AH120:AH123"/>
    <mergeCell ref="AG132:AG135"/>
    <mergeCell ref="AC132:AC135"/>
    <mergeCell ref="AJ112:AJ115"/>
    <mergeCell ref="Z112:Z115"/>
    <mergeCell ref="O48:O51"/>
    <mergeCell ref="P48:P51"/>
    <mergeCell ref="Q48:Q51"/>
    <mergeCell ref="R48:R51"/>
    <mergeCell ref="W100:W103"/>
    <mergeCell ref="M84:M87"/>
    <mergeCell ref="O84:O87"/>
    <mergeCell ref="V92:V95"/>
    <mergeCell ref="U96:U99"/>
    <mergeCell ref="V96:V99"/>
    <mergeCell ref="V100:V103"/>
    <mergeCell ref="U76:U79"/>
    <mergeCell ref="V76:V79"/>
    <mergeCell ref="N88:N91"/>
    <mergeCell ref="O52:O55"/>
    <mergeCell ref="P52:P55"/>
    <mergeCell ref="Q52:Q55"/>
    <mergeCell ref="U48:U51"/>
    <mergeCell ref="M48:M51"/>
    <mergeCell ref="V48:V51"/>
    <mergeCell ref="P64:P67"/>
    <mergeCell ref="Q64:Q67"/>
    <mergeCell ref="V200:V203"/>
    <mergeCell ref="V188:V191"/>
    <mergeCell ref="W200:W203"/>
    <mergeCell ref="Q184:Q187"/>
    <mergeCell ref="N196:N199"/>
    <mergeCell ref="O108:O111"/>
    <mergeCell ref="Q108:Q111"/>
    <mergeCell ref="O116:O119"/>
    <mergeCell ref="P116:P119"/>
    <mergeCell ref="N120:N123"/>
    <mergeCell ref="P164:P167"/>
    <mergeCell ref="Q164:Q167"/>
    <mergeCell ref="U164:U167"/>
    <mergeCell ref="V164:V167"/>
    <mergeCell ref="N140:N143"/>
    <mergeCell ref="P128:P131"/>
    <mergeCell ref="Q172:Q175"/>
    <mergeCell ref="R172:R175"/>
    <mergeCell ref="O192:O195"/>
    <mergeCell ref="T120:T123"/>
    <mergeCell ref="W116:W119"/>
    <mergeCell ref="W120:W123"/>
    <mergeCell ref="S132:S135"/>
    <mergeCell ref="V160:V163"/>
    <mergeCell ref="U112:U115"/>
    <mergeCell ref="W112:W115"/>
    <mergeCell ref="U160:U163"/>
    <mergeCell ref="T116:T119"/>
    <mergeCell ref="T180:T183"/>
    <mergeCell ref="P108:P111"/>
    <mergeCell ref="U168:U171"/>
    <mergeCell ref="W144:W147"/>
    <mergeCell ref="F92:F95"/>
    <mergeCell ref="G92:G95"/>
    <mergeCell ref="H92:H95"/>
    <mergeCell ref="I92:I95"/>
    <mergeCell ref="J92:J95"/>
    <mergeCell ref="K92:K95"/>
    <mergeCell ref="L92:L95"/>
    <mergeCell ref="N144:N147"/>
    <mergeCell ref="U144:U147"/>
    <mergeCell ref="V144:V147"/>
    <mergeCell ref="T172:T175"/>
    <mergeCell ref="T148:T151"/>
    <mergeCell ref="N164:N167"/>
    <mergeCell ref="U172:U175"/>
    <mergeCell ref="V172:V175"/>
    <mergeCell ref="O96:O99"/>
    <mergeCell ref="M92:M95"/>
    <mergeCell ref="F108:F111"/>
    <mergeCell ref="V120:V123"/>
    <mergeCell ref="N96:N99"/>
    <mergeCell ref="R108:R111"/>
    <mergeCell ref="S108:S111"/>
    <mergeCell ref="N108:N111"/>
    <mergeCell ref="S96:S99"/>
    <mergeCell ref="G116:G119"/>
    <mergeCell ref="H116:H119"/>
    <mergeCell ref="I116:I119"/>
    <mergeCell ref="J116:J119"/>
    <mergeCell ref="K116:K119"/>
    <mergeCell ref="L116:L119"/>
    <mergeCell ref="O92:O95"/>
    <mergeCell ref="P92:P95"/>
    <mergeCell ref="R64:R67"/>
    <mergeCell ref="S64:S67"/>
    <mergeCell ref="T64:T67"/>
    <mergeCell ref="U64:U67"/>
    <mergeCell ref="I84:I87"/>
    <mergeCell ref="N84:N87"/>
    <mergeCell ref="T84:T87"/>
    <mergeCell ref="AA80:AA83"/>
    <mergeCell ref="V72:V75"/>
    <mergeCell ref="K72:K75"/>
    <mergeCell ref="R84:R87"/>
    <mergeCell ref="W128:W131"/>
    <mergeCell ref="AB120:AB123"/>
    <mergeCell ref="AC120:AC123"/>
    <mergeCell ref="AC148:AC151"/>
    <mergeCell ref="L84:L87"/>
    <mergeCell ref="L80:L83"/>
    <mergeCell ref="V80:V83"/>
    <mergeCell ref="W80:W83"/>
    <mergeCell ref="V140:V143"/>
    <mergeCell ref="S120:S123"/>
    <mergeCell ref="P112:P115"/>
    <mergeCell ref="N128:N131"/>
    <mergeCell ref="U128:U131"/>
    <mergeCell ref="M100:M103"/>
    <mergeCell ref="L112:L115"/>
    <mergeCell ref="V112:V115"/>
    <mergeCell ref="W140:W143"/>
    <mergeCell ref="W132:W135"/>
    <mergeCell ref="Q92:Q95"/>
    <mergeCell ref="Z68:Z71"/>
    <mergeCell ref="AA68:AA71"/>
    <mergeCell ref="AK228:AK231"/>
    <mergeCell ref="AH204:AH207"/>
    <mergeCell ref="BD200:BD203"/>
    <mergeCell ref="BD216:BD219"/>
    <mergeCell ref="AJ208:AJ211"/>
    <mergeCell ref="AK208:AK211"/>
    <mergeCell ref="CE60:CE63"/>
    <mergeCell ref="AD144:AD147"/>
    <mergeCell ref="AF176:AF179"/>
    <mergeCell ref="AF196:AF199"/>
    <mergeCell ref="AE188:AE191"/>
    <mergeCell ref="AK112:AK115"/>
    <mergeCell ref="BD128:BD131"/>
    <mergeCell ref="AI60:AI63"/>
    <mergeCell ref="BC152:BC155"/>
    <mergeCell ref="AK152:AK155"/>
    <mergeCell ref="CE104:CE107"/>
    <mergeCell ref="BB144:BB147"/>
    <mergeCell ref="BB224:BB227"/>
    <mergeCell ref="BB204:BB207"/>
    <mergeCell ref="BC208:BC211"/>
    <mergeCell ref="BD208:BD211"/>
    <mergeCell ref="CE64:CE67"/>
    <mergeCell ref="CE144:CE147"/>
    <mergeCell ref="CE152:CE155"/>
    <mergeCell ref="CE108:CE111"/>
    <mergeCell ref="BC92:BC95"/>
    <mergeCell ref="AF108:AF111"/>
    <mergeCell ref="BB96:BB99"/>
    <mergeCell ref="AJ92:AJ95"/>
    <mergeCell ref="BB148:BB151"/>
    <mergeCell ref="AI92:AI95"/>
    <mergeCell ref="BB216:BB219"/>
    <mergeCell ref="BD224:BD227"/>
    <mergeCell ref="AI220:AI223"/>
    <mergeCell ref="AD216:AD219"/>
    <mergeCell ref="AE216:AE219"/>
    <mergeCell ref="AI200:AI203"/>
    <mergeCell ref="BC204:BC207"/>
    <mergeCell ref="BD204:BD207"/>
    <mergeCell ref="BC220:BC223"/>
    <mergeCell ref="AJ200:AJ203"/>
    <mergeCell ref="AG76:AG79"/>
    <mergeCell ref="BC84:BC87"/>
    <mergeCell ref="AD132:AD135"/>
    <mergeCell ref="AE132:AE135"/>
    <mergeCell ref="AH132:AH135"/>
    <mergeCell ref="AI132:AI135"/>
    <mergeCell ref="AF128:AF131"/>
    <mergeCell ref="AG128:AG131"/>
    <mergeCell ref="AH128:AH131"/>
    <mergeCell ref="AI128:AI131"/>
    <mergeCell ref="AJ128:AJ131"/>
    <mergeCell ref="BB200:BB203"/>
    <mergeCell ref="AI216:AI219"/>
    <mergeCell ref="AJ216:AJ219"/>
    <mergeCell ref="AK216:AK219"/>
    <mergeCell ref="AK224:AK227"/>
    <mergeCell ref="AI204:AI207"/>
    <mergeCell ref="AF212:AF215"/>
    <mergeCell ref="AH92:AH95"/>
    <mergeCell ref="BC212:BC215"/>
    <mergeCell ref="BD192:BD195"/>
    <mergeCell ref="AJ180:AJ183"/>
    <mergeCell ref="AB216:AB219"/>
    <mergeCell ref="AH220:AH223"/>
    <mergeCell ref="AK164:AK167"/>
    <mergeCell ref="AJ164:AJ167"/>
    <mergeCell ref="AF180:AF183"/>
    <mergeCell ref="BD104:BD107"/>
    <mergeCell ref="BC108:BC111"/>
    <mergeCell ref="AH100:AH103"/>
    <mergeCell ref="BD212:BD215"/>
    <mergeCell ref="AJ220:AJ223"/>
    <mergeCell ref="AK220:AK223"/>
    <mergeCell ref="BC100:BC103"/>
    <mergeCell ref="AI96:AI99"/>
    <mergeCell ref="AH108:AH111"/>
    <mergeCell ref="AI108:AI111"/>
    <mergeCell ref="AH96:AH99"/>
    <mergeCell ref="AK188:AK191"/>
    <mergeCell ref="BB188:BB191"/>
    <mergeCell ref="AI188:AI191"/>
    <mergeCell ref="AG212:AG215"/>
    <mergeCell ref="AH212:AH215"/>
    <mergeCell ref="AI212:AI215"/>
    <mergeCell ref="AI184:AI187"/>
    <mergeCell ref="AE208:AE211"/>
    <mergeCell ref="AI192:AI195"/>
    <mergeCell ref="AK200:AK203"/>
    <mergeCell ref="AJ192:AJ195"/>
    <mergeCell ref="AG196:AG199"/>
    <mergeCell ref="AF156:AF159"/>
    <mergeCell ref="AK184:AK187"/>
    <mergeCell ref="BB180:BB183"/>
    <mergeCell ref="AI180:AI183"/>
    <mergeCell ref="CE56:CE59"/>
    <mergeCell ref="CE72:CE75"/>
    <mergeCell ref="AF104:AF107"/>
    <mergeCell ref="AG104:AG107"/>
    <mergeCell ref="AH104:AH107"/>
    <mergeCell ref="AI104:AI107"/>
    <mergeCell ref="AG84:AG87"/>
    <mergeCell ref="AH84:AH87"/>
    <mergeCell ref="BD56:BD59"/>
    <mergeCell ref="AJ48:AJ51"/>
    <mergeCell ref="AE60:AE63"/>
    <mergeCell ref="BC96:BC99"/>
    <mergeCell ref="BD96:BD99"/>
    <mergeCell ref="AJ108:AJ111"/>
    <mergeCell ref="AK88:AK91"/>
    <mergeCell ref="BB88:BB91"/>
    <mergeCell ref="AF60:AF63"/>
    <mergeCell ref="AJ104:AJ107"/>
    <mergeCell ref="AK104:AK107"/>
    <mergeCell ref="AE108:AE111"/>
    <mergeCell ref="AI76:AI79"/>
    <mergeCell ref="AG92:AG95"/>
    <mergeCell ref="AG108:AG111"/>
    <mergeCell ref="AG60:AG63"/>
    <mergeCell ref="AK60:AK63"/>
    <mergeCell ref="BB60:BB63"/>
    <mergeCell ref="BC60:BC63"/>
    <mergeCell ref="AK108:AK111"/>
    <mergeCell ref="AI88:AI91"/>
    <mergeCell ref="AJ88:AJ91"/>
    <mergeCell ref="AF96:AF99"/>
    <mergeCell ref="AF88:AF91"/>
    <mergeCell ref="BB40:BB43"/>
    <mergeCell ref="BC40:BC43"/>
    <mergeCell ref="BD40:BD43"/>
    <mergeCell ref="AA48:AA51"/>
    <mergeCell ref="AB48:AB51"/>
    <mergeCell ref="AC48:AC51"/>
    <mergeCell ref="AD48:AD51"/>
    <mergeCell ref="AE48:AE51"/>
    <mergeCell ref="AF48:AF51"/>
    <mergeCell ref="AA44:AA47"/>
    <mergeCell ref="AB44:AB47"/>
    <mergeCell ref="CE52:CE55"/>
    <mergeCell ref="AI40:AI43"/>
    <mergeCell ref="AF40:AF43"/>
    <mergeCell ref="AJ40:AJ43"/>
    <mergeCell ref="CE44:CE47"/>
    <mergeCell ref="AF56:AF59"/>
    <mergeCell ref="AG56:AG59"/>
    <mergeCell ref="AH56:AH59"/>
    <mergeCell ref="AI56:AI59"/>
    <mergeCell ref="AJ56:AJ59"/>
    <mergeCell ref="AK56:AK59"/>
    <mergeCell ref="BB56:BB59"/>
    <mergeCell ref="BC56:BC59"/>
    <mergeCell ref="AG48:AG51"/>
    <mergeCell ref="AH48:AH51"/>
    <mergeCell ref="AK44:AK47"/>
    <mergeCell ref="BB44:BB47"/>
    <mergeCell ref="AK52:AK55"/>
    <mergeCell ref="AE56:AE59"/>
    <mergeCell ref="AG44:AG47"/>
    <mergeCell ref="AH44:AH47"/>
    <mergeCell ref="CV172:CV175"/>
    <mergeCell ref="BC120:BC123"/>
    <mergeCell ref="BD188:BD191"/>
    <mergeCell ref="BD156:BD159"/>
    <mergeCell ref="CV124:CV127"/>
    <mergeCell ref="AF204:AF207"/>
    <mergeCell ref="AF68:AF71"/>
    <mergeCell ref="BB112:BB115"/>
    <mergeCell ref="BC112:BC115"/>
    <mergeCell ref="AD92:AD95"/>
    <mergeCell ref="AK68:AK71"/>
    <mergeCell ref="AE112:AE115"/>
    <mergeCell ref="BB68:BB71"/>
    <mergeCell ref="BC72:BC75"/>
    <mergeCell ref="BB92:BB95"/>
    <mergeCell ref="BB100:BB103"/>
    <mergeCell ref="BD108:BD111"/>
    <mergeCell ref="BD148:BD151"/>
    <mergeCell ref="AG144:AG147"/>
    <mergeCell ref="AG124:AG127"/>
    <mergeCell ref="BB124:BB127"/>
    <mergeCell ref="BC128:BC131"/>
    <mergeCell ref="AJ116:AJ119"/>
    <mergeCell ref="AK116:AK119"/>
    <mergeCell ref="AE116:AE119"/>
    <mergeCell ref="BB84:BB87"/>
    <mergeCell ref="BD140:BD143"/>
    <mergeCell ref="CV160:CV163"/>
    <mergeCell ref="BC148:BC151"/>
    <mergeCell ref="AE120:AE123"/>
    <mergeCell ref="AF120:AF123"/>
    <mergeCell ref="AE128:AE131"/>
    <mergeCell ref="AF112:AF115"/>
    <mergeCell ref="AG112:AG115"/>
    <mergeCell ref="AH112:AH115"/>
    <mergeCell ref="BC164:BC167"/>
    <mergeCell ref="BD164:BD167"/>
    <mergeCell ref="AK156:AK159"/>
    <mergeCell ref="AI164:AI167"/>
    <mergeCell ref="AI156:AI159"/>
    <mergeCell ref="AG160:AG163"/>
    <mergeCell ref="AF164:AF167"/>
    <mergeCell ref="CV120:CV123"/>
    <mergeCell ref="CE132:CE135"/>
    <mergeCell ref="CE112:CE115"/>
    <mergeCell ref="CV112:CV115"/>
    <mergeCell ref="BC116:BC119"/>
    <mergeCell ref="CE120:CE123"/>
    <mergeCell ref="AH164:AH167"/>
    <mergeCell ref="AG164:AG167"/>
    <mergeCell ref="AJ156:AJ159"/>
    <mergeCell ref="AK148:AK151"/>
    <mergeCell ref="AK144:AK147"/>
    <mergeCell ref="CE136:CE139"/>
    <mergeCell ref="CV136:CV139"/>
    <mergeCell ref="AF132:AF135"/>
    <mergeCell ref="AG148:AG151"/>
    <mergeCell ref="AF144:AF147"/>
    <mergeCell ref="AK140:AK143"/>
    <mergeCell ref="BB140:BB143"/>
    <mergeCell ref="BB164:BB167"/>
    <mergeCell ref="BB152:BB155"/>
    <mergeCell ref="AI112:AI115"/>
    <mergeCell ref="BD116:BD119"/>
    <mergeCell ref="CV108:CV111"/>
    <mergeCell ref="CE188:CE191"/>
    <mergeCell ref="CV188:CV191"/>
    <mergeCell ref="CV256:CV259"/>
    <mergeCell ref="CV116:CV119"/>
    <mergeCell ref="CV216:CV219"/>
    <mergeCell ref="CE180:CE183"/>
    <mergeCell ref="CV180:CV183"/>
    <mergeCell ref="CE192:CE195"/>
    <mergeCell ref="CV252:CV255"/>
    <mergeCell ref="CV220:CV223"/>
    <mergeCell ref="CE200:CE203"/>
    <mergeCell ref="CE208:CE211"/>
    <mergeCell ref="CE164:CE167"/>
    <mergeCell ref="CV164:CV167"/>
    <mergeCell ref="BD100:BD103"/>
    <mergeCell ref="AJ64:AJ67"/>
    <mergeCell ref="AK64:AK67"/>
    <mergeCell ref="BB64:BB67"/>
    <mergeCell ref="BC64:BC67"/>
    <mergeCell ref="BD64:BD67"/>
    <mergeCell ref="BB228:BB231"/>
    <mergeCell ref="CV192:CV195"/>
    <mergeCell ref="CV196:CV199"/>
    <mergeCell ref="CE212:CE215"/>
    <mergeCell ref="CV152:CV155"/>
    <mergeCell ref="BD248:BD251"/>
    <mergeCell ref="CE248:CE251"/>
    <mergeCell ref="BB192:BB195"/>
    <mergeCell ref="AJ236:AJ239"/>
    <mergeCell ref="AJ168:AJ171"/>
    <mergeCell ref="AK168:AK171"/>
    <mergeCell ref="CV420:CV423"/>
    <mergeCell ref="CE396:CE399"/>
    <mergeCell ref="CE268:CE271"/>
    <mergeCell ref="CV268:CV271"/>
    <mergeCell ref="CV308:CV311"/>
    <mergeCell ref="CE204:CE207"/>
    <mergeCell ref="CV204:CV207"/>
    <mergeCell ref="CE312:CE315"/>
    <mergeCell ref="CV312:CV315"/>
    <mergeCell ref="CV364:CV367"/>
    <mergeCell ref="CE244:CE247"/>
    <mergeCell ref="CV244:CV247"/>
    <mergeCell ref="CV324:CV327"/>
    <mergeCell ref="CV368:CV371"/>
    <mergeCell ref="CE372:CE375"/>
    <mergeCell ref="CV404:CV407"/>
    <mergeCell ref="BD252:BD255"/>
    <mergeCell ref="CE252:CE255"/>
    <mergeCell ref="BD372:BD375"/>
    <mergeCell ref="CV212:CV215"/>
    <mergeCell ref="CV208:CV211"/>
    <mergeCell ref="CE216:CE219"/>
    <mergeCell ref="BD240:BD243"/>
    <mergeCell ref="CE260:CE263"/>
    <mergeCell ref="CE320:CE323"/>
    <mergeCell ref="CV360:CV363"/>
    <mergeCell ref="CV376:CV379"/>
    <mergeCell ref="CV396:CV399"/>
    <mergeCell ref="CV292:CV295"/>
    <mergeCell ref="BD228:BD231"/>
    <mergeCell ref="BD260:BD263"/>
    <mergeCell ref="CV284:CV287"/>
    <mergeCell ref="BC244:BC247"/>
    <mergeCell ref="BC168:BC171"/>
    <mergeCell ref="BD196:BD199"/>
    <mergeCell ref="BD176:BD179"/>
    <mergeCell ref="BB172:BB175"/>
    <mergeCell ref="BC192:BC195"/>
    <mergeCell ref="BC224:BC227"/>
    <mergeCell ref="CV144:CV147"/>
    <mergeCell ref="CE156:CE159"/>
    <mergeCell ref="CV156:CV159"/>
    <mergeCell ref="CE148:CE151"/>
    <mergeCell ref="CV148:CV151"/>
    <mergeCell ref="CE176:CE179"/>
    <mergeCell ref="CV176:CV179"/>
    <mergeCell ref="AK180:AK183"/>
    <mergeCell ref="AK236:AK239"/>
    <mergeCell ref="BC236:BC239"/>
    <mergeCell ref="BD236:BD239"/>
    <mergeCell ref="CE236:CE239"/>
    <mergeCell ref="BD232:BD235"/>
    <mergeCell ref="BC184:BC187"/>
    <mergeCell ref="BD184:BD187"/>
    <mergeCell ref="BC176:BC179"/>
    <mergeCell ref="BC196:BC199"/>
    <mergeCell ref="CE160:CE163"/>
    <mergeCell ref="BB220:BB223"/>
    <mergeCell ref="AK232:AK235"/>
    <mergeCell ref="BB232:BB235"/>
    <mergeCell ref="BC232:BC235"/>
    <mergeCell ref="BB240:BB243"/>
    <mergeCell ref="BC240:BC243"/>
    <mergeCell ref="BD244:BD247"/>
    <mergeCell ref="CV12:CV15"/>
    <mergeCell ref="CE16:CE19"/>
    <mergeCell ref="CE84:CE87"/>
    <mergeCell ref="CV84:CV87"/>
    <mergeCell ref="CE80:CE83"/>
    <mergeCell ref="CV76:CV79"/>
    <mergeCell ref="CV64:CV67"/>
    <mergeCell ref="CE76:CE79"/>
    <mergeCell ref="CV44:CV47"/>
    <mergeCell ref="CV60:CV63"/>
    <mergeCell ref="CE68:CE71"/>
    <mergeCell ref="CE24:CE27"/>
    <mergeCell ref="CV16:CV19"/>
    <mergeCell ref="BB184:BB187"/>
    <mergeCell ref="AK192:AK195"/>
    <mergeCell ref="BB168:BB171"/>
    <mergeCell ref="CV128:CV131"/>
    <mergeCell ref="CE124:CE127"/>
    <mergeCell ref="BB120:BB123"/>
    <mergeCell ref="CE140:CE143"/>
    <mergeCell ref="CV140:CV143"/>
    <mergeCell ref="BD172:BD175"/>
    <mergeCell ref="BD112:BD115"/>
    <mergeCell ref="BD180:BD183"/>
    <mergeCell ref="BC188:BC191"/>
    <mergeCell ref="BC140:BC143"/>
    <mergeCell ref="CE40:CE43"/>
    <mergeCell ref="CV40:CV43"/>
    <mergeCell ref="AK136:AK139"/>
    <mergeCell ref="BB136:BB139"/>
    <mergeCell ref="BC136:BC139"/>
    <mergeCell ref="BB160:BB163"/>
    <mergeCell ref="CE172:CE175"/>
    <mergeCell ref="CE128:CE131"/>
    <mergeCell ref="BB128:BB131"/>
    <mergeCell ref="CE352:CE355"/>
    <mergeCell ref="BD340:BD343"/>
    <mergeCell ref="CE340:CE343"/>
    <mergeCell ref="BC228:BC231"/>
    <mergeCell ref="BD132:BD135"/>
    <mergeCell ref="BC172:BC175"/>
    <mergeCell ref="BC200:BC203"/>
    <mergeCell ref="AK240:AK243"/>
    <mergeCell ref="AK212:AK215"/>
    <mergeCell ref="BC272:BC275"/>
    <mergeCell ref="CE240:CE243"/>
    <mergeCell ref="BD168:BD171"/>
    <mergeCell ref="AK160:AK163"/>
    <mergeCell ref="BD160:BD163"/>
    <mergeCell ref="BC252:BC255"/>
    <mergeCell ref="AK324:AK327"/>
    <mergeCell ref="AK276:AK279"/>
    <mergeCell ref="BB276:BB279"/>
    <mergeCell ref="AK244:AK247"/>
    <mergeCell ref="BB244:BB247"/>
    <mergeCell ref="CE228:CE231"/>
    <mergeCell ref="AK132:AK135"/>
    <mergeCell ref="BC180:BC183"/>
    <mergeCell ref="BD220:BD223"/>
    <mergeCell ref="BM140:BM143"/>
    <mergeCell ref="BM144:BM147"/>
    <mergeCell ref="BM148:BM151"/>
    <mergeCell ref="BM152:BM155"/>
    <mergeCell ref="BM156:BM159"/>
    <mergeCell ref="CV228:CV231"/>
    <mergeCell ref="CE232:CE235"/>
    <mergeCell ref="CV232:CV235"/>
    <mergeCell ref="CE276:CE279"/>
    <mergeCell ref="CV276:CV279"/>
    <mergeCell ref="CE280:CE283"/>
    <mergeCell ref="CV280:CV283"/>
    <mergeCell ref="CE316:CE319"/>
    <mergeCell ref="CV316:CV319"/>
    <mergeCell ref="CV296:CV299"/>
    <mergeCell ref="CE384:CE387"/>
    <mergeCell ref="CE304:CE307"/>
    <mergeCell ref="CV168:CV171"/>
    <mergeCell ref="CE184:CE187"/>
    <mergeCell ref="CV184:CV187"/>
    <mergeCell ref="CV200:CV203"/>
    <mergeCell ref="CE224:CE227"/>
    <mergeCell ref="CV224:CV227"/>
    <mergeCell ref="CV372:CV375"/>
    <mergeCell ref="CE168:CE171"/>
    <mergeCell ref="CE364:CE367"/>
    <mergeCell ref="CV356:CV359"/>
    <mergeCell ref="CV288:CV291"/>
    <mergeCell ref="CE284:CE287"/>
    <mergeCell ref="CV236:CV239"/>
    <mergeCell ref="CV320:CV323"/>
    <mergeCell ref="CE264:CE267"/>
    <mergeCell ref="CV264:CV267"/>
    <mergeCell ref="CV260:CV263"/>
    <mergeCell ref="CE308:CE311"/>
    <mergeCell ref="CV248:CV251"/>
    <mergeCell ref="CE220:CE223"/>
    <mergeCell ref="CV412:CV415"/>
    <mergeCell ref="CE196:CE199"/>
    <mergeCell ref="BB132:BB135"/>
    <mergeCell ref="BC132:BC135"/>
    <mergeCell ref="BC124:BC127"/>
    <mergeCell ref="CE12:CE15"/>
    <mergeCell ref="L32:L35"/>
    <mergeCell ref="M32:M35"/>
    <mergeCell ref="O32:O35"/>
    <mergeCell ref="AG32:AG35"/>
    <mergeCell ref="AH32:AH35"/>
    <mergeCell ref="AI32:AI35"/>
    <mergeCell ref="AJ32:AJ35"/>
    <mergeCell ref="AK32:AK35"/>
    <mergeCell ref="BB32:BB35"/>
    <mergeCell ref="BC32:BC35"/>
    <mergeCell ref="BD32:BD35"/>
    <mergeCell ref="O44:O47"/>
    <mergeCell ref="P44:P47"/>
    <mergeCell ref="Q44:Q47"/>
    <mergeCell ref="R44:R47"/>
    <mergeCell ref="S44:S47"/>
    <mergeCell ref="AK48:AK51"/>
    <mergeCell ref="BB48:BB51"/>
    <mergeCell ref="BC48:BC51"/>
    <mergeCell ref="AE68:AE71"/>
    <mergeCell ref="BB72:BB75"/>
    <mergeCell ref="AI48:AI51"/>
    <mergeCell ref="AI84:AI87"/>
    <mergeCell ref="V40:V43"/>
    <mergeCell ref="W40:W43"/>
    <mergeCell ref="CV240:CV243"/>
    <mergeCell ref="CV48:CV51"/>
    <mergeCell ref="CE32:CE35"/>
    <mergeCell ref="CV32:CV35"/>
    <mergeCell ref="BC80:BC83"/>
    <mergeCell ref="BD80:BD83"/>
    <mergeCell ref="BD84:BD87"/>
    <mergeCell ref="AK36:AK39"/>
    <mergeCell ref="CE36:CE39"/>
    <mergeCell ref="AE96:AE99"/>
    <mergeCell ref="AF76:AF79"/>
    <mergeCell ref="AF80:AF83"/>
    <mergeCell ref="AG80:AG83"/>
    <mergeCell ref="AH80:AH83"/>
    <mergeCell ref="AH88:AH91"/>
    <mergeCell ref="BB108:BB111"/>
    <mergeCell ref="Q36:Q39"/>
    <mergeCell ref="BD60:BD63"/>
    <mergeCell ref="AF32:AF35"/>
    <mergeCell ref="AF92:AF95"/>
    <mergeCell ref="AE100:AE103"/>
    <mergeCell ref="AF100:AF103"/>
    <mergeCell ref="BD92:BD95"/>
    <mergeCell ref="AJ100:AJ103"/>
    <mergeCell ref="AK100:AK103"/>
    <mergeCell ref="CV68:CV71"/>
    <mergeCell ref="CV80:CV83"/>
    <mergeCell ref="AI80:AI83"/>
    <mergeCell ref="AJ80:AJ83"/>
    <mergeCell ref="CE100:CE103"/>
    <mergeCell ref="CV100:CV103"/>
    <mergeCell ref="CV96:CV99"/>
    <mergeCell ref="CE48:CE51"/>
    <mergeCell ref="CE116:CE119"/>
    <mergeCell ref="CV132:CV135"/>
    <mergeCell ref="BD136:BD139"/>
    <mergeCell ref="BB116:BB119"/>
    <mergeCell ref="AJ96:AJ99"/>
    <mergeCell ref="AK96:AK99"/>
    <mergeCell ref="CE96:CE99"/>
    <mergeCell ref="AI116:AI119"/>
    <mergeCell ref="AI100:AI103"/>
    <mergeCell ref="AI120:AI123"/>
    <mergeCell ref="AJ132:AJ135"/>
    <mergeCell ref="CV92:CV95"/>
    <mergeCell ref="CV104:CV107"/>
    <mergeCell ref="R40:R43"/>
    <mergeCell ref="S40:S43"/>
    <mergeCell ref="N40:N43"/>
    <mergeCell ref="B32:B35"/>
    <mergeCell ref="H32:H35"/>
    <mergeCell ref="I32:I35"/>
    <mergeCell ref="J32:J35"/>
    <mergeCell ref="K32:K35"/>
    <mergeCell ref="N32:N35"/>
    <mergeCell ref="M40:M43"/>
    <mergeCell ref="P36:P39"/>
    <mergeCell ref="F48:F51"/>
    <mergeCell ref="G48:G51"/>
    <mergeCell ref="H48:H51"/>
    <mergeCell ref="I48:I51"/>
    <mergeCell ref="L44:L47"/>
    <mergeCell ref="M44:M47"/>
    <mergeCell ref="G36:G39"/>
    <mergeCell ref="H36:H39"/>
    <mergeCell ref="F16:F19"/>
    <mergeCell ref="I24:I27"/>
    <mergeCell ref="B24:B27"/>
    <mergeCell ref="B28:B31"/>
    <mergeCell ref="D24:D27"/>
    <mergeCell ref="E24:E27"/>
    <mergeCell ref="F24:F27"/>
    <mergeCell ref="G24:G27"/>
    <mergeCell ref="J24:J27"/>
    <mergeCell ref="D32:D35"/>
    <mergeCell ref="E32:E35"/>
    <mergeCell ref="F32:F35"/>
    <mergeCell ref="G32:G35"/>
    <mergeCell ref="D28:D31"/>
    <mergeCell ref="E28:E31"/>
    <mergeCell ref="F28:F31"/>
    <mergeCell ref="G28:G31"/>
    <mergeCell ref="H28:H31"/>
    <mergeCell ref="I28:I31"/>
    <mergeCell ref="J28:J31"/>
    <mergeCell ref="I36:I39"/>
    <mergeCell ref="J36:J39"/>
    <mergeCell ref="K36:K39"/>
    <mergeCell ref="L36:L39"/>
    <mergeCell ref="M36:M39"/>
    <mergeCell ref="N36:N39"/>
    <mergeCell ref="O36:O39"/>
    <mergeCell ref="H24:H27"/>
    <mergeCell ref="B40:B43"/>
    <mergeCell ref="D40:D43"/>
    <mergeCell ref="E40:E43"/>
    <mergeCell ref="F40:F43"/>
    <mergeCell ref="G40:G43"/>
    <mergeCell ref="H40:H43"/>
    <mergeCell ref="I40:I43"/>
    <mergeCell ref="J40:J43"/>
    <mergeCell ref="K40:K43"/>
    <mergeCell ref="L40:L43"/>
    <mergeCell ref="O40:O43"/>
    <mergeCell ref="B36:B39"/>
    <mergeCell ref="D36:D39"/>
    <mergeCell ref="E36:E39"/>
    <mergeCell ref="N24:N27"/>
    <mergeCell ref="P40:P43"/>
    <mergeCell ref="Q40:Q43"/>
    <mergeCell ref="N44:N47"/>
    <mergeCell ref="N48:N51"/>
    <mergeCell ref="T92:T95"/>
    <mergeCell ref="AE92:AE95"/>
    <mergeCell ref="X92:X95"/>
    <mergeCell ref="W84:W87"/>
    <mergeCell ref="X84:X87"/>
    <mergeCell ref="Y84:Y87"/>
    <mergeCell ref="Z84:Z87"/>
    <mergeCell ref="AA84:AA87"/>
    <mergeCell ref="B44:B47"/>
    <mergeCell ref="D44:D47"/>
    <mergeCell ref="E44:E47"/>
    <mergeCell ref="F44:F47"/>
    <mergeCell ref="G44:G47"/>
    <mergeCell ref="H44:H47"/>
    <mergeCell ref="I44:I47"/>
    <mergeCell ref="J44:J47"/>
    <mergeCell ref="K44:K47"/>
    <mergeCell ref="B48:B51"/>
    <mergeCell ref="D48:D51"/>
    <mergeCell ref="E48:E51"/>
    <mergeCell ref="B52:B55"/>
    <mergeCell ref="D52:D55"/>
    <mergeCell ref="E52:E55"/>
    <mergeCell ref="F52:F55"/>
    <mergeCell ref="I52:I55"/>
    <mergeCell ref="J52:J55"/>
    <mergeCell ref="AC80:AC83"/>
    <mergeCell ref="J48:J51"/>
    <mergeCell ref="K48:K51"/>
    <mergeCell ref="L48:L51"/>
    <mergeCell ref="S88:S91"/>
    <mergeCell ref="X88:X91"/>
    <mergeCell ref="I64:I67"/>
    <mergeCell ref="J64:J67"/>
    <mergeCell ref="K64:K67"/>
    <mergeCell ref="L64:L67"/>
    <mergeCell ref="M64:M67"/>
    <mergeCell ref="N64:N67"/>
    <mergeCell ref="O64:O67"/>
    <mergeCell ref="M72:M75"/>
    <mergeCell ref="Q68:Q71"/>
    <mergeCell ref="R68:R71"/>
    <mergeCell ref="S68:S71"/>
    <mergeCell ref="T68:T71"/>
    <mergeCell ref="K76:K79"/>
    <mergeCell ref="L76:L79"/>
    <mergeCell ref="M76:M79"/>
    <mergeCell ref="O76:O79"/>
    <mergeCell ref="P76:P79"/>
    <mergeCell ref="X80:X83"/>
    <mergeCell ref="N80:N83"/>
    <mergeCell ref="P72:P75"/>
    <mergeCell ref="U80:U83"/>
    <mergeCell ref="P80:P83"/>
    <mergeCell ref="Q80:Q83"/>
    <mergeCell ref="R80:R83"/>
    <mergeCell ref="S80:S83"/>
    <mergeCell ref="T80:T83"/>
    <mergeCell ref="O80:O83"/>
    <mergeCell ref="S76:S79"/>
    <mergeCell ref="N76:N79"/>
    <mergeCell ref="R72:R75"/>
    <mergeCell ref="S72:S75"/>
    <mergeCell ref="T72:T75"/>
    <mergeCell ref="T76:T79"/>
    <mergeCell ref="Q76:Q79"/>
    <mergeCell ref="R76:R79"/>
    <mergeCell ref="Q72:Q75"/>
    <mergeCell ref="I76:I79"/>
    <mergeCell ref="J76:J79"/>
    <mergeCell ref="M68:M71"/>
    <mergeCell ref="N72:N75"/>
    <mergeCell ref="H72:H75"/>
    <mergeCell ref="I72:I75"/>
    <mergeCell ref="J68:J71"/>
    <mergeCell ref="F68:F71"/>
    <mergeCell ref="G68:G71"/>
    <mergeCell ref="I68:I71"/>
    <mergeCell ref="K68:K71"/>
    <mergeCell ref="L68:L71"/>
    <mergeCell ref="G72:G75"/>
    <mergeCell ref="O68:O71"/>
    <mergeCell ref="P68:P71"/>
    <mergeCell ref="L72:L75"/>
    <mergeCell ref="J72:J75"/>
    <mergeCell ref="B80:B83"/>
    <mergeCell ref="D80:D83"/>
    <mergeCell ref="E80:E83"/>
    <mergeCell ref="F80:F83"/>
    <mergeCell ref="G80:G83"/>
    <mergeCell ref="H80:H83"/>
    <mergeCell ref="I80:I83"/>
    <mergeCell ref="J80:J83"/>
    <mergeCell ref="K80:K83"/>
    <mergeCell ref="B68:B71"/>
    <mergeCell ref="D68:D71"/>
    <mergeCell ref="P88:P91"/>
    <mergeCell ref="M80:M83"/>
    <mergeCell ref="E72:E75"/>
    <mergeCell ref="F72:F75"/>
    <mergeCell ref="F76:F79"/>
    <mergeCell ref="G76:G79"/>
    <mergeCell ref="H76:H79"/>
    <mergeCell ref="H68:H71"/>
    <mergeCell ref="B84:B87"/>
    <mergeCell ref="J88:J91"/>
    <mergeCell ref="K88:K91"/>
    <mergeCell ref="L88:L91"/>
    <mergeCell ref="M88:M91"/>
    <mergeCell ref="D84:D87"/>
    <mergeCell ref="E84:E87"/>
    <mergeCell ref="F84:F87"/>
    <mergeCell ref="G84:G87"/>
    <mergeCell ref="H84:H87"/>
    <mergeCell ref="D76:D79"/>
    <mergeCell ref="E76:E79"/>
    <mergeCell ref="E68:E71"/>
    <mergeCell ref="G96:G99"/>
    <mergeCell ref="H96:H99"/>
    <mergeCell ref="I96:I99"/>
    <mergeCell ref="J96:J99"/>
    <mergeCell ref="K96:K99"/>
    <mergeCell ref="L96:L99"/>
    <mergeCell ref="M96:M99"/>
    <mergeCell ref="B124:B127"/>
    <mergeCell ref="D124:D127"/>
    <mergeCell ref="E124:E127"/>
    <mergeCell ref="B120:B123"/>
    <mergeCell ref="B116:B119"/>
    <mergeCell ref="D116:D119"/>
    <mergeCell ref="E116:E119"/>
    <mergeCell ref="F116:F119"/>
    <mergeCell ref="M116:M119"/>
    <mergeCell ref="L124:L127"/>
    <mergeCell ref="D120:D123"/>
    <mergeCell ref="E120:E123"/>
    <mergeCell ref="G124:G127"/>
    <mergeCell ref="H124:H127"/>
    <mergeCell ref="I124:I127"/>
    <mergeCell ref="E104:E107"/>
    <mergeCell ref="B112:B115"/>
    <mergeCell ref="F100:F103"/>
    <mergeCell ref="G100:G103"/>
    <mergeCell ref="H100:H103"/>
    <mergeCell ref="I100:I103"/>
    <mergeCell ref="J100:J103"/>
    <mergeCell ref="L104:L107"/>
    <mergeCell ref="M104:M107"/>
    <mergeCell ref="L100:L103"/>
    <mergeCell ref="B136:B139"/>
    <mergeCell ref="D136:D139"/>
    <mergeCell ref="E136:E139"/>
    <mergeCell ref="AC136:AC139"/>
    <mergeCell ref="AD136:AD139"/>
    <mergeCell ref="AE136:AE139"/>
    <mergeCell ref="AF136:AF139"/>
    <mergeCell ref="AG136:AG139"/>
    <mergeCell ref="AH136:AH139"/>
    <mergeCell ref="AI136:AI139"/>
    <mergeCell ref="AJ136:AJ139"/>
    <mergeCell ref="AC140:AC143"/>
    <mergeCell ref="AD140:AD143"/>
    <mergeCell ref="AE140:AE143"/>
    <mergeCell ref="AF140:AF143"/>
    <mergeCell ref="AG140:AG143"/>
    <mergeCell ref="AH140:AH143"/>
    <mergeCell ref="AI140:AI143"/>
    <mergeCell ref="K140:K143"/>
    <mergeCell ref="L140:L143"/>
    <mergeCell ref="M140:M143"/>
    <mergeCell ref="F140:F143"/>
    <mergeCell ref="G140:G143"/>
    <mergeCell ref="S136:S139"/>
    <mergeCell ref="N136:N139"/>
    <mergeCell ref="U140:U143"/>
    <mergeCell ref="AJ140:AJ143"/>
    <mergeCell ref="T136:T139"/>
    <mergeCell ref="T140:T143"/>
    <mergeCell ref="U136:U139"/>
    <mergeCell ref="O140:O143"/>
    <mergeCell ref="P140:P143"/>
    <mergeCell ref="AC180:AC183"/>
    <mergeCell ref="AH168:AH171"/>
    <mergeCell ref="AI168:AI171"/>
    <mergeCell ref="AD164:AD167"/>
    <mergeCell ref="AE164:AE167"/>
    <mergeCell ref="AB136:AB139"/>
    <mergeCell ref="X136:X139"/>
    <mergeCell ref="AG180:AG183"/>
    <mergeCell ref="AH180:AH183"/>
    <mergeCell ref="Z148:Z151"/>
    <mergeCell ref="AA152:AA155"/>
    <mergeCell ref="AC124:AC127"/>
    <mergeCell ref="V124:V127"/>
    <mergeCell ref="W124:W127"/>
    <mergeCell ref="U156:U159"/>
    <mergeCell ref="Y148:Y151"/>
    <mergeCell ref="W148:W151"/>
    <mergeCell ref="X168:X171"/>
    <mergeCell ref="AG168:AG171"/>
    <mergeCell ref="W168:W171"/>
    <mergeCell ref="V168:V171"/>
    <mergeCell ref="AE168:AE171"/>
    <mergeCell ref="V136:V139"/>
    <mergeCell ref="W136:W139"/>
    <mergeCell ref="X172:X175"/>
    <mergeCell ref="Y172:Y175"/>
    <mergeCell ref="Z172:Z175"/>
    <mergeCell ref="AA172:AA175"/>
    <mergeCell ref="U176:U179"/>
    <mergeCell ref="V180:V183"/>
    <mergeCell ref="AG172:AG175"/>
    <mergeCell ref="Y168:Y171"/>
    <mergeCell ref="BC160:BC163"/>
    <mergeCell ref="AF168:AF171"/>
    <mergeCell ref="BB156:BB159"/>
    <mergeCell ref="BC156:BC159"/>
    <mergeCell ref="AK172:AK175"/>
    <mergeCell ref="AD180:AD183"/>
    <mergeCell ref="AE180:AE183"/>
    <mergeCell ref="AE172:AE175"/>
    <mergeCell ref="X124:X127"/>
    <mergeCell ref="AB124:AB127"/>
    <mergeCell ref="Z160:Z163"/>
    <mergeCell ref="X140:X143"/>
    <mergeCell ref="Y140:Y143"/>
    <mergeCell ref="X180:X183"/>
    <mergeCell ref="Y156:Y159"/>
    <mergeCell ref="Y136:Y139"/>
    <mergeCell ref="V156:V159"/>
    <mergeCell ref="AC144:AC147"/>
    <mergeCell ref="W164:W167"/>
    <mergeCell ref="X164:X167"/>
    <mergeCell ref="AJ160:AJ163"/>
    <mergeCell ref="Y160:Y163"/>
    <mergeCell ref="W180:W183"/>
    <mergeCell ref="V152:V155"/>
    <mergeCell ref="Z168:Z171"/>
    <mergeCell ref="W156:W159"/>
    <mergeCell ref="AK176:AK179"/>
    <mergeCell ref="BB176:BB179"/>
    <mergeCell ref="AB152:AB155"/>
    <mergeCell ref="AH172:AH175"/>
    <mergeCell ref="AI172:AI175"/>
    <mergeCell ref="AJ172:AJ175"/>
    <mergeCell ref="S160:S163"/>
    <mergeCell ref="AH144:AH147"/>
    <mergeCell ref="AH152:AH155"/>
    <mergeCell ref="X156:X159"/>
    <mergeCell ref="AB160:AB163"/>
    <mergeCell ref="K156:K159"/>
    <mergeCell ref="L156:L159"/>
    <mergeCell ref="M156:M159"/>
    <mergeCell ref="O156:O159"/>
    <mergeCell ref="P156:P159"/>
    <mergeCell ref="X152:X155"/>
    <mergeCell ref="T152:T155"/>
    <mergeCell ref="AA148:AA151"/>
    <mergeCell ref="AB148:AB151"/>
    <mergeCell ref="Z152:Z155"/>
    <mergeCell ref="X148:X151"/>
    <mergeCell ref="Y152:Y155"/>
    <mergeCell ref="U152:U155"/>
    <mergeCell ref="M144:M147"/>
    <mergeCell ref="B172:B175"/>
    <mergeCell ref="AE160:AE163"/>
    <mergeCell ref="AF160:AF163"/>
    <mergeCell ref="D172:D175"/>
    <mergeCell ref="E172:E175"/>
    <mergeCell ref="W172:W175"/>
    <mergeCell ref="R164:R167"/>
    <mergeCell ref="S164:S167"/>
    <mergeCell ref="M168:M171"/>
    <mergeCell ref="O168:O171"/>
    <mergeCell ref="P168:P171"/>
    <mergeCell ref="Q168:Q171"/>
    <mergeCell ref="R168:R171"/>
    <mergeCell ref="B164:B167"/>
    <mergeCell ref="D164:D167"/>
    <mergeCell ref="E164:E167"/>
    <mergeCell ref="F164:F167"/>
    <mergeCell ref="G164:G167"/>
    <mergeCell ref="B168:B171"/>
    <mergeCell ref="E168:E171"/>
    <mergeCell ref="F172:F175"/>
    <mergeCell ref="B160:B163"/>
    <mergeCell ref="F168:F171"/>
    <mergeCell ref="AC168:AC171"/>
    <mergeCell ref="AD168:AD171"/>
    <mergeCell ref="G168:G171"/>
    <mergeCell ref="AA168:AA171"/>
    <mergeCell ref="AB168:AB171"/>
    <mergeCell ref="S168:S171"/>
    <mergeCell ref="S172:S175"/>
    <mergeCell ref="M164:M167"/>
    <mergeCell ref="O164:O167"/>
    <mergeCell ref="B148:B151"/>
    <mergeCell ref="D148:D151"/>
    <mergeCell ref="E148:E151"/>
    <mergeCell ref="F148:F151"/>
    <mergeCell ref="H148:H151"/>
    <mergeCell ref="I148:I151"/>
    <mergeCell ref="J148:J151"/>
    <mergeCell ref="K148:K151"/>
    <mergeCell ref="L148:L151"/>
    <mergeCell ref="M148:M151"/>
    <mergeCell ref="O148:O151"/>
    <mergeCell ref="P148:P151"/>
    <mergeCell ref="Q148:Q151"/>
    <mergeCell ref="R148:R151"/>
    <mergeCell ref="S148:S151"/>
    <mergeCell ref="N148:N151"/>
    <mergeCell ref="L152:L155"/>
    <mergeCell ref="O152:O155"/>
    <mergeCell ref="R152:R155"/>
    <mergeCell ref="S152:S155"/>
    <mergeCell ref="B176:B179"/>
    <mergeCell ref="H152:H155"/>
    <mergeCell ref="I152:I155"/>
    <mergeCell ref="J152:J155"/>
    <mergeCell ref="G156:G159"/>
    <mergeCell ref="H156:H159"/>
    <mergeCell ref="I156:I159"/>
    <mergeCell ref="J156:J159"/>
    <mergeCell ref="R180:R183"/>
    <mergeCell ref="Q176:Q179"/>
    <mergeCell ref="R176:R179"/>
    <mergeCell ref="S176:S179"/>
    <mergeCell ref="G148:G151"/>
    <mergeCell ref="K168:K171"/>
    <mergeCell ref="L168:L171"/>
    <mergeCell ref="H168:H171"/>
    <mergeCell ref="P204:P207"/>
    <mergeCell ref="N204:N207"/>
    <mergeCell ref="L176:L179"/>
    <mergeCell ref="M176:M179"/>
    <mergeCell ref="N176:N179"/>
    <mergeCell ref="O176:O179"/>
    <mergeCell ref="P176:P179"/>
    <mergeCell ref="R184:R187"/>
    <mergeCell ref="S184:S187"/>
    <mergeCell ref="I192:I195"/>
    <mergeCell ref="G204:G207"/>
    <mergeCell ref="G192:G195"/>
    <mergeCell ref="H192:H195"/>
    <mergeCell ref="N192:N195"/>
    <mergeCell ref="B196:B199"/>
    <mergeCell ref="D196:D199"/>
    <mergeCell ref="O196:O199"/>
    <mergeCell ref="P196:P199"/>
    <mergeCell ref="P220:P223"/>
    <mergeCell ref="J168:J171"/>
    <mergeCell ref="N172:N175"/>
    <mergeCell ref="O184:O187"/>
    <mergeCell ref="P184:P187"/>
    <mergeCell ref="G184:G187"/>
    <mergeCell ref="H184:H187"/>
    <mergeCell ref="I184:I187"/>
    <mergeCell ref="J184:J187"/>
    <mergeCell ref="P208:P211"/>
    <mergeCell ref="J220:J223"/>
    <mergeCell ref="K220:K223"/>
    <mergeCell ref="L220:L223"/>
    <mergeCell ref="H204:H207"/>
    <mergeCell ref="M188:M191"/>
    <mergeCell ref="N188:N191"/>
    <mergeCell ref="O188:O191"/>
    <mergeCell ref="I200:I203"/>
    <mergeCell ref="N200:N203"/>
    <mergeCell ref="O200:O203"/>
    <mergeCell ref="P200:P203"/>
    <mergeCell ref="M200:M203"/>
    <mergeCell ref="N184:N187"/>
    <mergeCell ref="I168:I171"/>
    <mergeCell ref="N180:N183"/>
    <mergeCell ref="O180:O183"/>
    <mergeCell ref="K188:K191"/>
    <mergeCell ref="L188:L191"/>
    <mergeCell ref="K184:K187"/>
    <mergeCell ref="L184:L187"/>
    <mergeCell ref="M224:M227"/>
    <mergeCell ref="I224:I227"/>
    <mergeCell ref="J224:J227"/>
    <mergeCell ref="K224:K227"/>
    <mergeCell ref="L224:L227"/>
    <mergeCell ref="N224:N227"/>
    <mergeCell ref="D232:D235"/>
    <mergeCell ref="E232:E235"/>
    <mergeCell ref="F232:F235"/>
    <mergeCell ref="G232:G235"/>
    <mergeCell ref="H232:H235"/>
    <mergeCell ref="I232:I235"/>
    <mergeCell ref="B224:B227"/>
    <mergeCell ref="J232:J235"/>
    <mergeCell ref="K232:K235"/>
    <mergeCell ref="L232:L235"/>
    <mergeCell ref="M232:M235"/>
    <mergeCell ref="N228:N231"/>
    <mergeCell ref="J228:J231"/>
    <mergeCell ref="B244:B247"/>
    <mergeCell ref="D244:D247"/>
    <mergeCell ref="E244:E247"/>
    <mergeCell ref="F244:F247"/>
    <mergeCell ref="G244:G247"/>
    <mergeCell ref="H244:H247"/>
    <mergeCell ref="I244:I247"/>
    <mergeCell ref="J244:J247"/>
    <mergeCell ref="K244:K247"/>
    <mergeCell ref="L244:L247"/>
    <mergeCell ref="M244:M247"/>
    <mergeCell ref="O244:O247"/>
    <mergeCell ref="P244:P247"/>
    <mergeCell ref="Q244:Q247"/>
    <mergeCell ref="R244:R247"/>
    <mergeCell ref="S244:S247"/>
    <mergeCell ref="N244:N247"/>
    <mergeCell ref="F312:F315"/>
    <mergeCell ref="G312:G315"/>
    <mergeCell ref="B248:B251"/>
    <mergeCell ref="D248:D251"/>
    <mergeCell ref="E248:E251"/>
    <mergeCell ref="F248:F251"/>
    <mergeCell ref="B256:B259"/>
    <mergeCell ref="D256:D259"/>
    <mergeCell ref="E256:E259"/>
    <mergeCell ref="M256:M259"/>
    <mergeCell ref="M248:M251"/>
    <mergeCell ref="O248:O251"/>
    <mergeCell ref="P248:P251"/>
    <mergeCell ref="Q248:Q251"/>
    <mergeCell ref="O252:O255"/>
    <mergeCell ref="H252:H255"/>
    <mergeCell ref="I252:I255"/>
    <mergeCell ref="J252:J255"/>
    <mergeCell ref="K252:K255"/>
    <mergeCell ref="L252:L255"/>
    <mergeCell ref="N248:N251"/>
    <mergeCell ref="G256:G259"/>
    <mergeCell ref="H256:H259"/>
    <mergeCell ref="F256:F259"/>
    <mergeCell ref="N256:N259"/>
    <mergeCell ref="O256:O259"/>
    <mergeCell ref="I256:I259"/>
    <mergeCell ref="J256:J259"/>
    <mergeCell ref="K256:K259"/>
    <mergeCell ref="L256:L259"/>
    <mergeCell ref="P256:P259"/>
    <mergeCell ref="Q256:Q259"/>
    <mergeCell ref="F320:F323"/>
    <mergeCell ref="G320:G323"/>
    <mergeCell ref="I320:I323"/>
    <mergeCell ref="J320:J323"/>
    <mergeCell ref="K320:K323"/>
    <mergeCell ref="L320:L323"/>
    <mergeCell ref="D316:D319"/>
    <mergeCell ref="E316:E319"/>
    <mergeCell ref="F316:F319"/>
    <mergeCell ref="G316:G319"/>
    <mergeCell ref="H316:H319"/>
    <mergeCell ref="I316:I319"/>
    <mergeCell ref="J316:J319"/>
    <mergeCell ref="L316:L319"/>
    <mergeCell ref="B316:B319"/>
    <mergeCell ref="B304:B307"/>
    <mergeCell ref="D304:D307"/>
    <mergeCell ref="E304:E307"/>
    <mergeCell ref="F304:F307"/>
    <mergeCell ref="G304:G307"/>
    <mergeCell ref="H304:H307"/>
    <mergeCell ref="I304:I307"/>
    <mergeCell ref="J304:J307"/>
    <mergeCell ref="K304:K307"/>
    <mergeCell ref="L304:L307"/>
    <mergeCell ref="I308:I311"/>
    <mergeCell ref="J308:J311"/>
    <mergeCell ref="K308:K311"/>
    <mergeCell ref="L308:L311"/>
    <mergeCell ref="B312:B315"/>
    <mergeCell ref="D312:D315"/>
    <mergeCell ref="E312:E315"/>
    <mergeCell ref="H312:H315"/>
    <mergeCell ref="I312:I315"/>
    <mergeCell ref="J312:J315"/>
    <mergeCell ref="K312:K315"/>
    <mergeCell ref="L312:L315"/>
    <mergeCell ref="M312:M315"/>
    <mergeCell ref="O312:O315"/>
    <mergeCell ref="P312:P315"/>
    <mergeCell ref="R324:R327"/>
    <mergeCell ref="S324:S327"/>
    <mergeCell ref="W324:W327"/>
    <mergeCell ref="P324:P327"/>
    <mergeCell ref="Q324:Q327"/>
    <mergeCell ref="T344:T347"/>
    <mergeCell ref="J340:J343"/>
    <mergeCell ref="K340:K343"/>
    <mergeCell ref="L340:L343"/>
    <mergeCell ref="K344:K347"/>
    <mergeCell ref="L344:L347"/>
    <mergeCell ref="T336:T339"/>
    <mergeCell ref="T340:T343"/>
    <mergeCell ref="H324:H327"/>
    <mergeCell ref="I324:I327"/>
    <mergeCell ref="J324:J327"/>
    <mergeCell ref="K324:K327"/>
    <mergeCell ref="L324:L327"/>
    <mergeCell ref="M324:M327"/>
    <mergeCell ref="O324:O327"/>
    <mergeCell ref="L328:L331"/>
    <mergeCell ref="T324:T327"/>
    <mergeCell ref="U316:U319"/>
    <mergeCell ref="S336:S339"/>
    <mergeCell ref="B352:B355"/>
    <mergeCell ref="D352:D355"/>
    <mergeCell ref="Z344:Z347"/>
    <mergeCell ref="AA344:AA347"/>
    <mergeCell ref="W348:W351"/>
    <mergeCell ref="X348:X351"/>
    <mergeCell ref="Y340:Y343"/>
    <mergeCell ref="Z340:Z343"/>
    <mergeCell ref="W340:W343"/>
    <mergeCell ref="AA356:AA359"/>
    <mergeCell ref="V352:V355"/>
    <mergeCell ref="W352:W355"/>
    <mergeCell ref="X352:X355"/>
    <mergeCell ref="Y352:Y355"/>
    <mergeCell ref="Z352:Z355"/>
    <mergeCell ref="D348:D351"/>
    <mergeCell ref="E348:E351"/>
    <mergeCell ref="F348:F351"/>
    <mergeCell ref="G348:G351"/>
    <mergeCell ref="H348:H351"/>
    <mergeCell ref="I348:I351"/>
    <mergeCell ref="J348:J351"/>
    <mergeCell ref="K348:K351"/>
    <mergeCell ref="L348:L351"/>
    <mergeCell ref="M348:M351"/>
    <mergeCell ref="O348:O351"/>
    <mergeCell ref="P348:P351"/>
    <mergeCell ref="N344:N347"/>
    <mergeCell ref="S356:S359"/>
    <mergeCell ref="B348:B351"/>
    <mergeCell ref="I340:I343"/>
    <mergeCell ref="Y356:Y359"/>
    <mergeCell ref="B360:B363"/>
    <mergeCell ref="D360:D363"/>
    <mergeCell ref="E360:E363"/>
    <mergeCell ref="F360:F363"/>
    <mergeCell ref="G360:G363"/>
    <mergeCell ref="H360:H363"/>
    <mergeCell ref="I360:I363"/>
    <mergeCell ref="J360:J363"/>
    <mergeCell ref="K360:K363"/>
    <mergeCell ref="L360:L363"/>
    <mergeCell ref="M360:M363"/>
    <mergeCell ref="O360:O363"/>
    <mergeCell ref="P360:P363"/>
    <mergeCell ref="B356:B359"/>
    <mergeCell ref="D356:D359"/>
    <mergeCell ref="E356:E359"/>
    <mergeCell ref="F356:F359"/>
    <mergeCell ref="G356:G359"/>
    <mergeCell ref="H356:H359"/>
    <mergeCell ref="I356:I359"/>
    <mergeCell ref="N360:N363"/>
    <mergeCell ref="M356:M359"/>
    <mergeCell ref="O356:O359"/>
    <mergeCell ref="P356:P359"/>
    <mergeCell ref="N356:N359"/>
    <mergeCell ref="E364:E367"/>
    <mergeCell ref="J364:J367"/>
    <mergeCell ref="B364:B367"/>
    <mergeCell ref="AB364:AB367"/>
    <mergeCell ref="AF364:AF367"/>
    <mergeCell ref="AG364:AG367"/>
    <mergeCell ref="AA368:AA371"/>
    <mergeCell ref="BD368:BD371"/>
    <mergeCell ref="CE368:CE371"/>
    <mergeCell ref="G368:G371"/>
    <mergeCell ref="H368:H371"/>
    <mergeCell ref="I368:I371"/>
    <mergeCell ref="J368:J371"/>
    <mergeCell ref="K368:K371"/>
    <mergeCell ref="L368:L371"/>
    <mergeCell ref="M368:M371"/>
    <mergeCell ref="O368:O371"/>
    <mergeCell ref="P368:P371"/>
    <mergeCell ref="Q368:Q371"/>
    <mergeCell ref="R368:R371"/>
    <mergeCell ref="S368:S371"/>
    <mergeCell ref="N368:N371"/>
    <mergeCell ref="BB364:BB367"/>
    <mergeCell ref="BC364:BC367"/>
    <mergeCell ref="BC368:BC371"/>
    <mergeCell ref="AK368:AK371"/>
    <mergeCell ref="BB368:BB371"/>
    <mergeCell ref="B368:B371"/>
    <mergeCell ref="D368:D371"/>
    <mergeCell ref="S364:S367"/>
    <mergeCell ref="O364:O367"/>
    <mergeCell ref="AI368:AI371"/>
    <mergeCell ref="AK360:AK363"/>
    <mergeCell ref="BB360:BB363"/>
    <mergeCell ref="BC360:BC363"/>
    <mergeCell ref="BD360:BD363"/>
    <mergeCell ref="AD364:AD367"/>
    <mergeCell ref="AE364:AE367"/>
    <mergeCell ref="U360:U363"/>
    <mergeCell ref="Y364:Y367"/>
    <mergeCell ref="Z364:Z367"/>
    <mergeCell ref="AA364:AA367"/>
    <mergeCell ref="Z372:Z375"/>
    <mergeCell ref="AA372:AA375"/>
    <mergeCell ref="AB372:AB375"/>
    <mergeCell ref="AC372:AC375"/>
    <mergeCell ref="AH360:AH363"/>
    <mergeCell ref="AJ368:AJ371"/>
    <mergeCell ref="AI360:AI363"/>
    <mergeCell ref="BD364:BD367"/>
    <mergeCell ref="AK372:AK375"/>
    <mergeCell ref="BB372:BB375"/>
    <mergeCell ref="BC372:BC375"/>
    <mergeCell ref="AB368:AB371"/>
    <mergeCell ref="AC368:AC371"/>
    <mergeCell ref="AD368:AD371"/>
    <mergeCell ref="AG372:AG375"/>
    <mergeCell ref="AH372:AH375"/>
    <mergeCell ref="AI372:AI375"/>
    <mergeCell ref="AJ372:AJ375"/>
    <mergeCell ref="AC364:AC367"/>
    <mergeCell ref="X360:X363"/>
    <mergeCell ref="W368:W371"/>
    <mergeCell ref="E368:E371"/>
    <mergeCell ref="F368:F371"/>
    <mergeCell ref="BC380:BC383"/>
    <mergeCell ref="BD380:BD383"/>
    <mergeCell ref="CV380:CV383"/>
    <mergeCell ref="CE380:CE383"/>
    <mergeCell ref="AD376:AD379"/>
    <mergeCell ref="AE376:AE379"/>
    <mergeCell ref="AF376:AF379"/>
    <mergeCell ref="AG376:AG379"/>
    <mergeCell ref="B372:B375"/>
    <mergeCell ref="D372:D375"/>
    <mergeCell ref="E372:E375"/>
    <mergeCell ref="F372:F375"/>
    <mergeCell ref="G372:G375"/>
    <mergeCell ref="H372:H375"/>
    <mergeCell ref="I372:I375"/>
    <mergeCell ref="J372:J375"/>
    <mergeCell ref="K372:K375"/>
    <mergeCell ref="L372:L375"/>
    <mergeCell ref="M372:M375"/>
    <mergeCell ref="S372:S375"/>
    <mergeCell ref="N372:N375"/>
    <mergeCell ref="E376:E379"/>
    <mergeCell ref="F376:F379"/>
    <mergeCell ref="G376:G379"/>
    <mergeCell ref="H376:H379"/>
    <mergeCell ref="I376:I379"/>
    <mergeCell ref="J376:J379"/>
    <mergeCell ref="K376:K379"/>
    <mergeCell ref="CE376:CE379"/>
    <mergeCell ref="X376:X379"/>
    <mergeCell ref="BC412:BC415"/>
    <mergeCell ref="BD412:BD415"/>
    <mergeCell ref="AG396:AG399"/>
    <mergeCell ref="AD396:AD399"/>
    <mergeCell ref="AE396:AE399"/>
    <mergeCell ref="AJ408:AJ411"/>
    <mergeCell ref="BB384:BB387"/>
    <mergeCell ref="CE400:CE403"/>
    <mergeCell ref="AI400:AI403"/>
    <mergeCell ref="AJ400:AJ403"/>
    <mergeCell ref="CE404:CE407"/>
    <mergeCell ref="AE380:AE383"/>
    <mergeCell ref="AF380:AF383"/>
    <mergeCell ref="BD384:BD387"/>
    <mergeCell ref="AK388:AK391"/>
    <mergeCell ref="BB388:BB391"/>
    <mergeCell ref="BC388:BC391"/>
    <mergeCell ref="BD388:BD391"/>
    <mergeCell ref="AI412:AI415"/>
    <mergeCell ref="AH400:AH403"/>
    <mergeCell ref="AG400:AG403"/>
    <mergeCell ref="BD400:BD403"/>
    <mergeCell ref="BB400:BB403"/>
    <mergeCell ref="BC400:BC403"/>
    <mergeCell ref="BB404:BB407"/>
    <mergeCell ref="BC404:BC407"/>
    <mergeCell ref="BD404:BD407"/>
    <mergeCell ref="BD396:BD399"/>
    <mergeCell ref="AH388:AH391"/>
    <mergeCell ref="CE412:CE415"/>
    <mergeCell ref="BB380:BB383"/>
    <mergeCell ref="BB408:BB411"/>
    <mergeCell ref="B408:B411"/>
    <mergeCell ref="I408:I411"/>
    <mergeCell ref="J408:J411"/>
    <mergeCell ref="K408:K411"/>
    <mergeCell ref="L408:L411"/>
    <mergeCell ref="B416:B419"/>
    <mergeCell ref="D416:D419"/>
    <mergeCell ref="E416:E419"/>
    <mergeCell ref="F416:F419"/>
    <mergeCell ref="G416:G419"/>
    <mergeCell ref="G412:G415"/>
    <mergeCell ref="E408:E411"/>
    <mergeCell ref="F408:F411"/>
    <mergeCell ref="G408:G411"/>
    <mergeCell ref="D408:D411"/>
    <mergeCell ref="H408:H411"/>
    <mergeCell ref="R408:R411"/>
    <mergeCell ref="P408:P411"/>
    <mergeCell ref="Q408:Q411"/>
    <mergeCell ref="M408:M411"/>
    <mergeCell ref="O408:O411"/>
    <mergeCell ref="H412:H415"/>
    <mergeCell ref="I412:I415"/>
    <mergeCell ref="J412:J415"/>
    <mergeCell ref="N408:N411"/>
    <mergeCell ref="K412:K415"/>
    <mergeCell ref="L412:L415"/>
    <mergeCell ref="M412:M415"/>
    <mergeCell ref="O412:O415"/>
    <mergeCell ref="P412:P415"/>
    <mergeCell ref="Q412:Q415"/>
    <mergeCell ref="R412:R415"/>
    <mergeCell ref="F380:F383"/>
    <mergeCell ref="G380:G383"/>
    <mergeCell ref="H380:H383"/>
    <mergeCell ref="I380:I383"/>
    <mergeCell ref="J380:J383"/>
    <mergeCell ref="K380:K383"/>
    <mergeCell ref="L380:L383"/>
    <mergeCell ref="M380:M383"/>
    <mergeCell ref="D400:D403"/>
    <mergeCell ref="I392:I395"/>
    <mergeCell ref="J392:J395"/>
    <mergeCell ref="K392:K395"/>
    <mergeCell ref="L392:L395"/>
    <mergeCell ref="M392:M395"/>
    <mergeCell ref="B396:B399"/>
    <mergeCell ref="D396:D399"/>
    <mergeCell ref="E396:E399"/>
    <mergeCell ref="F396:F399"/>
    <mergeCell ref="G396:G399"/>
    <mergeCell ref="H396:H399"/>
    <mergeCell ref="I396:I399"/>
    <mergeCell ref="J396:J399"/>
    <mergeCell ref="E400:E403"/>
    <mergeCell ref="H384:H387"/>
    <mergeCell ref="L396:L399"/>
    <mergeCell ref="B388:B391"/>
    <mergeCell ref="D388:D391"/>
    <mergeCell ref="G388:G391"/>
    <mergeCell ref="H388:H391"/>
    <mergeCell ref="I388:I391"/>
    <mergeCell ref="J388:J391"/>
    <mergeCell ref="K388:K391"/>
    <mergeCell ref="B412:B415"/>
    <mergeCell ref="D412:D415"/>
    <mergeCell ref="E412:E415"/>
    <mergeCell ref="F412:F415"/>
    <mergeCell ref="T412:T415"/>
    <mergeCell ref="U408:U411"/>
    <mergeCell ref="Q380:Q383"/>
    <mergeCell ref="R380:R383"/>
    <mergeCell ref="S380:S383"/>
    <mergeCell ref="N380:N383"/>
    <mergeCell ref="B380:B383"/>
    <mergeCell ref="T408:T411"/>
    <mergeCell ref="T392:T395"/>
    <mergeCell ref="B392:B395"/>
    <mergeCell ref="D392:D395"/>
    <mergeCell ref="D380:D383"/>
    <mergeCell ref="E380:E383"/>
    <mergeCell ref="L384:L387"/>
    <mergeCell ref="S396:S399"/>
    <mergeCell ref="J384:J387"/>
    <mergeCell ref="I384:I387"/>
    <mergeCell ref="K384:K387"/>
    <mergeCell ref="R396:R399"/>
    <mergeCell ref="U404:U407"/>
    <mergeCell ref="J400:J403"/>
    <mergeCell ref="E392:E395"/>
    <mergeCell ref="F392:F395"/>
    <mergeCell ref="G392:G395"/>
    <mergeCell ref="H392:H395"/>
    <mergeCell ref="F400:F403"/>
    <mergeCell ref="G400:G403"/>
    <mergeCell ref="H400:H403"/>
    <mergeCell ref="V408:V411"/>
    <mergeCell ref="W408:W411"/>
    <mergeCell ref="X408:X411"/>
    <mergeCell ref="V412:V415"/>
    <mergeCell ref="W412:W415"/>
    <mergeCell ref="K400:K403"/>
    <mergeCell ref="L400:L403"/>
    <mergeCell ref="M400:M403"/>
    <mergeCell ref="N400:N403"/>
    <mergeCell ref="S408:S411"/>
    <mergeCell ref="S412:S415"/>
    <mergeCell ref="N412:N415"/>
    <mergeCell ref="L404:L407"/>
    <mergeCell ref="M404:M407"/>
    <mergeCell ref="N404:N407"/>
    <mergeCell ref="O404:O407"/>
    <mergeCell ref="P404:P407"/>
    <mergeCell ref="Q404:Q407"/>
    <mergeCell ref="T400:T403"/>
    <mergeCell ref="K416:K419"/>
    <mergeCell ref="L416:L419"/>
    <mergeCell ref="M416:M419"/>
    <mergeCell ref="O416:O419"/>
    <mergeCell ref="P416:P419"/>
    <mergeCell ref="Q416:Q419"/>
    <mergeCell ref="H416:H419"/>
    <mergeCell ref="I416:I419"/>
    <mergeCell ref="J416:J419"/>
    <mergeCell ref="G424:G427"/>
    <mergeCell ref="E428:E431"/>
    <mergeCell ref="F428:F431"/>
    <mergeCell ref="G428:G431"/>
    <mergeCell ref="I452:I455"/>
    <mergeCell ref="J452:J455"/>
    <mergeCell ref="P444:P447"/>
    <mergeCell ref="M452:M455"/>
    <mergeCell ref="O452:O455"/>
    <mergeCell ref="P452:P455"/>
    <mergeCell ref="F448:F451"/>
    <mergeCell ref="G448:G451"/>
    <mergeCell ref="F436:F439"/>
    <mergeCell ref="G436:G439"/>
    <mergeCell ref="H436:H439"/>
    <mergeCell ref="I436:I439"/>
    <mergeCell ref="K432:K435"/>
    <mergeCell ref="L432:L435"/>
    <mergeCell ref="M432:M435"/>
    <mergeCell ref="F444:F447"/>
    <mergeCell ref="M420:M423"/>
    <mergeCell ref="O420:O423"/>
    <mergeCell ref="P420:P423"/>
    <mergeCell ref="S420:S423"/>
    <mergeCell ref="N416:N419"/>
    <mergeCell ref="U416:U419"/>
    <mergeCell ref="V416:V419"/>
    <mergeCell ref="W416:W419"/>
    <mergeCell ref="X416:X419"/>
    <mergeCell ref="Y416:Y419"/>
    <mergeCell ref="Z416:Z419"/>
    <mergeCell ref="AA416:AA419"/>
    <mergeCell ref="AK416:AK419"/>
    <mergeCell ref="AC420:AC423"/>
    <mergeCell ref="Y420:Y423"/>
    <mergeCell ref="Z420:Z423"/>
    <mergeCell ref="N420:N423"/>
    <mergeCell ref="U420:U423"/>
    <mergeCell ref="V420:V423"/>
    <mergeCell ref="W420:W423"/>
    <mergeCell ref="T420:T423"/>
    <mergeCell ref="R416:R419"/>
    <mergeCell ref="S416:S419"/>
    <mergeCell ref="Q420:Q423"/>
    <mergeCell ref="R420:R423"/>
    <mergeCell ref="T416:T419"/>
    <mergeCell ref="M428:M431"/>
    <mergeCell ref="O428:O431"/>
    <mergeCell ref="P428:P431"/>
    <mergeCell ref="G456:G459"/>
    <mergeCell ref="M444:M447"/>
    <mergeCell ref="O444:O447"/>
    <mergeCell ref="H448:H451"/>
    <mergeCell ref="I448:I451"/>
    <mergeCell ref="J448:J451"/>
    <mergeCell ref="K448:K451"/>
    <mergeCell ref="L448:L451"/>
    <mergeCell ref="M448:M451"/>
    <mergeCell ref="E424:E427"/>
    <mergeCell ref="O424:O427"/>
    <mergeCell ref="P424:P427"/>
    <mergeCell ref="D444:D447"/>
    <mergeCell ref="E444:E447"/>
    <mergeCell ref="D452:D455"/>
    <mergeCell ref="N452:N455"/>
    <mergeCell ref="H424:H427"/>
    <mergeCell ref="L444:L447"/>
    <mergeCell ref="N432:N435"/>
    <mergeCell ref="J436:J439"/>
    <mergeCell ref="G444:G447"/>
    <mergeCell ref="H444:H447"/>
    <mergeCell ref="J444:J447"/>
    <mergeCell ref="F452:F455"/>
    <mergeCell ref="I460:I463"/>
    <mergeCell ref="J460:J463"/>
    <mergeCell ref="L460:L463"/>
    <mergeCell ref="E476:E479"/>
    <mergeCell ref="F476:F479"/>
    <mergeCell ref="G476:G479"/>
    <mergeCell ref="D420:D423"/>
    <mergeCell ref="E420:E423"/>
    <mergeCell ref="H428:H431"/>
    <mergeCell ref="I428:I431"/>
    <mergeCell ref="J428:J431"/>
    <mergeCell ref="K428:K431"/>
    <mergeCell ref="L428:L431"/>
    <mergeCell ref="F420:F423"/>
    <mergeCell ref="G420:G423"/>
    <mergeCell ref="I420:I423"/>
    <mergeCell ref="L420:L423"/>
    <mergeCell ref="J420:J423"/>
    <mergeCell ref="F424:F427"/>
    <mergeCell ref="B424:B427"/>
    <mergeCell ref="D424:D427"/>
    <mergeCell ref="Q424:Q427"/>
    <mergeCell ref="H420:H423"/>
    <mergeCell ref="O432:O435"/>
    <mergeCell ref="P432:P435"/>
    <mergeCell ref="Q432:Q435"/>
    <mergeCell ref="R432:R435"/>
    <mergeCell ref="T448:T451"/>
    <mergeCell ref="Q448:Q451"/>
    <mergeCell ref="V444:V447"/>
    <mergeCell ref="T444:T447"/>
    <mergeCell ref="K420:K423"/>
    <mergeCell ref="B464:B467"/>
    <mergeCell ref="D464:D467"/>
    <mergeCell ref="E464:E467"/>
    <mergeCell ref="F464:F467"/>
    <mergeCell ref="G464:G467"/>
    <mergeCell ref="H464:H467"/>
    <mergeCell ref="I464:I467"/>
    <mergeCell ref="J464:J467"/>
    <mergeCell ref="B444:B447"/>
    <mergeCell ref="B452:B455"/>
    <mergeCell ref="E452:E455"/>
    <mergeCell ref="B448:B451"/>
    <mergeCell ref="D448:D451"/>
    <mergeCell ref="E448:E451"/>
    <mergeCell ref="B460:B463"/>
    <mergeCell ref="D460:D463"/>
    <mergeCell ref="E460:E463"/>
    <mergeCell ref="F460:F463"/>
    <mergeCell ref="B436:B439"/>
    <mergeCell ref="D436:D439"/>
    <mergeCell ref="E436:E439"/>
    <mergeCell ref="I444:I447"/>
    <mergeCell ref="T456:T459"/>
    <mergeCell ref="T432:T435"/>
    <mergeCell ref="R436:R439"/>
    <mergeCell ref="S432:S435"/>
    <mergeCell ref="V452:V455"/>
    <mergeCell ref="W452:W455"/>
    <mergeCell ref="X452:X455"/>
    <mergeCell ref="Q440:Q443"/>
    <mergeCell ref="R440:R443"/>
    <mergeCell ref="N444:N447"/>
    <mergeCell ref="O456:O459"/>
    <mergeCell ref="R456:R459"/>
    <mergeCell ref="B420:B423"/>
    <mergeCell ref="I424:I427"/>
    <mergeCell ref="J424:J427"/>
    <mergeCell ref="K424:K427"/>
    <mergeCell ref="L424:L427"/>
    <mergeCell ref="M424:M427"/>
    <mergeCell ref="R448:R451"/>
    <mergeCell ref="S448:S451"/>
    <mergeCell ref="W432:W435"/>
    <mergeCell ref="R424:R427"/>
    <mergeCell ref="S424:S427"/>
    <mergeCell ref="X428:X431"/>
    <mergeCell ref="T428:T431"/>
    <mergeCell ref="B428:B431"/>
    <mergeCell ref="D428:D431"/>
    <mergeCell ref="W428:W431"/>
    <mergeCell ref="W440:W443"/>
    <mergeCell ref="Y440:Y443"/>
    <mergeCell ref="Z440:Z443"/>
    <mergeCell ref="V456:V459"/>
    <mergeCell ref="U448:U451"/>
    <mergeCell ref="W464:W467"/>
    <mergeCell ref="X464:X467"/>
    <mergeCell ref="AA460:AA463"/>
    <mergeCell ref="AA448:AA451"/>
    <mergeCell ref="V436:V439"/>
    <mergeCell ref="U452:U455"/>
    <mergeCell ref="U472:U475"/>
    <mergeCell ref="V472:V475"/>
    <mergeCell ref="W472:W475"/>
    <mergeCell ref="X472:X475"/>
    <mergeCell ref="U464:U467"/>
    <mergeCell ref="B432:B435"/>
    <mergeCell ref="D432:D435"/>
    <mergeCell ref="E432:E435"/>
    <mergeCell ref="F432:F435"/>
    <mergeCell ref="G432:G435"/>
    <mergeCell ref="H432:H435"/>
    <mergeCell ref="I432:I435"/>
    <mergeCell ref="J432:J435"/>
    <mergeCell ref="G452:G455"/>
    <mergeCell ref="H452:H455"/>
    <mergeCell ref="U444:U447"/>
    <mergeCell ref="X456:X459"/>
    <mergeCell ref="L456:L459"/>
    <mergeCell ref="M456:M459"/>
    <mergeCell ref="P456:P459"/>
    <mergeCell ref="Q456:Q459"/>
    <mergeCell ref="Q452:Q455"/>
    <mergeCell ref="R452:R455"/>
    <mergeCell ref="W468:W471"/>
    <mergeCell ref="X468:X471"/>
    <mergeCell ref="Y468:Y471"/>
    <mergeCell ref="W460:W463"/>
    <mergeCell ref="X460:X463"/>
    <mergeCell ref="W456:W459"/>
    <mergeCell ref="U456:U459"/>
    <mergeCell ref="AF444:AF447"/>
    <mergeCell ref="AG444:AG447"/>
    <mergeCell ref="AG436:AG439"/>
    <mergeCell ref="W436:W439"/>
    <mergeCell ref="X436:X439"/>
    <mergeCell ref="Y436:Y439"/>
    <mergeCell ref="Q444:Q447"/>
    <mergeCell ref="R444:R447"/>
    <mergeCell ref="S444:S447"/>
    <mergeCell ref="R468:R471"/>
    <mergeCell ref="S468:S471"/>
    <mergeCell ref="Y456:Y459"/>
    <mergeCell ref="Z456:Z459"/>
    <mergeCell ref="S452:S455"/>
    <mergeCell ref="AA444:AA447"/>
    <mergeCell ref="Y452:Y455"/>
    <mergeCell ref="Z452:Z455"/>
    <mergeCell ref="AA452:AA455"/>
    <mergeCell ref="AF452:AF455"/>
    <mergeCell ref="AG452:AG455"/>
    <mergeCell ref="AB452:AB455"/>
    <mergeCell ref="AD452:AD455"/>
    <mergeCell ref="AE452:AE455"/>
    <mergeCell ref="B468:B471"/>
    <mergeCell ref="D468:D471"/>
    <mergeCell ref="E468:E471"/>
    <mergeCell ref="F468:F471"/>
    <mergeCell ref="G468:G471"/>
    <mergeCell ref="H468:H471"/>
    <mergeCell ref="I468:I471"/>
    <mergeCell ref="J468:J471"/>
    <mergeCell ref="K468:K471"/>
    <mergeCell ref="L468:L471"/>
    <mergeCell ref="M468:M471"/>
    <mergeCell ref="O468:O471"/>
    <mergeCell ref="P468:P471"/>
    <mergeCell ref="Q468:Q471"/>
    <mergeCell ref="L464:L467"/>
    <mergeCell ref="M464:M467"/>
    <mergeCell ref="T460:T463"/>
    <mergeCell ref="P464:P467"/>
    <mergeCell ref="Q464:Q467"/>
    <mergeCell ref="R464:R467"/>
    <mergeCell ref="S464:S467"/>
    <mergeCell ref="N464:N467"/>
    <mergeCell ref="K464:K467"/>
    <mergeCell ref="T464:T467"/>
    <mergeCell ref="T468:T471"/>
    <mergeCell ref="G460:G463"/>
    <mergeCell ref="H460:H463"/>
    <mergeCell ref="BB432:BB435"/>
    <mergeCell ref="AC464:AC467"/>
    <mergeCell ref="AA480:AA483"/>
    <mergeCell ref="Z448:Z451"/>
    <mergeCell ref="AA468:AA471"/>
    <mergeCell ref="AC452:AC455"/>
    <mergeCell ref="AD456:AD459"/>
    <mergeCell ref="AA456:AA459"/>
    <mergeCell ref="AB456:AB459"/>
    <mergeCell ref="AC456:AC459"/>
    <mergeCell ref="AD468:AD471"/>
    <mergeCell ref="AB480:AB483"/>
    <mergeCell ref="BC452:BC455"/>
    <mergeCell ref="AH452:AH455"/>
    <mergeCell ref="AI452:AI455"/>
    <mergeCell ref="AJ452:AJ455"/>
    <mergeCell ref="AK452:AK455"/>
    <mergeCell ref="BB452:BB455"/>
    <mergeCell ref="AB460:AB463"/>
    <mergeCell ref="AC480:AC483"/>
    <mergeCell ref="AD436:AD439"/>
    <mergeCell ref="Z480:Z483"/>
    <mergeCell ref="AD480:AD483"/>
    <mergeCell ref="AA436:AA439"/>
    <mergeCell ref="AB436:AB439"/>
    <mergeCell ref="Z444:Z447"/>
    <mergeCell ref="AI456:AI459"/>
    <mergeCell ref="CE460:CE463"/>
    <mergeCell ref="BB468:BB471"/>
    <mergeCell ref="BB448:BB451"/>
    <mergeCell ref="BB460:BB463"/>
    <mergeCell ref="AK484:AK487"/>
    <mergeCell ref="BB456:BB459"/>
    <mergeCell ref="AH472:AH475"/>
    <mergeCell ref="AJ472:AJ475"/>
    <mergeCell ref="AK472:AK475"/>
    <mergeCell ref="BC468:BC471"/>
    <mergeCell ref="AI468:AI471"/>
    <mergeCell ref="BD452:BD455"/>
    <mergeCell ref="BC476:BC479"/>
    <mergeCell ref="BD476:BD479"/>
    <mergeCell ref="BC456:BC459"/>
    <mergeCell ref="AJ480:AJ483"/>
    <mergeCell ref="AI480:AI483"/>
    <mergeCell ref="AK476:AK479"/>
    <mergeCell ref="BB476:BB479"/>
    <mergeCell ref="BB444:BB447"/>
    <mergeCell ref="BD472:BD475"/>
    <mergeCell ref="CV428:CV431"/>
    <mergeCell ref="CV432:CV435"/>
    <mergeCell ref="CV408:CV411"/>
    <mergeCell ref="AH408:AH411"/>
    <mergeCell ref="AI408:AI411"/>
    <mergeCell ref="BC428:BC431"/>
    <mergeCell ref="AJ468:AJ471"/>
    <mergeCell ref="AK468:AK471"/>
    <mergeCell ref="AI472:AI475"/>
    <mergeCell ref="AK456:AK459"/>
    <mergeCell ref="AH464:AH467"/>
    <mergeCell ref="AI464:AI467"/>
    <mergeCell ref="AK460:AK463"/>
    <mergeCell ref="BD448:BD451"/>
    <mergeCell ref="BC432:BC435"/>
    <mergeCell ref="BD440:BD443"/>
    <mergeCell ref="CE440:CE443"/>
    <mergeCell ref="BD456:BD459"/>
    <mergeCell ref="CE456:CE459"/>
    <mergeCell ref="CE428:CE431"/>
    <mergeCell ref="BD464:BD467"/>
    <mergeCell ref="AH432:AH435"/>
    <mergeCell ref="AI432:AI435"/>
    <mergeCell ref="AH436:AH439"/>
    <mergeCell ref="CE464:CE467"/>
    <mergeCell ref="AH456:AH459"/>
    <mergeCell ref="AK464:AK467"/>
    <mergeCell ref="AH468:AH471"/>
    <mergeCell ref="AI436:AI439"/>
    <mergeCell ref="CV468:CV471"/>
    <mergeCell ref="M480:M483"/>
    <mergeCell ref="N480:N483"/>
    <mergeCell ref="H476:H479"/>
    <mergeCell ref="I476:I479"/>
    <mergeCell ref="J476:J479"/>
    <mergeCell ref="L476:L479"/>
    <mergeCell ref="M476:M479"/>
    <mergeCell ref="O476:O479"/>
    <mergeCell ref="P476:P479"/>
    <mergeCell ref="Q476:Q479"/>
    <mergeCell ref="R476:R479"/>
    <mergeCell ref="AH460:AH463"/>
    <mergeCell ref="AI460:AI463"/>
    <mergeCell ref="AJ460:AJ463"/>
    <mergeCell ref="BC460:BC463"/>
    <mergeCell ref="BD460:BD463"/>
    <mergeCell ref="V440:V443"/>
    <mergeCell ref="AJ456:AJ459"/>
    <mergeCell ref="Z468:Z471"/>
    <mergeCell ref="M460:M463"/>
    <mergeCell ref="AC472:AC475"/>
    <mergeCell ref="AD472:AD475"/>
    <mergeCell ref="AE472:AE475"/>
    <mergeCell ref="AF472:AF475"/>
    <mergeCell ref="AG472:AG475"/>
    <mergeCell ref="AE444:AE447"/>
    <mergeCell ref="AC444:AC447"/>
    <mergeCell ref="AD444:AD447"/>
    <mergeCell ref="AF476:AF479"/>
    <mergeCell ref="AG476:AG479"/>
    <mergeCell ref="AC460:AC463"/>
    <mergeCell ref="AD460:AD463"/>
    <mergeCell ref="W476:W479"/>
    <mergeCell ref="U476:U479"/>
    <mergeCell ref="V476:V479"/>
    <mergeCell ref="X476:X479"/>
    <mergeCell ref="Y476:Y479"/>
    <mergeCell ref="Z476:Z479"/>
    <mergeCell ref="AE480:AE483"/>
    <mergeCell ref="AF480:AF483"/>
    <mergeCell ref="AC488:AC491"/>
    <mergeCell ref="AD488:AD491"/>
    <mergeCell ref="AE488:AE491"/>
    <mergeCell ref="AE484:AE487"/>
    <mergeCell ref="AA476:AA479"/>
    <mergeCell ref="P484:P487"/>
    <mergeCell ref="U480:U483"/>
    <mergeCell ref="Y484:Y487"/>
    <mergeCell ref="Z484:Z487"/>
    <mergeCell ref="U484:U487"/>
    <mergeCell ref="AA484:AA487"/>
    <mergeCell ref="AB484:AB487"/>
    <mergeCell ref="T488:T491"/>
    <mergeCell ref="V484:V487"/>
    <mergeCell ref="U488:U491"/>
    <mergeCell ref="V488:V491"/>
    <mergeCell ref="AD476:AD479"/>
    <mergeCell ref="AE476:AE479"/>
    <mergeCell ref="X484:X487"/>
    <mergeCell ref="Y480:Y483"/>
    <mergeCell ref="W480:W483"/>
    <mergeCell ref="X480:X483"/>
    <mergeCell ref="S476:S479"/>
    <mergeCell ref="T480:T483"/>
    <mergeCell ref="J484:J487"/>
    <mergeCell ref="K484:K487"/>
    <mergeCell ref="L484:L487"/>
    <mergeCell ref="M484:M487"/>
    <mergeCell ref="O484:O487"/>
    <mergeCell ref="W484:W487"/>
    <mergeCell ref="AC484:AC487"/>
    <mergeCell ref="O488:O491"/>
    <mergeCell ref="P488:P491"/>
    <mergeCell ref="Q488:Q491"/>
    <mergeCell ref="R488:R491"/>
    <mergeCell ref="S488:S491"/>
    <mergeCell ref="AF484:AF487"/>
    <mergeCell ref="W488:W491"/>
    <mergeCell ref="X488:X491"/>
    <mergeCell ref="Y488:Y491"/>
    <mergeCell ref="Z488:Z491"/>
    <mergeCell ref="Q484:Q487"/>
    <mergeCell ref="T484:T487"/>
    <mergeCell ref="BB488:BB491"/>
    <mergeCell ref="BC488:BC491"/>
    <mergeCell ref="BD488:BD491"/>
    <mergeCell ref="CE488:CE491"/>
    <mergeCell ref="AB476:AB479"/>
    <mergeCell ref="AC476:AC479"/>
    <mergeCell ref="BC448:BC451"/>
    <mergeCell ref="AE456:AE459"/>
    <mergeCell ref="AF456:AF459"/>
    <mergeCell ref="AG456:AG459"/>
    <mergeCell ref="BB464:BB467"/>
    <mergeCell ref="BC464:BC467"/>
    <mergeCell ref="AI444:AI447"/>
    <mergeCell ref="CE468:CE471"/>
    <mergeCell ref="CV488:CV491"/>
    <mergeCell ref="AI484:AI487"/>
    <mergeCell ref="AJ484:AJ487"/>
    <mergeCell ref="BB484:BB487"/>
    <mergeCell ref="BC484:BC487"/>
    <mergeCell ref="BD484:BD487"/>
    <mergeCell ref="CE484:CE487"/>
    <mergeCell ref="CV484:CV487"/>
    <mergeCell ref="AI488:AI491"/>
    <mergeCell ref="AJ488:AJ491"/>
    <mergeCell ref="AG484:AG487"/>
    <mergeCell ref="AH484:AH487"/>
    <mergeCell ref="AG488:AG491"/>
    <mergeCell ref="AH488:AH491"/>
    <mergeCell ref="AK488:AK491"/>
    <mergeCell ref="AH444:AH447"/>
    <mergeCell ref="BC444:BC447"/>
    <mergeCell ref="BD444:BD447"/>
    <mergeCell ref="BD432:BD435"/>
    <mergeCell ref="CE432:CE435"/>
    <mergeCell ref="CE444:CE447"/>
    <mergeCell ref="CE452:CE455"/>
    <mergeCell ref="AE432:AE435"/>
    <mergeCell ref="CE472:CE475"/>
    <mergeCell ref="AJ444:AJ447"/>
    <mergeCell ref="AE448:AE451"/>
    <mergeCell ref="AI448:AI451"/>
    <mergeCell ref="AB468:AB471"/>
    <mergeCell ref="AC468:AC471"/>
    <mergeCell ref="BD428:BD431"/>
    <mergeCell ref="AF488:AF491"/>
    <mergeCell ref="CV480:CV483"/>
    <mergeCell ref="CE476:CE479"/>
    <mergeCell ref="CV476:CV479"/>
    <mergeCell ref="AH476:AH479"/>
    <mergeCell ref="AI476:AI479"/>
    <mergeCell ref="AJ476:AJ479"/>
    <mergeCell ref="AG480:AG483"/>
    <mergeCell ref="AH480:AH483"/>
    <mergeCell ref="AK480:AK483"/>
    <mergeCell ref="BB480:BB483"/>
    <mergeCell ref="BC480:BC483"/>
    <mergeCell ref="BD480:BD483"/>
    <mergeCell ref="CE480:CE483"/>
    <mergeCell ref="CV456:CV459"/>
    <mergeCell ref="CV460:CV463"/>
    <mergeCell ref="CV464:CV467"/>
    <mergeCell ref="CV448:CV451"/>
    <mergeCell ref="BB472:BB475"/>
    <mergeCell ref="BC472:BC475"/>
    <mergeCell ref="CV472:CV475"/>
    <mergeCell ref="CV452:CV455"/>
    <mergeCell ref="CE448:CE451"/>
    <mergeCell ref="AG468:AG471"/>
    <mergeCell ref="AG448:AG451"/>
    <mergeCell ref="BC440:BC443"/>
    <mergeCell ref="BB436:BB439"/>
    <mergeCell ref="AE440:AE443"/>
    <mergeCell ref="AF440:AF443"/>
    <mergeCell ref="AG440:AG443"/>
    <mergeCell ref="AH440:AH443"/>
    <mergeCell ref="AI440:AI443"/>
    <mergeCell ref="AJ440:AJ443"/>
    <mergeCell ref="AG464:AG467"/>
    <mergeCell ref="AF436:AF439"/>
    <mergeCell ref="AJ436:AJ439"/>
    <mergeCell ref="Y472:Y475"/>
    <mergeCell ref="Y460:Y463"/>
    <mergeCell ref="Z460:Z463"/>
    <mergeCell ref="BD468:BD471"/>
    <mergeCell ref="AD448:AD451"/>
    <mergeCell ref="AB444:AB447"/>
    <mergeCell ref="AK444:AK447"/>
    <mergeCell ref="AJ464:AJ467"/>
    <mergeCell ref="BD436:BD439"/>
    <mergeCell ref="AH448:AH451"/>
    <mergeCell ref="BB440:BB443"/>
    <mergeCell ref="AE464:AE467"/>
    <mergeCell ref="AF464:AF467"/>
    <mergeCell ref="AJ448:AJ451"/>
    <mergeCell ref="AK448:AK451"/>
    <mergeCell ref="BC436:BC439"/>
    <mergeCell ref="R472:R475"/>
    <mergeCell ref="S472:S475"/>
    <mergeCell ref="Z472:Z475"/>
    <mergeCell ref="AA472:AA475"/>
    <mergeCell ref="R460:R463"/>
    <mergeCell ref="S460:S463"/>
    <mergeCell ref="AA464:AA467"/>
    <mergeCell ref="AB464:AB467"/>
    <mergeCell ref="V464:V467"/>
    <mergeCell ref="W444:W447"/>
    <mergeCell ref="AE460:AE463"/>
    <mergeCell ref="AE468:AE471"/>
    <mergeCell ref="AF468:AF471"/>
    <mergeCell ref="AF448:AF451"/>
    <mergeCell ref="AB448:AB451"/>
    <mergeCell ref="AD464:AD467"/>
    <mergeCell ref="Y464:Y467"/>
    <mergeCell ref="Z464:Z467"/>
    <mergeCell ref="W448:W451"/>
    <mergeCell ref="X448:X451"/>
    <mergeCell ref="Y448:Y451"/>
    <mergeCell ref="U468:U471"/>
    <mergeCell ref="V468:V471"/>
    <mergeCell ref="V460:V463"/>
    <mergeCell ref="T452:T455"/>
    <mergeCell ref="T472:T475"/>
    <mergeCell ref="U460:U463"/>
    <mergeCell ref="S456:S459"/>
    <mergeCell ref="Y444:Y447"/>
    <mergeCell ref="AG88:AG91"/>
    <mergeCell ref="Q88:Q91"/>
    <mergeCell ref="R88:R91"/>
    <mergeCell ref="AC152:AC155"/>
    <mergeCell ref="AD152:AD155"/>
    <mergeCell ref="U124:U127"/>
    <mergeCell ref="N424:N427"/>
    <mergeCell ref="AF460:AF463"/>
    <mergeCell ref="AG460:AG463"/>
    <mergeCell ref="AB432:AB435"/>
    <mergeCell ref="AC448:AC451"/>
    <mergeCell ref="Y428:Y431"/>
    <mergeCell ref="Z428:Z431"/>
    <mergeCell ref="U428:U431"/>
    <mergeCell ref="V428:V431"/>
    <mergeCell ref="AF428:AF431"/>
    <mergeCell ref="Z436:Z439"/>
    <mergeCell ref="AA440:AA443"/>
    <mergeCell ref="AB440:AB443"/>
    <mergeCell ref="AC440:AC443"/>
    <mergeCell ref="AD440:AD443"/>
    <mergeCell ref="R212:R215"/>
    <mergeCell ref="W208:W211"/>
    <mergeCell ref="R428:R431"/>
    <mergeCell ref="N428:N431"/>
    <mergeCell ref="P436:P439"/>
    <mergeCell ref="Q436:Q439"/>
    <mergeCell ref="U440:U443"/>
    <mergeCell ref="O436:O439"/>
    <mergeCell ref="Q428:Q431"/>
    <mergeCell ref="T424:T427"/>
    <mergeCell ref="Q460:Q463"/>
    <mergeCell ref="V184:V187"/>
    <mergeCell ref="Y184:Y187"/>
    <mergeCell ref="AB472:AB475"/>
    <mergeCell ref="B476:B479"/>
    <mergeCell ref="D476:D479"/>
    <mergeCell ref="Z36:Z39"/>
    <mergeCell ref="AA36:AA39"/>
    <mergeCell ref="AB36:AB39"/>
    <mergeCell ref="X236:X239"/>
    <mergeCell ref="R256:R259"/>
    <mergeCell ref="S256:S259"/>
    <mergeCell ref="R112:R115"/>
    <mergeCell ref="X96:X99"/>
    <mergeCell ref="P84:P87"/>
    <mergeCell ref="S84:S87"/>
    <mergeCell ref="Q84:Q87"/>
    <mergeCell ref="P96:P99"/>
    <mergeCell ref="Q96:Q99"/>
    <mergeCell ref="R96:R99"/>
    <mergeCell ref="W96:W99"/>
    <mergeCell ref="N476:N479"/>
    <mergeCell ref="Z432:Z435"/>
    <mergeCell ref="X432:X435"/>
    <mergeCell ref="Q472:Q475"/>
    <mergeCell ref="K476:K479"/>
    <mergeCell ref="T476:T479"/>
    <mergeCell ref="M436:M439"/>
    <mergeCell ref="N468:N471"/>
    <mergeCell ref="N460:N463"/>
    <mergeCell ref="O460:O463"/>
    <mergeCell ref="P460:P463"/>
    <mergeCell ref="O464:O467"/>
    <mergeCell ref="D64:D67"/>
    <mergeCell ref="E64:E67"/>
    <mergeCell ref="F64:F67"/>
    <mergeCell ref="G64:G67"/>
    <mergeCell ref="H64:H67"/>
    <mergeCell ref="CV36:CV39"/>
    <mergeCell ref="U36:U39"/>
    <mergeCell ref="V36:V39"/>
    <mergeCell ref="W36:W39"/>
    <mergeCell ref="X36:X39"/>
    <mergeCell ref="Y36:Y39"/>
    <mergeCell ref="AA488:AA491"/>
    <mergeCell ref="AB488:AB491"/>
    <mergeCell ref="B472:B475"/>
    <mergeCell ref="D472:D475"/>
    <mergeCell ref="E472:E475"/>
    <mergeCell ref="F472:F475"/>
    <mergeCell ref="G472:G475"/>
    <mergeCell ref="H472:H475"/>
    <mergeCell ref="I472:I475"/>
    <mergeCell ref="J472:J475"/>
    <mergeCell ref="K472:K475"/>
    <mergeCell ref="L472:L475"/>
    <mergeCell ref="M472:M475"/>
    <mergeCell ref="O472:O475"/>
    <mergeCell ref="P472:P475"/>
    <mergeCell ref="F36:F39"/>
    <mergeCell ref="R36:R39"/>
    <mergeCell ref="S36:S39"/>
    <mergeCell ref="T36:T39"/>
    <mergeCell ref="X244:X247"/>
    <mergeCell ref="U184:U187"/>
    <mergeCell ref="AC248:AC251"/>
    <mergeCell ref="AG204:AG207"/>
    <mergeCell ref="AD248:AD251"/>
    <mergeCell ref="AE248:AE251"/>
    <mergeCell ref="X216:X219"/>
    <mergeCell ref="Y212:Y215"/>
    <mergeCell ref="Z212:Z215"/>
    <mergeCell ref="X232:X235"/>
    <mergeCell ref="AC232:AC235"/>
    <mergeCell ref="AD232:AD235"/>
    <mergeCell ref="AE232:AE235"/>
    <mergeCell ref="B6:AK6"/>
    <mergeCell ref="AL6:BD6"/>
    <mergeCell ref="BN6:CD6"/>
    <mergeCell ref="CE6:CS6"/>
    <mergeCell ref="CT6:DC6"/>
    <mergeCell ref="AK80:AK83"/>
    <mergeCell ref="BB80:BB83"/>
    <mergeCell ref="BC88:BC91"/>
    <mergeCell ref="BD88:BD91"/>
    <mergeCell ref="CE88:CE91"/>
    <mergeCell ref="CV88:CV91"/>
    <mergeCell ref="B60:B63"/>
    <mergeCell ref="D60:D63"/>
    <mergeCell ref="E60:E63"/>
    <mergeCell ref="F60:F63"/>
    <mergeCell ref="G60:G63"/>
    <mergeCell ref="M60:M63"/>
    <mergeCell ref="R60:R63"/>
    <mergeCell ref="B76:B79"/>
    <mergeCell ref="J84:J87"/>
    <mergeCell ref="B64:B67"/>
    <mergeCell ref="AH300:AH303"/>
    <mergeCell ref="AA276:AA279"/>
    <mergeCell ref="W256:W259"/>
    <mergeCell ref="AD332:AD335"/>
    <mergeCell ref="BC332:BC335"/>
    <mergeCell ref="AJ328:AJ331"/>
    <mergeCell ref="AF332:AF335"/>
    <mergeCell ref="AG332:AG335"/>
    <mergeCell ref="U248:U251"/>
    <mergeCell ref="V248:V251"/>
    <mergeCell ref="AB312:AB315"/>
    <mergeCell ref="AC312:AC315"/>
    <mergeCell ref="AD312:AD315"/>
    <mergeCell ref="BC324:BC327"/>
    <mergeCell ref="AI324:AI327"/>
    <mergeCell ref="AF36:AF39"/>
    <mergeCell ref="AG36:AG39"/>
    <mergeCell ref="AH36:AH39"/>
    <mergeCell ref="AI36:AI39"/>
    <mergeCell ref="AJ36:AJ39"/>
    <mergeCell ref="AJ244:AJ247"/>
    <mergeCell ref="AA200:AA203"/>
    <mergeCell ref="X228:X231"/>
    <mergeCell ref="W204:W207"/>
    <mergeCell ref="X204:X207"/>
    <mergeCell ref="Y204:Y207"/>
    <mergeCell ref="W248:W251"/>
    <mergeCell ref="AJ248:AJ251"/>
    <mergeCell ref="AB248:AB251"/>
    <mergeCell ref="AF248:AF251"/>
    <mergeCell ref="X248:X251"/>
    <mergeCell ref="W244:W247"/>
    <mergeCell ref="AD256:AD259"/>
    <mergeCell ref="AE256:AE259"/>
    <mergeCell ref="AF256:AF259"/>
    <mergeCell ref="AG256:AG259"/>
    <mergeCell ref="BB248:BB251"/>
    <mergeCell ref="BC248:BC251"/>
    <mergeCell ref="AA268:AA271"/>
    <mergeCell ref="BB268:BB271"/>
    <mergeCell ref="X292:X295"/>
    <mergeCell ref="Y292:Y295"/>
    <mergeCell ref="Z292:Z295"/>
    <mergeCell ref="AA292:AA295"/>
    <mergeCell ref="BC216:BC219"/>
    <mergeCell ref="AB220:AB223"/>
    <mergeCell ref="AC220:AC223"/>
    <mergeCell ref="AD220:AD223"/>
    <mergeCell ref="AE220:AE223"/>
    <mergeCell ref="AF220:AF223"/>
    <mergeCell ref="AJ276:AJ279"/>
    <mergeCell ref="AK252:AK255"/>
    <mergeCell ref="AI236:AI239"/>
    <mergeCell ref="AF236:AF239"/>
    <mergeCell ref="AG236:AG239"/>
    <mergeCell ref="AH236:AH239"/>
    <mergeCell ref="AK248:AK251"/>
    <mergeCell ref="Y252:Y255"/>
    <mergeCell ref="AI252:AI255"/>
    <mergeCell ref="X252:X255"/>
    <mergeCell ref="AA244:AA247"/>
    <mergeCell ref="AE244:AE247"/>
    <mergeCell ref="AF244:AF247"/>
    <mergeCell ref="AI244:AI247"/>
    <mergeCell ref="S208:S211"/>
    <mergeCell ref="W212:W215"/>
    <mergeCell ref="X212:X215"/>
    <mergeCell ref="Y216:Y219"/>
    <mergeCell ref="Z216:Z219"/>
    <mergeCell ref="AA216:AA219"/>
    <mergeCell ref="V328:V331"/>
    <mergeCell ref="R320:R323"/>
    <mergeCell ref="S320:S323"/>
    <mergeCell ref="X256:X259"/>
    <mergeCell ref="Y256:Y259"/>
    <mergeCell ref="T320:T323"/>
    <mergeCell ref="U252:U255"/>
    <mergeCell ref="V252:V255"/>
    <mergeCell ref="U224:U227"/>
    <mergeCell ref="V224:V227"/>
    <mergeCell ref="V244:V247"/>
    <mergeCell ref="W228:W231"/>
    <mergeCell ref="T256:T259"/>
    <mergeCell ref="U256:U259"/>
    <mergeCell ref="V256:V259"/>
    <mergeCell ref="AA252:AA255"/>
    <mergeCell ref="W240:W243"/>
    <mergeCell ref="S236:S239"/>
    <mergeCell ref="Y244:Y247"/>
    <mergeCell ref="AA284:AA287"/>
    <mergeCell ref="U280:U283"/>
    <mergeCell ref="V280:V283"/>
    <mergeCell ref="U304:U307"/>
    <mergeCell ref="R304:R307"/>
    <mergeCell ref="Z228:Z231"/>
    <mergeCell ref="T228:T231"/>
    <mergeCell ref="X200:X203"/>
    <mergeCell ref="M184:M187"/>
    <mergeCell ref="Q200:Q203"/>
    <mergeCell ref="L208:L211"/>
    <mergeCell ref="M208:M211"/>
    <mergeCell ref="O208:O211"/>
    <mergeCell ref="E204:E207"/>
    <mergeCell ref="F204:F207"/>
    <mergeCell ref="W220:W223"/>
    <mergeCell ref="X220:X223"/>
    <mergeCell ref="Y220:Y223"/>
    <mergeCell ref="Z220:Z223"/>
    <mergeCell ref="AA220:AA223"/>
    <mergeCell ref="P188:P191"/>
    <mergeCell ref="Q188:Q191"/>
    <mergeCell ref="R188:R191"/>
    <mergeCell ref="S188:S191"/>
    <mergeCell ref="Z200:Z203"/>
    <mergeCell ref="E208:E211"/>
    <mergeCell ref="F208:F211"/>
    <mergeCell ref="E200:E203"/>
    <mergeCell ref="F220:F223"/>
    <mergeCell ref="G220:G223"/>
    <mergeCell ref="H220:H223"/>
    <mergeCell ref="I220:I223"/>
    <mergeCell ref="L196:L199"/>
    <mergeCell ref="R196:R199"/>
    <mergeCell ref="U188:U191"/>
    <mergeCell ref="H188:H191"/>
    <mergeCell ref="I188:I191"/>
    <mergeCell ref="J188:J191"/>
    <mergeCell ref="R208:R211"/>
    <mergeCell ref="B208:B211"/>
    <mergeCell ref="N220:N223"/>
    <mergeCell ref="D216:D219"/>
    <mergeCell ref="E216:E219"/>
    <mergeCell ref="M220:M223"/>
    <mergeCell ref="F200:F203"/>
    <mergeCell ref="G200:G203"/>
    <mergeCell ref="H200:H203"/>
    <mergeCell ref="J200:J203"/>
    <mergeCell ref="B220:B223"/>
    <mergeCell ref="I204:I207"/>
    <mergeCell ref="J204:J207"/>
    <mergeCell ref="K204:K207"/>
    <mergeCell ref="L204:L207"/>
    <mergeCell ref="M204:M207"/>
    <mergeCell ref="N212:N215"/>
    <mergeCell ref="D212:D215"/>
    <mergeCell ref="K200:K203"/>
    <mergeCell ref="L200:L203"/>
    <mergeCell ref="L212:L215"/>
    <mergeCell ref="M212:M215"/>
    <mergeCell ref="G208:G211"/>
    <mergeCell ref="H208:H211"/>
    <mergeCell ref="L216:L219"/>
    <mergeCell ref="J196:J199"/>
    <mergeCell ref="E196:E199"/>
    <mergeCell ref="F196:F199"/>
    <mergeCell ref="G196:G199"/>
    <mergeCell ref="D192:D195"/>
    <mergeCell ref="E192:E195"/>
    <mergeCell ref="B180:B183"/>
    <mergeCell ref="D180:D183"/>
    <mergeCell ref="E180:E183"/>
    <mergeCell ref="F180:F183"/>
    <mergeCell ref="G180:G183"/>
    <mergeCell ref="E184:E187"/>
    <mergeCell ref="F184:F187"/>
    <mergeCell ref="L192:L195"/>
    <mergeCell ref="K196:K199"/>
    <mergeCell ref="E188:E191"/>
    <mergeCell ref="F188:F191"/>
    <mergeCell ref="F192:F195"/>
    <mergeCell ref="AJ252:AJ255"/>
    <mergeCell ref="F216:F219"/>
    <mergeCell ref="G216:G219"/>
    <mergeCell ref="H216:H219"/>
    <mergeCell ref="I216:I219"/>
    <mergeCell ref="D208:D211"/>
    <mergeCell ref="B216:B219"/>
    <mergeCell ref="B184:B187"/>
    <mergeCell ref="D184:D187"/>
    <mergeCell ref="O400:O403"/>
    <mergeCell ref="R404:R407"/>
    <mergeCell ref="S404:S407"/>
    <mergeCell ref="T404:T407"/>
    <mergeCell ref="U412:U415"/>
    <mergeCell ref="B404:B407"/>
    <mergeCell ref="D404:D407"/>
    <mergeCell ref="E404:E407"/>
    <mergeCell ref="F404:F407"/>
    <mergeCell ref="G404:G407"/>
    <mergeCell ref="H404:H407"/>
    <mergeCell ref="I404:I407"/>
    <mergeCell ref="J404:J407"/>
    <mergeCell ref="K404:K407"/>
    <mergeCell ref="B204:B207"/>
    <mergeCell ref="D204:D207"/>
    <mergeCell ref="B188:B191"/>
    <mergeCell ref="D188:D191"/>
    <mergeCell ref="G188:G191"/>
    <mergeCell ref="H196:H199"/>
    <mergeCell ref="M196:M199"/>
    <mergeCell ref="I196:I199"/>
    <mergeCell ref="B252:B255"/>
    <mergeCell ref="M252:M255"/>
    <mergeCell ref="N252:N255"/>
    <mergeCell ref="B400:B403"/>
    <mergeCell ref="D220:D223"/>
    <mergeCell ref="E220:E223"/>
    <mergeCell ref="N392:N395"/>
    <mergeCell ref="L376:L379"/>
    <mergeCell ref="M376:M379"/>
    <mergeCell ref="Q360:Q363"/>
    <mergeCell ref="R360:R363"/>
    <mergeCell ref="S360:S363"/>
    <mergeCell ref="Q356:Q359"/>
    <mergeCell ref="J328:J331"/>
    <mergeCell ref="S344:S347"/>
    <mergeCell ref="R400:R403"/>
    <mergeCell ref="S400:S403"/>
    <mergeCell ref="P400:P403"/>
    <mergeCell ref="Q400:Q403"/>
    <mergeCell ref="I400:I403"/>
    <mergeCell ref="B324:B327"/>
    <mergeCell ref="D324:D327"/>
    <mergeCell ref="E324:E327"/>
    <mergeCell ref="F324:F327"/>
    <mergeCell ref="G324:G327"/>
    <mergeCell ref="B320:B323"/>
    <mergeCell ref="D320:D323"/>
    <mergeCell ref="E320:E323"/>
    <mergeCell ref="B384:B387"/>
    <mergeCell ref="D384:D387"/>
    <mergeCell ref="E384:E387"/>
    <mergeCell ref="F384:F387"/>
    <mergeCell ref="G384:G387"/>
    <mergeCell ref="CE424:CE427"/>
    <mergeCell ref="BD408:BD411"/>
    <mergeCell ref="AJ404:AJ407"/>
    <mergeCell ref="AK412:AK415"/>
    <mergeCell ref="V400:V403"/>
    <mergeCell ref="X420:X423"/>
    <mergeCell ref="AI256:AI259"/>
    <mergeCell ref="AJ256:AJ259"/>
    <mergeCell ref="AK256:AK259"/>
    <mergeCell ref="BB256:BB259"/>
    <mergeCell ref="BC256:BC259"/>
    <mergeCell ref="BD256:BD259"/>
    <mergeCell ref="CE256:CE259"/>
    <mergeCell ref="AC252:AC255"/>
    <mergeCell ref="AD252:AD255"/>
    <mergeCell ref="AE252:AE255"/>
    <mergeCell ref="BC424:BC427"/>
    <mergeCell ref="BB416:BB419"/>
    <mergeCell ref="AB416:AB419"/>
    <mergeCell ref="AC416:AC419"/>
    <mergeCell ref="AD416:AD419"/>
    <mergeCell ref="AE416:AE419"/>
    <mergeCell ref="V404:V407"/>
    <mergeCell ref="W404:W407"/>
    <mergeCell ref="X404:X407"/>
    <mergeCell ref="BB252:BB255"/>
    <mergeCell ref="BD424:BD427"/>
    <mergeCell ref="AB424:AB427"/>
    <mergeCell ref="AC424:AC427"/>
    <mergeCell ref="AG424:AG427"/>
    <mergeCell ref="CE408:CE411"/>
    <mergeCell ref="AG384:AG387"/>
    <mergeCell ref="BE6:BM6"/>
    <mergeCell ref="BM8:BM11"/>
    <mergeCell ref="BM12:BM15"/>
    <mergeCell ref="BM16:BM19"/>
    <mergeCell ref="BM20:BM23"/>
    <mergeCell ref="BM24:BM27"/>
    <mergeCell ref="BM28:BM31"/>
    <mergeCell ref="BM32:BM35"/>
    <mergeCell ref="BM36:BM39"/>
    <mergeCell ref="BM40:BM43"/>
    <mergeCell ref="BM44:BM47"/>
    <mergeCell ref="BM48:BM51"/>
    <mergeCell ref="BM52:BM55"/>
    <mergeCell ref="BM56:BM59"/>
    <mergeCell ref="BM60:BM63"/>
    <mergeCell ref="BM64:BM67"/>
    <mergeCell ref="BM68:BM71"/>
    <mergeCell ref="BM72:BM75"/>
    <mergeCell ref="BM76:BM79"/>
    <mergeCell ref="BM80:BM83"/>
    <mergeCell ref="BM84:BM87"/>
    <mergeCell ref="BM88:BM91"/>
    <mergeCell ref="BM92:BM95"/>
    <mergeCell ref="BM96:BM99"/>
    <mergeCell ref="BM100:BM103"/>
    <mergeCell ref="BM104:BM107"/>
    <mergeCell ref="BM108:BM111"/>
    <mergeCell ref="BM112:BM115"/>
    <mergeCell ref="BM116:BM119"/>
    <mergeCell ref="BM120:BM123"/>
    <mergeCell ref="BM124:BM127"/>
    <mergeCell ref="BM128:BM131"/>
    <mergeCell ref="BM132:BM135"/>
    <mergeCell ref="BM136:BM139"/>
    <mergeCell ref="BM160:BM163"/>
    <mergeCell ref="BM164:BM167"/>
    <mergeCell ref="BM168:BM171"/>
    <mergeCell ref="BM172:BM175"/>
    <mergeCell ref="BM176:BM179"/>
    <mergeCell ref="BM180:BM183"/>
    <mergeCell ref="BM184:BM187"/>
    <mergeCell ref="BM188:BM191"/>
    <mergeCell ref="BM192:BM195"/>
    <mergeCell ref="BM196:BM199"/>
    <mergeCell ref="BM200:BM203"/>
    <mergeCell ref="BM204:BM207"/>
    <mergeCell ref="BM208:BM211"/>
    <mergeCell ref="BM212:BM215"/>
    <mergeCell ref="BM216:BM219"/>
    <mergeCell ref="BM220:BM223"/>
    <mergeCell ref="BM224:BM227"/>
    <mergeCell ref="BM228:BM231"/>
    <mergeCell ref="BM232:BM235"/>
    <mergeCell ref="BM236:BM239"/>
    <mergeCell ref="BM240:BM243"/>
    <mergeCell ref="BM244:BM247"/>
    <mergeCell ref="BM248:BM251"/>
    <mergeCell ref="BM252:BM255"/>
    <mergeCell ref="BM256:BM259"/>
    <mergeCell ref="BM260:BM263"/>
    <mergeCell ref="BM264:BM267"/>
    <mergeCell ref="BM268:BM271"/>
    <mergeCell ref="BM272:BM275"/>
    <mergeCell ref="BM276:BM279"/>
    <mergeCell ref="BM280:BM283"/>
    <mergeCell ref="BM284:BM287"/>
    <mergeCell ref="BM288:BM291"/>
    <mergeCell ref="BM292:BM295"/>
    <mergeCell ref="BM356:BM359"/>
    <mergeCell ref="BM360:BM363"/>
    <mergeCell ref="BM364:BM367"/>
    <mergeCell ref="BM368:BM371"/>
    <mergeCell ref="BM372:BM375"/>
    <mergeCell ref="BM376:BM379"/>
    <mergeCell ref="BM380:BM383"/>
    <mergeCell ref="BM384:BM387"/>
    <mergeCell ref="BM388:BM391"/>
    <mergeCell ref="BM392:BM395"/>
    <mergeCell ref="BM396:BM399"/>
    <mergeCell ref="BM400:BM403"/>
    <mergeCell ref="BM404:BM407"/>
    <mergeCell ref="BM408:BM411"/>
    <mergeCell ref="BM412:BM415"/>
    <mergeCell ref="BM416:BM419"/>
    <mergeCell ref="BM420:BM423"/>
    <mergeCell ref="BM424:BM427"/>
    <mergeCell ref="BM428:BM431"/>
    <mergeCell ref="BM432:BM435"/>
    <mergeCell ref="BM436:BM439"/>
    <mergeCell ref="BM440:BM443"/>
    <mergeCell ref="BM444:BM447"/>
    <mergeCell ref="BM448:BM451"/>
    <mergeCell ref="BM452:BM455"/>
    <mergeCell ref="BM456:BM459"/>
    <mergeCell ref="BM460:BM463"/>
    <mergeCell ref="BM464:BM467"/>
    <mergeCell ref="BM468:BM471"/>
    <mergeCell ref="BM472:BM475"/>
    <mergeCell ref="BM476:BM479"/>
    <mergeCell ref="BM480:BM483"/>
    <mergeCell ref="BM484:BM487"/>
    <mergeCell ref="BM488:BM491"/>
  </mergeCells>
  <phoneticPr fontId="1" type="noConversion"/>
  <conditionalFormatting sqref="M2:M4">
    <cfRule type="containsText" dxfId="82" priority="964" operator="containsText" text="Aceptar">
      <formula>NOT(ISERROR(SEARCH("Aceptar",M2)))</formula>
    </cfRule>
  </conditionalFormatting>
  <conditionalFormatting sqref="AB1 AB5 AB492:AB1048576">
    <cfRule type="containsText" dxfId="81" priority="1004" operator="containsText" text="Leve">
      <formula>NOT(ISERROR(SEARCH("Leve",AB1)))</formula>
    </cfRule>
    <cfRule type="containsText" dxfId="80" priority="1003" operator="containsText" text="Menor">
      <formula>NOT(ISERROR(SEARCH("Menor",AB1)))</formula>
    </cfRule>
    <cfRule type="containsText" dxfId="79" priority="1002" operator="containsText" text="Moderado">
      <formula>NOT(ISERROR(SEARCH("Moderado",AB1)))</formula>
    </cfRule>
    <cfRule type="containsText" dxfId="78" priority="1001" operator="containsText" text="Mayor">
      <formula>NOT(ISERROR(SEARCH("Mayor",AB1)))</formula>
    </cfRule>
    <cfRule type="containsText" dxfId="77" priority="1000" operator="containsText" text="Catastrófico">
      <formula>NOT(ISERROR(SEARCH("Catastrófico",AB1)))</formula>
    </cfRule>
  </conditionalFormatting>
  <conditionalFormatting sqref="AD1 AD5 AJ7:AJ491 AD492:AD1048576">
    <cfRule type="containsText" dxfId="76" priority="999" operator="containsText" text="Bajo">
      <formula>NOT(ISERROR(SEARCH("Bajo",AD1)))</formula>
    </cfRule>
    <cfRule type="containsText" dxfId="75" priority="998" operator="containsText" text="Moderado">
      <formula>NOT(ISERROR(SEARCH("Moderado",AD1)))</formula>
    </cfRule>
    <cfRule type="containsText" dxfId="74" priority="997" operator="containsText" text="Alto">
      <formula>NOT(ISERROR(SEARCH("Alto",AD1)))</formula>
    </cfRule>
    <cfRule type="containsText" dxfId="73" priority="996" operator="containsText" text="Extremo">
      <formula>NOT(ISERROR(SEARCH("Extremo",AD1)))</formula>
    </cfRule>
  </conditionalFormatting>
  <conditionalFormatting sqref="AE8 AY8:AY491 AE12 AE16 AE20 AE24 AE28 AE32 AE36 AE40 AE44 AE48 AE52 AE56 AE60 AE64 AE68 AE72 AE76 AE80 AE84 AE88 AE92 AE96 AE100 AE104 AE108 AE112 AE116 AE120 AE124 AE128 AE132 AE136 AE140 AE144 AE148 AE152 AE156 AE160 AE164 AE168 AE172 AE176 AE180 AE184 AE188 AE192 AE196 AE200 AE204 AE208 AE212 AE216 AE220 AE224 AE228 AE232 AE236 AE240 AE244 AE248 AE252 AE256 AE260 AE264 AE268 AE272 AE276 AE280 AE284 AE288 AE292 AE296 AE300 AE304 AE308 AE312 AE316 AE320 AE324 AE328 AE332 AE336 AE340 AE344 AE348 AE352 AE356 AE360 AE364 AE368 AE372 AE376 AE380 AE384 AE388 AE392 AE396 AE400 AE404 AE408 AE412 AE416 AE420 AE424 AE428 AE432 AE436 AE440 AE444 AE448 AE452 AE456 AE460 AE464 AE468 AE472 AE476 AE480 AE484 AE488">
    <cfRule type="containsText" dxfId="72" priority="892" operator="containsText" text="Alta">
      <formula>NOT(ISERROR(SEARCH("Alta",AE8)))</formula>
    </cfRule>
    <cfRule type="containsText" dxfId="71" priority="891" operator="containsText" text="Muy Alta">
      <formula>NOT(ISERROR(SEARCH("Muy Alta",AE8)))</formula>
    </cfRule>
    <cfRule type="containsText" dxfId="70" priority="894" operator="containsText" text="Baja">
      <formula>NOT(ISERROR(SEARCH("Baja",AE8)))</formula>
    </cfRule>
    <cfRule type="containsText" dxfId="69" priority="893" operator="containsText" text="Media">
      <formula>NOT(ISERROR(SEARCH("Media",AE8)))</formula>
    </cfRule>
    <cfRule type="containsText" dxfId="68" priority="895" operator="containsText" text="Muy Baja">
      <formula>NOT(ISERROR(SEARCH("Muy Baja",AE8)))</formula>
    </cfRule>
  </conditionalFormatting>
  <conditionalFormatting sqref="AH7:AH491">
    <cfRule type="containsText" dxfId="67" priority="732" operator="containsText" text="Menor">
      <formula>NOT(ISERROR(SEARCH("Menor",AH7)))</formula>
    </cfRule>
    <cfRule type="containsText" dxfId="66" priority="733" operator="containsText" text="Leve">
      <formula>NOT(ISERROR(SEARCH("Leve",AH7)))</formula>
    </cfRule>
    <cfRule type="containsText" dxfId="65" priority="729" operator="containsText" text="Catastrófico">
      <formula>NOT(ISERROR(SEARCH("Catastrófico",AH7)))</formula>
    </cfRule>
    <cfRule type="containsText" dxfId="64" priority="730" operator="containsText" text="Mayor">
      <formula>NOT(ISERROR(SEARCH("Mayor",AH7)))</formula>
    </cfRule>
    <cfRule type="containsText" dxfId="63" priority="731" operator="containsText" text="Moderado">
      <formula>NOT(ISERROR(SEARCH("Moderado",AH7)))</formula>
    </cfRule>
  </conditionalFormatting>
  <conditionalFormatting sqref="AK1 BC1 AJ2:AJ4 BB2:BB4 AK5 BC5 AK7:AK1048576 BC7:BC1048576 AM32">
    <cfRule type="containsText" dxfId="62" priority="961" operator="containsText" text="Reducir">
      <formula>NOT(ISERROR(SEARCH("Reducir",AJ1)))</formula>
    </cfRule>
  </conditionalFormatting>
  <conditionalFormatting sqref="AM32 AK1 BC1 AJ2:AJ4 BB2:BB4 AK5 BC5 AK7:AK1048576 BC7:BC1048576">
    <cfRule type="containsText" dxfId="61" priority="960" operator="containsText" text="Aceptar">
      <formula>NOT(ISERROR(SEARCH("Aceptar",AJ1)))</formula>
    </cfRule>
  </conditionalFormatting>
  <conditionalFormatting sqref="AM32:AM51">
    <cfRule type="containsText" dxfId="60" priority="211" operator="containsText" text="Reducir">
      <formula>NOT(ISERROR(SEARCH("Reducir",AM32)))</formula>
    </cfRule>
    <cfRule type="containsText" dxfId="59" priority="210" operator="containsText" text="Aceptar">
      <formula>NOT(ISERROR(SEARCH("Aceptar",AM32)))</formula>
    </cfRule>
  </conditionalFormatting>
  <conditionalFormatting sqref="AN32:AN34">
    <cfRule type="containsText" dxfId="58" priority="209" operator="containsText" text="El   a través de ">
      <formula>NOT(ISERROR(SEARCH("El   a través de ",AN32)))</formula>
    </cfRule>
  </conditionalFormatting>
  <conditionalFormatting sqref="AU1 AU5 BA7:BA491 AU492:AU1048576">
    <cfRule type="containsText" dxfId="57" priority="986" operator="containsText" text="Catastrófico">
      <formula>NOT(ISERROR(SEARCH("Catastrófico",AU1)))</formula>
    </cfRule>
    <cfRule type="containsText" dxfId="56" priority="987" operator="containsText" text="Mayor">
      <formula>NOT(ISERROR(SEARCH("Mayor",AU1)))</formula>
    </cfRule>
    <cfRule type="containsText" dxfId="55" priority="988" operator="containsText" text="Moderado">
      <formula>NOT(ISERROR(SEARCH("Moderado",AU1)))</formula>
    </cfRule>
    <cfRule type="containsText" dxfId="54" priority="989" operator="containsText" text="Menor">
      <formula>NOT(ISERROR(SEARCH("Menor",AU1)))</formula>
    </cfRule>
    <cfRule type="containsText" dxfId="53" priority="990" operator="containsText" text="Leve">
      <formula>NOT(ISERROR(SEARCH("Leve",AU1)))</formula>
    </cfRule>
  </conditionalFormatting>
  <conditionalFormatting sqref="BB8 BB12 BB16 BB20 BB24 BB28 BB32 BB36 BB40 BB44 BB48 BB52 BB56 BB60 BB64 BB68 BB72 BB76 BB80 BB84 BB88 BB92 BB96 BB100 BB104 BB108 BB112 BB116 BB120 BB124 BB128 BB132 BB136 BB140 BB144 BB148 BB152 BB156 BB160 BB164 BB168 BB172 BB176 BB180 BB184 BB188 BB192 BB196 BB200 BB204 BB208 BB212 BB216 BB220 BB224 BB228 BB232 BB236 BB240 BB244 BB248 BB252 BB256 BB260 BB268 BB276 BB280 BB288 BB292 BB296 BB300 BB304 BB308 BB312 BB316 BB320 BB324 BB328 BB332 BB336 BB340 BB344 BB348 BB352 BB356 BB360 BB364 BB368 BB372 BB376 BB380 BB384 BB396 BB408 BB412 BB416 BB420 BB424 BB428 BB432 BB436 BB444 BB448 BB452 BB456 BB464 BB468 BB472 BB476 BB480 BB484 BB488">
    <cfRule type="containsText" dxfId="52" priority="882" operator="containsText" text="Extremo">
      <formula>NOT(ISERROR(SEARCH("Extremo",BB8)))</formula>
    </cfRule>
    <cfRule type="containsText" dxfId="51" priority="883" operator="containsText" text="Alto">
      <formula>NOT(ISERROR(SEARCH("Alto",BB8)))</formula>
    </cfRule>
    <cfRule type="containsText" dxfId="50" priority="884" operator="containsText" text="Moderado">
      <formula>NOT(ISERROR(SEARCH("Moderado",BB8)))</formula>
    </cfRule>
    <cfRule type="containsText" dxfId="49" priority="885" operator="containsText" text="Bajo">
      <formula>NOT(ISERROR(SEARCH("Bajo",BB8)))</formula>
    </cfRule>
  </conditionalFormatting>
  <conditionalFormatting sqref="BB264">
    <cfRule type="containsText" dxfId="48" priority="29" operator="containsText" text="Extremo">
      <formula>NOT(ISERROR(SEARCH("Extremo",BB264)))</formula>
    </cfRule>
    <cfRule type="containsText" dxfId="47" priority="30" operator="containsText" text="Alto">
      <formula>NOT(ISERROR(SEARCH("Alto",BB264)))</formula>
    </cfRule>
    <cfRule type="containsText" dxfId="46" priority="31" operator="containsText" text="Moderado">
      <formula>NOT(ISERROR(SEARCH("Moderado",BB264)))</formula>
    </cfRule>
    <cfRule type="containsText" dxfId="45" priority="32" operator="containsText" text="Bajo">
      <formula>NOT(ISERROR(SEARCH("Bajo",BB264)))</formula>
    </cfRule>
  </conditionalFormatting>
  <conditionalFormatting sqref="BB272">
    <cfRule type="containsText" dxfId="44" priority="25" operator="containsText" text="Extremo">
      <formula>NOT(ISERROR(SEARCH("Extremo",BB272)))</formula>
    </cfRule>
    <cfRule type="containsText" dxfId="43" priority="26" operator="containsText" text="Alto">
      <formula>NOT(ISERROR(SEARCH("Alto",BB272)))</formula>
    </cfRule>
    <cfRule type="containsText" dxfId="42" priority="28" operator="containsText" text="Bajo">
      <formula>NOT(ISERROR(SEARCH("Bajo",BB272)))</formula>
    </cfRule>
    <cfRule type="containsText" dxfId="41" priority="27" operator="containsText" text="Moderado">
      <formula>NOT(ISERROR(SEARCH("Moderado",BB272)))</formula>
    </cfRule>
  </conditionalFormatting>
  <conditionalFormatting sqref="BB284">
    <cfRule type="containsText" dxfId="40" priority="23" operator="containsText" text="Moderado">
      <formula>NOT(ISERROR(SEARCH("Moderado",BB284)))</formula>
    </cfRule>
    <cfRule type="containsText" dxfId="39" priority="24" operator="containsText" text="Bajo">
      <formula>NOT(ISERROR(SEARCH("Bajo",BB284)))</formula>
    </cfRule>
    <cfRule type="containsText" dxfId="38" priority="22" operator="containsText" text="Alto">
      <formula>NOT(ISERROR(SEARCH("Alto",BB284)))</formula>
    </cfRule>
    <cfRule type="containsText" dxfId="37" priority="21" operator="containsText" text="Extremo">
      <formula>NOT(ISERROR(SEARCH("Extremo",BB284)))</formula>
    </cfRule>
  </conditionalFormatting>
  <conditionalFormatting sqref="BB388">
    <cfRule type="containsText" dxfId="36" priority="12" operator="containsText" text="Bajo">
      <formula>NOT(ISERROR(SEARCH("Bajo",BB388)))</formula>
    </cfRule>
    <cfRule type="containsText" dxfId="35" priority="11" operator="containsText" text="Moderado">
      <formula>NOT(ISERROR(SEARCH("Moderado",BB388)))</formula>
    </cfRule>
    <cfRule type="containsText" dxfId="34" priority="10" operator="containsText" text="Alto">
      <formula>NOT(ISERROR(SEARCH("Alto",BB388)))</formula>
    </cfRule>
    <cfRule type="containsText" dxfId="33" priority="9" operator="containsText" text="Extremo">
      <formula>NOT(ISERROR(SEARCH("Extremo",BB388)))</formula>
    </cfRule>
  </conditionalFormatting>
  <conditionalFormatting sqref="BB392">
    <cfRule type="containsText" dxfId="32" priority="5" operator="containsText" text="Extremo">
      <formula>NOT(ISERROR(SEARCH("Extremo",BB392)))</formula>
    </cfRule>
    <cfRule type="containsText" dxfId="31" priority="6" operator="containsText" text="Alto">
      <formula>NOT(ISERROR(SEARCH("Alto",BB392)))</formula>
    </cfRule>
    <cfRule type="containsText" dxfId="30" priority="7" operator="containsText" text="Moderado">
      <formula>NOT(ISERROR(SEARCH("Moderado",BB392)))</formula>
    </cfRule>
    <cfRule type="containsText" dxfId="29" priority="8" operator="containsText" text="Bajo">
      <formula>NOT(ISERROR(SEARCH("Bajo",BB392)))</formula>
    </cfRule>
  </conditionalFormatting>
  <conditionalFormatting sqref="BB400">
    <cfRule type="containsText" dxfId="28" priority="17" operator="containsText" text="Extremo">
      <formula>NOT(ISERROR(SEARCH("Extremo",BB400)))</formula>
    </cfRule>
    <cfRule type="containsText" dxfId="27" priority="20" operator="containsText" text="Bajo">
      <formula>NOT(ISERROR(SEARCH("Bajo",BB400)))</formula>
    </cfRule>
    <cfRule type="containsText" dxfId="26" priority="19" operator="containsText" text="Moderado">
      <formula>NOT(ISERROR(SEARCH("Moderado",BB400)))</formula>
    </cfRule>
    <cfRule type="containsText" dxfId="25" priority="18" operator="containsText" text="Alto">
      <formula>NOT(ISERROR(SEARCH("Alto",BB400)))</formula>
    </cfRule>
  </conditionalFormatting>
  <conditionalFormatting sqref="BB404">
    <cfRule type="containsText" dxfId="24" priority="16" operator="containsText" text="Bajo">
      <formula>NOT(ISERROR(SEARCH("Bajo",BB404)))</formula>
    </cfRule>
    <cfRule type="containsText" dxfId="23" priority="14" operator="containsText" text="Alto">
      <formula>NOT(ISERROR(SEARCH("Alto",BB404)))</formula>
    </cfRule>
    <cfRule type="containsText" dxfId="22" priority="13" operator="containsText" text="Extremo">
      <formula>NOT(ISERROR(SEARCH("Extremo",BB404)))</formula>
    </cfRule>
    <cfRule type="containsText" dxfId="21" priority="15" operator="containsText" text="Moderado">
      <formula>NOT(ISERROR(SEARCH("Moderado",BB404)))</formula>
    </cfRule>
  </conditionalFormatting>
  <conditionalFormatting sqref="BB440">
    <cfRule type="containsText" dxfId="20" priority="4" operator="containsText" text="Bajo">
      <formula>NOT(ISERROR(SEARCH("Bajo",BB440)))</formula>
    </cfRule>
    <cfRule type="containsText" dxfId="19" priority="3" operator="containsText" text="Moderado">
      <formula>NOT(ISERROR(SEARCH("Moderado",BB440)))</formula>
    </cfRule>
    <cfRule type="containsText" dxfId="18" priority="2" operator="containsText" text="Alto">
      <formula>NOT(ISERROR(SEARCH("Alto",BB440)))</formula>
    </cfRule>
    <cfRule type="containsText" dxfId="17" priority="1" operator="containsText" text="Extremo">
      <formula>NOT(ISERROR(SEARCH("Extremo",BB440)))</formula>
    </cfRule>
  </conditionalFormatting>
  <conditionalFormatting sqref="BB460">
    <cfRule type="containsText" dxfId="16" priority="35" operator="containsText" text="Moderado">
      <formula>NOT(ISERROR(SEARCH("Moderado",BB460)))</formula>
    </cfRule>
    <cfRule type="containsText" dxfId="15" priority="36" operator="containsText" text="Bajo">
      <formula>NOT(ISERROR(SEARCH("Bajo",BB460)))</formula>
    </cfRule>
    <cfRule type="containsText" dxfId="14" priority="33" operator="containsText" text="Extremo">
      <formula>NOT(ISERROR(SEARCH("Extremo",BB460)))</formula>
    </cfRule>
    <cfRule type="containsText" dxfId="13" priority="34" operator="containsText" text="Alto">
      <formula>NOT(ISERROR(SEARCH("Alto",BB460)))</formula>
    </cfRule>
  </conditionalFormatting>
  <conditionalFormatting sqref="CU8:CU491">
    <cfRule type="cellIs" dxfId="12" priority="977" operator="notEqual">
      <formula>CT8</formula>
    </cfRule>
  </conditionalFormatting>
  <conditionalFormatting sqref="CY8:DB491">
    <cfRule type="containsBlanks" dxfId="11" priority="46">
      <formula>LEN(TRIM(CY8))=0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3217" id="{9F3B5690-10FC-4373-ACCE-3A422AB7662C}">
            <x14:iconSet showValue="0" custom="1">
              <x14:cfvo type="percent">
                <xm:f>0</xm:f>
              </x14:cfvo>
              <x14:cfvo type="num" gte="0">
                <xm:f>180</xm:f>
              </x14:cfvo>
              <x14:cfvo type="num" gte="0">
                <xm:f>360</xm:f>
              </x14:cfvo>
              <x14:cfIcon iconSet="3Symbols" iconId="2"/>
              <x14:cfIcon iconSet="3Symbols" iconId="1"/>
              <x14:cfIcon iconSet="3Symbols" iconId="0"/>
            </x14:iconSet>
          </x14:cfRule>
          <xm:sqref>M32:M39</xm:sqref>
        </x14:conditionalFormatting>
        <x14:conditionalFormatting xmlns:xm="http://schemas.microsoft.com/office/excel/2006/main">
          <x14:cfRule type="iconSet" priority="657" id="{7ACB01DA-12D9-4146-A756-4CDFAF38F48D}">
            <x14:iconSet showValue="0" custom="1">
              <x14:cfvo type="percent">
                <xm:f>0</xm:f>
              </x14:cfvo>
              <x14:cfvo type="num" gte="0">
                <xm:f>180</xm:f>
              </x14:cfvo>
              <x14:cfvo type="num" gte="0">
                <xm:f>360</xm:f>
              </x14:cfvo>
              <x14:cfIcon iconSet="3Symbols" iconId="2"/>
              <x14:cfIcon iconSet="3Symbols" iconId="1"/>
              <x14:cfIcon iconSet="3Symbols" iconId="0"/>
            </x14:iconSet>
          </x14:cfRule>
          <xm:sqref>M40:M47</xm:sqref>
        </x14:conditionalFormatting>
        <x14:conditionalFormatting xmlns:xm="http://schemas.microsoft.com/office/excel/2006/main">
          <x14:cfRule type="iconSet" priority="827" id="{60947850-E0D2-497E-8D57-680BEA732CC0}">
            <x14:iconSet showValue="0" custom="1">
              <x14:cfvo type="percent">
                <xm:f>0</xm:f>
              </x14:cfvo>
              <x14:cfvo type="num" gte="0">
                <xm:f>180</xm:f>
              </x14:cfvo>
              <x14:cfvo type="num" gte="0">
                <xm:f>360</xm:f>
              </x14:cfvo>
              <x14:cfIcon iconSet="3Symbols" iconId="2"/>
              <x14:cfIcon iconSet="3Symbols" iconId="1"/>
              <x14:cfIcon iconSet="3Symbols" iconId="0"/>
            </x14:iconSet>
          </x14:cfRule>
          <xm:sqref>M48:M51</xm:sqref>
        </x14:conditionalFormatting>
        <x14:conditionalFormatting xmlns:xm="http://schemas.microsoft.com/office/excel/2006/main">
          <x14:cfRule type="iconSet" priority="3853" id="{CE293B7D-F81E-4E9A-99FF-1A6AC53CFC24}">
            <x14:iconSet showValue="0" custom="1">
              <x14:cfvo type="percent">
                <xm:f>0</xm:f>
              </x14:cfvo>
              <x14:cfvo type="num" gte="0">
                <xm:f>180</xm:f>
              </x14:cfvo>
              <x14:cfvo type="num" gte="0">
                <xm:f>360</xm:f>
              </x14:cfvo>
              <x14:cfIcon iconSet="3Symbols" iconId="2"/>
              <x14:cfIcon iconSet="3Symbols" iconId="1"/>
              <x14:cfIcon iconSet="3Symbols" iconId="0"/>
            </x14:iconSet>
          </x14:cfRule>
          <xm:sqref>M56:M59 M480:M483 M488:M491 M456:M463</xm:sqref>
        </x14:conditionalFormatting>
        <x14:conditionalFormatting xmlns:xm="http://schemas.microsoft.com/office/excel/2006/main">
          <x14:cfRule type="iconSet" priority="258" id="{12E76CC3-B65D-4036-8BFB-005B7F0A0BE8}">
            <x14:iconSet showValue="0" custom="1">
              <x14:cfvo type="percent">
                <xm:f>0</xm:f>
              </x14:cfvo>
              <x14:cfvo type="num" gte="0">
                <xm:f>180</xm:f>
              </x14:cfvo>
              <x14:cfvo type="num" gte="0">
                <xm:f>360</xm:f>
              </x14:cfvo>
              <x14:cfIcon iconSet="3Symbols" iconId="2"/>
              <x14:cfIcon iconSet="3Symbols" iconId="1"/>
              <x14:cfIcon iconSet="3Symbols" iconId="0"/>
            </x14:iconSet>
          </x14:cfRule>
          <xm:sqref>M80:M83</xm:sqref>
        </x14:conditionalFormatting>
        <x14:conditionalFormatting xmlns:xm="http://schemas.microsoft.com/office/excel/2006/main">
          <x14:cfRule type="iconSet" priority="3218" id="{25683285-F24C-484C-ABEF-1B06D212886D}">
            <x14:iconSet showValue="0" custom="1">
              <x14:cfvo type="percent">
                <xm:f>0</xm:f>
              </x14:cfvo>
              <x14:cfvo type="num" gte="0">
                <xm:f>180</xm:f>
              </x14:cfvo>
              <x14:cfvo type="num" gte="0">
                <xm:f>360</xm:f>
              </x14:cfvo>
              <x14:cfIcon iconSet="3Symbols" iconId="2"/>
              <x14:cfIcon iconSet="3Symbols" iconId="1"/>
              <x14:cfIcon iconSet="3Symbols" iconId="0"/>
            </x14:iconSet>
          </x14:cfRule>
          <xm:sqref>M108:M111 M96:M99</xm:sqref>
        </x14:conditionalFormatting>
        <x14:conditionalFormatting xmlns:xm="http://schemas.microsoft.com/office/excel/2006/main">
          <x14:cfRule type="iconSet" priority="3219" id="{E20AF209-E807-4C76-9C95-5A207F85166D}">
            <x14:iconSet showValue="0" custom="1">
              <x14:cfvo type="percent">
                <xm:f>0</xm:f>
              </x14:cfvo>
              <x14:cfvo type="num" gte="0">
                <xm:f>180</xm:f>
              </x14:cfvo>
              <x14:cfvo type="num" gte="0">
                <xm:f>360</xm:f>
              </x14:cfvo>
              <x14:cfIcon iconSet="3Symbols" iconId="2"/>
              <x14:cfIcon iconSet="3Symbols" iconId="1"/>
              <x14:cfIcon iconSet="3Symbols" iconId="0"/>
            </x14:iconSet>
          </x14:cfRule>
          <xm:sqref>M132:M143 M116:M119</xm:sqref>
        </x14:conditionalFormatting>
        <x14:conditionalFormatting xmlns:xm="http://schemas.microsoft.com/office/excel/2006/main">
          <x14:cfRule type="iconSet" priority="2926" id="{F39A4BD4-241A-4DCE-81AA-927EF6CBCECE}">
            <x14:iconSet showValue="0" custom="1">
              <x14:cfvo type="percent">
                <xm:f>0</xm:f>
              </x14:cfvo>
              <x14:cfvo type="num" gte="0">
                <xm:f>180</xm:f>
              </x14:cfvo>
              <x14:cfvo type="num" gte="0">
                <xm:f>360</xm:f>
              </x14:cfvo>
              <x14:cfIcon iconSet="3Symbols" iconId="2"/>
              <x14:cfIcon iconSet="3Symbols" iconId="1"/>
              <x14:cfIcon iconSet="3Symbols" iconId="0"/>
            </x14:iconSet>
          </x14:cfRule>
          <xm:sqref>M144:M147 M152:M167 M100:M107</xm:sqref>
        </x14:conditionalFormatting>
        <x14:conditionalFormatting xmlns:xm="http://schemas.microsoft.com/office/excel/2006/main">
          <x14:cfRule type="iconSet" priority="4012" id="{49AC27B6-3DB0-4977-94B1-097C60D02D3D}">
            <x14:iconSet showValue="0" custom="1">
              <x14:cfvo type="percent">
                <xm:f>0</xm:f>
              </x14:cfvo>
              <x14:cfvo type="num" gte="0">
                <xm:f>180</xm:f>
              </x14:cfvo>
              <x14:cfvo type="num" gte="0">
                <xm:f>360</xm:f>
              </x14:cfvo>
              <x14:cfIcon iconSet="3Symbols" iconId="2"/>
              <x14:cfIcon iconSet="3Symbols" iconId="1"/>
              <x14:cfIcon iconSet="3Symbols" iconId="0"/>
            </x14:iconSet>
          </x14:cfRule>
          <xm:sqref>M148:M151 M172:M179</xm:sqref>
        </x14:conditionalFormatting>
        <x14:conditionalFormatting xmlns:xm="http://schemas.microsoft.com/office/excel/2006/main">
          <x14:cfRule type="iconSet" priority="3378" id="{FE5CF70A-DEB2-4A06-9AF4-AA3EFE5AE156}">
            <x14:iconSet showValue="0" custom="1">
              <x14:cfvo type="percent">
                <xm:f>0</xm:f>
              </x14:cfvo>
              <x14:cfvo type="num" gte="0">
                <xm:f>180</xm:f>
              </x14:cfvo>
              <x14:cfvo type="num" gte="0">
                <xm:f>360</xm:f>
              </x14:cfvo>
              <x14:cfIcon iconSet="3Symbols" iconId="2"/>
              <x14:cfIcon iconSet="3Symbols" iconId="1"/>
              <x14:cfIcon iconSet="3Symbols" iconId="0"/>
            </x14:iconSet>
          </x14:cfRule>
          <xm:sqref>M200:M203 M168:M171 M240:M243 M208:M223</xm:sqref>
        </x14:conditionalFormatting>
        <x14:conditionalFormatting xmlns:xm="http://schemas.microsoft.com/office/excel/2006/main">
          <x14:cfRule type="iconSet" priority="563" id="{98B61733-B4CB-49EB-897A-C54983AA8AB1}">
            <x14:iconSet showValue="0" custom="1">
              <x14:cfvo type="percent">
                <xm:f>0</xm:f>
              </x14:cfvo>
              <x14:cfvo type="num" gte="0">
                <xm:f>180</xm:f>
              </x14:cfvo>
              <x14:cfvo type="num" gte="0">
                <xm:f>360</xm:f>
              </x14:cfvo>
              <x14:cfIcon iconSet="3Symbols" iconId="2"/>
              <x14:cfIcon iconSet="3Symbols" iconId="1"/>
              <x14:cfIcon iconSet="3Symbols" iconId="0"/>
            </x14:iconSet>
          </x14:cfRule>
          <xm:sqref>M204:M207</xm:sqref>
        </x14:conditionalFormatting>
        <x14:conditionalFormatting xmlns:xm="http://schemas.microsoft.com/office/excel/2006/main">
          <x14:cfRule type="iconSet" priority="3301" id="{C9DBEA5B-6713-4F4C-998A-698E4A57B7A1}">
            <x14:iconSet showValue="0" custom="1">
              <x14:cfvo type="percent">
                <xm:f>0</xm:f>
              </x14:cfvo>
              <x14:cfvo type="num" gte="0">
                <xm:f>180</xm:f>
              </x14:cfvo>
              <x14:cfvo type="num" gte="0">
                <xm:f>360</xm:f>
              </x14:cfvo>
              <x14:cfIcon iconSet="3Symbols" iconId="2"/>
              <x14:cfIcon iconSet="3Symbols" iconId="1"/>
              <x14:cfIcon iconSet="3Symbols" iconId="0"/>
            </x14:iconSet>
          </x14:cfRule>
          <xm:sqref>M228:M235 M180:M199</xm:sqref>
        </x14:conditionalFormatting>
        <x14:conditionalFormatting xmlns:xm="http://schemas.microsoft.com/office/excel/2006/main">
          <x14:cfRule type="iconSet" priority="3377" id="{BAC45589-D2FF-4723-BD8B-DE205DCCA95C}">
            <x14:iconSet showValue="0" custom="1">
              <x14:cfvo type="percent">
                <xm:f>0</xm:f>
              </x14:cfvo>
              <x14:cfvo type="num" gte="0">
                <xm:f>180</xm:f>
              </x14:cfvo>
              <x14:cfvo type="num" gte="0">
                <xm:f>360</xm:f>
              </x14:cfvo>
              <x14:cfIcon iconSet="3Symbols" iconId="2"/>
              <x14:cfIcon iconSet="3Symbols" iconId="1"/>
              <x14:cfIcon iconSet="3Symbols" iconId="0"/>
            </x14:iconSet>
          </x14:cfRule>
          <xm:sqref>M236:M239 M224:M227 M244:M259</xm:sqref>
        </x14:conditionalFormatting>
        <x14:conditionalFormatting xmlns:xm="http://schemas.microsoft.com/office/excel/2006/main">
          <x14:cfRule type="iconSet" priority="3449" id="{611C89C1-F1EF-45EB-ACE2-E89AC7439F6B}">
            <x14:iconSet showValue="0" custom="1">
              <x14:cfvo type="percent">
                <xm:f>0</xm:f>
              </x14:cfvo>
              <x14:cfvo type="num" gte="0">
                <xm:f>180</xm:f>
              </x14:cfvo>
              <x14:cfvo type="num" gte="0">
                <xm:f>360</xm:f>
              </x14:cfvo>
              <x14:cfIcon iconSet="3Symbols" iconId="2"/>
              <x14:cfIcon iconSet="3Symbols" iconId="1"/>
              <x14:cfIcon iconSet="3Symbols" iconId="0"/>
            </x14:iconSet>
          </x14:cfRule>
          <xm:sqref>M276:M283 M112:M115 M120:M131 M84:M91 M60:M63 M68:M71</xm:sqref>
        </x14:conditionalFormatting>
        <x14:conditionalFormatting xmlns:xm="http://schemas.microsoft.com/office/excel/2006/main">
          <x14:cfRule type="iconSet" priority="479" id="{8F078AAC-7C5C-47D9-95D7-5BAC32B9BE97}">
            <x14:iconSet showValue="0" custom="1">
              <x14:cfvo type="percent">
                <xm:f>0</xm:f>
              </x14:cfvo>
              <x14:cfvo type="num" gte="0">
                <xm:f>180</xm:f>
              </x14:cfvo>
              <x14:cfvo type="num" gte="0">
                <xm:f>360</xm:f>
              </x14:cfvo>
              <x14:cfIcon iconSet="3Symbols" iconId="2"/>
              <x14:cfIcon iconSet="3Symbols" iconId="1"/>
              <x14:cfIcon iconSet="3Symbols" iconId="0"/>
            </x14:iconSet>
          </x14:cfRule>
          <xm:sqref>M304:M315 M320:M323</xm:sqref>
        </x14:conditionalFormatting>
        <x14:conditionalFormatting xmlns:xm="http://schemas.microsoft.com/office/excel/2006/main">
          <x14:cfRule type="iconSet" priority="2935" id="{142C2116-4AD1-408C-8BC7-ED7F76682A0C}">
            <x14:iconSet showValue="0" custom="1">
              <x14:cfvo type="percent">
                <xm:f>0</xm:f>
              </x14:cfvo>
              <x14:cfvo type="num" gte="0">
                <xm:f>180</xm:f>
              </x14:cfvo>
              <x14:cfvo type="num" gte="0">
                <xm:f>360</xm:f>
              </x14:cfvo>
              <x14:cfIcon iconSet="3Symbols" iconId="2"/>
              <x14:cfIcon iconSet="3Symbols" iconId="1"/>
              <x14:cfIcon iconSet="3Symbols" iconId="0"/>
            </x14:iconSet>
          </x14:cfRule>
          <xm:sqref>M316:M319 M408:M415 M424:M427</xm:sqref>
        </x14:conditionalFormatting>
        <x14:conditionalFormatting xmlns:xm="http://schemas.microsoft.com/office/excel/2006/main">
          <x14:cfRule type="iconSet" priority="3519" id="{9C16DB5D-BE47-412B-B8F0-E1003E246758}">
            <x14:iconSet showValue="0" custom="1">
              <x14:cfvo type="percent">
                <xm:f>0</xm:f>
              </x14:cfvo>
              <x14:cfvo type="num" gte="0">
                <xm:f>180</xm:f>
              </x14:cfvo>
              <x14:cfvo type="num" gte="0">
                <xm:f>360</xm:f>
              </x14:cfvo>
              <x14:cfIcon iconSet="3Symbols" iconId="2"/>
              <x14:cfIcon iconSet="3Symbols" iconId="1"/>
              <x14:cfIcon iconSet="3Symbols" iconId="0"/>
            </x14:iconSet>
          </x14:cfRule>
          <xm:sqref>M344:M355 M324:M327 M332:M339</xm:sqref>
        </x14:conditionalFormatting>
        <x14:conditionalFormatting xmlns:xm="http://schemas.microsoft.com/office/excel/2006/main">
          <x14:cfRule type="iconSet" priority="3659" id="{4F11D594-DEF4-4FFD-9F60-C16027272DBC}">
            <x14:iconSet showValue="0" custom="1">
              <x14:cfvo type="percent">
                <xm:f>0</xm:f>
              </x14:cfvo>
              <x14:cfvo type="num" gte="0">
                <xm:f>180</xm:f>
              </x14:cfvo>
              <x14:cfvo type="num" gte="0">
                <xm:f>360</xm:f>
              </x14:cfvo>
              <x14:cfIcon iconSet="3Symbols" iconId="2"/>
              <x14:cfIcon iconSet="3Symbols" iconId="1"/>
              <x14:cfIcon iconSet="3Symbols" iconId="0"/>
            </x14:iconSet>
          </x14:cfRule>
          <xm:sqref>M380:M383 M368:M375 M356:M363</xm:sqref>
        </x14:conditionalFormatting>
        <x14:conditionalFormatting xmlns:xm="http://schemas.microsoft.com/office/excel/2006/main">
          <x14:cfRule type="iconSet" priority="3852" id="{A18D5D99-CEA8-40AC-929F-3514EE58C365}">
            <x14:iconSet showValue="0" custom="1">
              <x14:cfvo type="percent">
                <xm:f>0</xm:f>
              </x14:cfvo>
              <x14:cfvo type="num" gte="0">
                <xm:f>180</xm:f>
              </x14:cfvo>
              <x14:cfvo type="num" gte="0">
                <xm:f>360</xm:f>
              </x14:cfvo>
              <x14:cfIcon iconSet="3Symbols" iconId="2"/>
              <x14:cfIcon iconSet="3Symbols" iconId="1"/>
              <x14:cfIcon iconSet="3Symbols" iconId="0"/>
            </x14:iconSet>
          </x14:cfRule>
          <xm:sqref>M428:M431 M416:M423</xm:sqref>
        </x14:conditionalFormatting>
        <x14:conditionalFormatting xmlns:xm="http://schemas.microsoft.com/office/excel/2006/main">
          <x14:cfRule type="iconSet" priority="4008" id="{744FE6CF-7B8B-44C2-8879-9F7C7F00C73F}">
            <x14:iconSet showValue="0" custom="1">
              <x14:cfvo type="percent">
                <xm:f>0</xm:f>
              </x14:cfvo>
              <x14:cfvo type="num" gte="0">
                <xm:f>180</xm:f>
              </x14:cfvo>
              <x14:cfvo type="num" gte="0">
                <xm:f>360</xm:f>
              </x14:cfvo>
              <x14:cfIcon iconSet="3Symbols" iconId="2"/>
              <x14:cfIcon iconSet="3Symbols" iconId="1"/>
              <x14:cfIcon iconSet="3Symbols" iconId="0"/>
            </x14:iconSet>
          </x14:cfRule>
          <xm:sqref>M464:M475</xm:sqref>
        </x14:conditionalFormatting>
        <x14:conditionalFormatting xmlns:xm="http://schemas.microsoft.com/office/excel/2006/main">
          <x14:cfRule type="iconSet" priority="3778" id="{C9F6989E-ACB3-4EBE-BDA7-6ADF272DA4DF}">
            <x14:iconSet showValue="0" custom="1">
              <x14:cfvo type="percent">
                <xm:f>0</xm:f>
              </x14:cfvo>
              <x14:cfvo type="num" gte="0">
                <xm:f>180</xm:f>
              </x14:cfvo>
              <x14:cfvo type="num" gte="0">
                <xm:f>360</xm:f>
              </x14:cfvo>
              <x14:cfIcon iconSet="3Symbols" iconId="2"/>
              <x14:cfIcon iconSet="3Symbols" iconId="1"/>
              <x14:cfIcon iconSet="3Symbols" iconId="0"/>
            </x14:iconSet>
          </x14:cfRule>
          <xm:sqref>M476:M479 M52:M55 M72:M75 M92:M95 M328:M331 M340:M343 M364:M367 M376:M379 M260:M275 M284:M303 M384:M407 M436:M455</xm:sqref>
        </x14:conditionalFormatting>
        <x14:conditionalFormatting xmlns:xm="http://schemas.microsoft.com/office/excel/2006/main">
          <x14:cfRule type="iconSet" priority="3216" id="{1BC59ACC-8EA1-4396-A35D-D8D499EFF2F9}">
            <x14:iconSet showValue="0" custom="1">
              <x14:cfvo type="percent">
                <xm:f>0</xm:f>
              </x14:cfvo>
              <x14:cfvo type="num" gte="0">
                <xm:f>180</xm:f>
              </x14:cfvo>
              <x14:cfvo type="num" gte="0">
                <xm:f>360</xm:f>
              </x14:cfvo>
              <x14:cfIcon iconSet="3Symbols" iconId="2"/>
              <x14:cfIcon iconSet="3Symbols" iconId="1"/>
              <x14:cfIcon iconSet="3Symbols" iconId="0"/>
            </x14:iconSet>
          </x14:cfRule>
          <xm:sqref>M484:M487 M432:M435 M76:M79 M8:M31</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75393714-5022-4727-B288-BDBD4A071D4C}">
          <x14:formula1>
            <xm:f>Datos!$E$1:$E$2</xm:f>
          </x14:formula1>
          <xm:sqref>AV8:AV491</xm:sqref>
        </x14:dataValidation>
        <x14:dataValidation type="list" allowBlank="1" showInputMessage="1" showErrorMessage="1" xr:uid="{30980185-7C94-4907-822A-5740A8433A61}">
          <x14:formula1>
            <xm:f>Datos!$F$1:$F$2</xm:f>
          </x14:formula1>
          <xm:sqref>AW8:AW491</xm:sqref>
        </x14:dataValidation>
        <x14:dataValidation type="list" allowBlank="1" showInputMessage="1" showErrorMessage="1" xr:uid="{F063817F-8C88-44EA-8E91-F02A0EDF58A2}">
          <x14:formula1>
            <xm:f>Datos!$B$42:$B$49</xm:f>
          </x14:formula1>
          <xm:sqref>Y8:Y336 Y340:Y479</xm:sqref>
        </x14:dataValidation>
        <x14:dataValidation type="list" allowBlank="1" showInputMessage="1" showErrorMessage="1" xr:uid="{5C1895C2-CF81-4AC0-87F3-C58942724AB0}">
          <x14:formula1>
            <xm:f>Datos!$D$42:$D$45</xm:f>
          </x14:formula1>
          <xm:sqref>Z8:Z336 Z340:Z479</xm:sqref>
        </x14:dataValidation>
        <x14:dataValidation type="list" allowBlank="1" showInputMessage="1" showErrorMessage="1" xr:uid="{ACA2F35E-0983-4966-8F1D-BA09DA0F9256}">
          <x14:formula1>
            <xm:f>Datos!$C$38:$C$39</xm:f>
          </x14:formula1>
          <xm:sqref>CS8:CS491</xm:sqref>
        </x14:dataValidation>
        <x14:dataValidation type="list" allowBlank="1" showInputMessage="1" showErrorMessage="1" xr:uid="{C91F1150-F1EB-413F-9AC0-C80552DC51A1}">
          <x14:formula1>
            <xm:f>Datos!$D$38:$D$39</xm:f>
          </x14:formula1>
          <xm:sqref>DD32:DD51 CY8:DB491</xm:sqref>
        </x14:dataValidation>
        <x14:dataValidation type="list" allowBlank="1" showInputMessage="1" showErrorMessage="1" xr:uid="{4150727B-54A3-4795-B49D-37B66A287487}">
          <x14:formula1>
            <xm:f>Datos!$D$52:$D$54</xm:f>
          </x14:formula1>
          <xm:sqref>AA8:AA336 AA340:AA491</xm:sqref>
        </x14:dataValidation>
        <x14:dataValidation type="list" allowBlank="1" showInputMessage="1" showErrorMessage="1" xr:uid="{2628ABD8-EDB0-48D7-8E62-8B53590AED3C}">
          <x14:formula1>
            <xm:f>Datos!$B$21:$B$25</xm:f>
          </x14:formula1>
          <xm:sqref>O8:O63 O68:O491</xm:sqref>
        </x14:dataValidation>
        <x14:dataValidation type="list" allowBlank="1" showInputMessage="1" showErrorMessage="1" xr:uid="{C039C340-2431-4C80-B3CC-A69AE315E6CE}">
          <x14:formula1>
            <xm:f>Datos!$C$21:$C$25</xm:f>
          </x14:formula1>
          <xm:sqref>Q8:Q491</xm:sqref>
        </x14:dataValidation>
        <x14:dataValidation type="list" allowBlank="1" showInputMessage="1" showErrorMessage="1" xr:uid="{37CD6FB7-4F51-43F6-A73B-6FA39632B18E}">
          <x14:formula1>
            <xm:f>Datos!$B$34:$B$36</xm:f>
          </x14:formula1>
          <xm:sqref>AQ8:AQ491</xm:sqref>
        </x14:dataValidation>
        <x14:dataValidation type="list" allowBlank="1" showInputMessage="1" showErrorMessage="1" xr:uid="{4793CD6A-2663-4687-B8A1-1903835E36E1}">
          <x14:formula1>
            <xm:f>Datos!$D$1:$D$2</xm:f>
          </x14:formula1>
          <xm:sqref>AU8:AU491</xm:sqref>
        </x14:dataValidation>
        <x14:dataValidation type="list" allowBlank="1" showInputMessage="1" showErrorMessage="1" xr:uid="{B3852DD0-0891-460E-AD6C-25B0E4E16160}">
          <x14:formula1>
            <xm:f>Datos!$D$38</xm:f>
          </x14:formula1>
          <xm:sqref>CT8:CT491</xm:sqref>
        </x14:dataValidation>
        <x14:dataValidation type="list" allowBlank="1" showInputMessage="1" showErrorMessage="1" xr:uid="{FD750A22-18E6-441D-8921-4DA1816FDE9D}">
          <x14:formula1>
            <xm:f>Datos!$B$38:$B$39</xm:f>
          </x14:formula1>
          <xm:sqref>AS8:AS491</xm:sqref>
        </x14:dataValidation>
        <x14:dataValidation type="list" allowBlank="1" showInputMessage="1" showErrorMessage="1" xr:uid="{3BA70533-0E1F-4EB9-9632-6D31C43B495A}">
          <x14:formula1>
            <xm:f>Datos!$B$1:$B$2</xm:f>
          </x14:formula1>
          <xm:sqref>M64:M67 U8:U491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41E65-CF82-48FD-BD77-F5A27547D08A}">
  <sheetPr>
    <tabColor rgb="FFFFFF00"/>
  </sheetPr>
  <dimension ref="B1:T184"/>
  <sheetViews>
    <sheetView showGridLines="0" zoomScaleNormal="100" workbookViewId="0">
      <selection activeCell="B171" sqref="B171"/>
    </sheetView>
  </sheetViews>
  <sheetFormatPr baseColWidth="10" defaultColWidth="11.1796875" defaultRowHeight="20.149999999999999" customHeight="1" x14ac:dyDescent="0.35"/>
  <cols>
    <col min="1" max="1" width="5.7265625" style="27" customWidth="1"/>
    <col min="2" max="2" width="94.54296875" style="27" bestFit="1" customWidth="1"/>
    <col min="3" max="3" width="30.6328125" style="27" customWidth="1"/>
    <col min="4" max="4" width="24.36328125" style="27" customWidth="1"/>
    <col min="5" max="5" width="26.7265625" style="27" bestFit="1" customWidth="1"/>
    <col min="6" max="6" width="30.453125" style="27" bestFit="1" customWidth="1"/>
    <col min="7" max="7" width="18.6328125" style="27" bestFit="1" customWidth="1"/>
    <col min="8" max="8" width="5.7265625" style="27" customWidth="1"/>
    <col min="9" max="12" width="15.54296875" style="27" bestFit="1" customWidth="1"/>
    <col min="13" max="13" width="12.36328125" style="27" bestFit="1" customWidth="1"/>
    <col min="14" max="14" width="22.7265625" style="30" bestFit="1" customWidth="1"/>
    <col min="15" max="18" width="15.54296875" style="27" bestFit="1" customWidth="1"/>
    <col min="19" max="19" width="12.36328125" style="27" bestFit="1" customWidth="1"/>
    <col min="20" max="20" width="22.7265625" style="27" bestFit="1" customWidth="1"/>
    <col min="21" max="21" width="11.1796875" style="27"/>
    <col min="22" max="22" width="18" style="27" bestFit="1" customWidth="1"/>
    <col min="23" max="16384" width="11.1796875" style="27"/>
  </cols>
  <sheetData>
    <row r="1" spans="2:20" ht="20.149999999999999" customHeight="1" x14ac:dyDescent="0.35">
      <c r="C1" s="113"/>
      <c r="D1" s="113"/>
      <c r="E1" s="113"/>
      <c r="F1" s="113"/>
      <c r="G1" s="113"/>
      <c r="L1" s="1"/>
      <c r="M1" s="30"/>
    </row>
    <row r="2" spans="2:20" s="2" customFormat="1" ht="26" x14ac:dyDescent="0.35">
      <c r="B2" s="28" t="s">
        <v>66</v>
      </c>
      <c r="C2" s="28" t="s">
        <v>67</v>
      </c>
      <c r="D2" s="28" t="s">
        <v>1811</v>
      </c>
      <c r="E2" s="28" t="s">
        <v>137</v>
      </c>
      <c r="F2" s="28" t="s">
        <v>636</v>
      </c>
      <c r="G2" s="31" t="s">
        <v>637</v>
      </c>
      <c r="I2" s="35" t="s">
        <v>68</v>
      </c>
      <c r="J2" s="35" t="s">
        <v>69</v>
      </c>
      <c r="K2" s="35" t="s">
        <v>70</v>
      </c>
      <c r="L2" s="35" t="s">
        <v>71</v>
      </c>
      <c r="M2" s="35" t="s">
        <v>72</v>
      </c>
      <c r="N2" s="36" t="s">
        <v>73</v>
      </c>
      <c r="O2" s="35" t="s">
        <v>68</v>
      </c>
      <c r="P2" s="35" t="s">
        <v>69</v>
      </c>
      <c r="Q2" s="35" t="s">
        <v>70</v>
      </c>
      <c r="R2" s="35" t="s">
        <v>71</v>
      </c>
      <c r="S2" s="35" t="s">
        <v>74</v>
      </c>
      <c r="T2" s="35" t="s">
        <v>75</v>
      </c>
    </row>
    <row r="3" spans="2:20" ht="20.149999999999999" customHeight="1" x14ac:dyDescent="0.35">
      <c r="B3" s="139" t="s">
        <v>84</v>
      </c>
      <c r="C3" s="114">
        <f>AVERAGEIFS('Mapa Riesgos Gestión'!$I$8:$I$1247,'Mapa Riesgos Gestión'!$B$8:$B$1247,B3)</f>
        <v>0.66666666666666663</v>
      </c>
      <c r="D3" s="114">
        <f>AVERAGEIFS('Mapa Riesgos Gestión'!$BM$8:$BM$1159,'Mapa Riesgos Gestión'!$B$8:$B$1159,B3)</f>
        <v>0.25</v>
      </c>
      <c r="E3" s="114">
        <f>AVERAGEIFS('Mapa Riesgos Gestión'!$CE$8:$CE$1159,'Mapa Riesgos Gestión'!$B$8:$B$1159,B3)</f>
        <v>0.32500000000000001</v>
      </c>
      <c r="F3" s="114">
        <f>AVERAGEIFS('Mapa Riesgos Gestión'!$DC$8:$DC$463,'Mapa Riesgos Gestión'!$B$8:$B$463,B3)</f>
        <v>1</v>
      </c>
      <c r="G3" s="114">
        <f t="shared" ref="G3:G17" si="0">+AVERAGE(C3:F3)</f>
        <v>0.56041666666666667</v>
      </c>
      <c r="I3" s="84">
        <f>COUNTIFS('Mapa Riesgos Gestión'!$AJ$8:$AJ$1247,Datos!$D$57,'Mapa Riesgos Gestión'!$B$8:$B$1247,$B3)</f>
        <v>1</v>
      </c>
      <c r="J3" s="84">
        <f>COUNTIFS('Mapa Riesgos Gestión'!$AJ$8:$AJ$1247,Datos!$D$58,'Mapa Riesgos Gestión'!$B$8:$B$1247,$B3)</f>
        <v>3</v>
      </c>
      <c r="K3" s="84">
        <f>COUNTIFS('Mapa Riesgos Gestión'!$AJ$8:$AJ$1247,Datos!$D$59,'Mapa Riesgos Gestión'!$B$8:$B$1247,$B3)</f>
        <v>0</v>
      </c>
      <c r="L3" s="84">
        <f>COUNTIFS('Mapa Riesgos Gestión'!$AJ$8:$AJ$1247,Datos!$D$60,'Mapa Riesgos Gestión'!$B$8:$B$1247,$B3)</f>
        <v>0</v>
      </c>
      <c r="M3" s="33">
        <f t="shared" ref="M3:M17" si="1">+SUM(I3:L3)</f>
        <v>4</v>
      </c>
      <c r="N3" s="34" t="str">
        <f>+IF((I3/M3)&gt;=20%,Datos!$D$57,+IF(((I3/M3)+(J3/M3))&gt;=30%,Datos!$D$58,+IF(((I3/M3)+(J3/M3)+(K3/M3))&gt;=40%,Datos!$D$59,+IF((I3/M3)+(J3/M3)+(K3/M3)+(L3/M3)&gt;=50%,Datos!$D$60,""))))</f>
        <v>Extremo</v>
      </c>
      <c r="O3" s="84">
        <f>COUNTIFS('Mapa Riesgos Gestión'!$BB$8:$BB$1247,Datos!$D$57,'Mapa Riesgos Gestión'!$B$8:$B$1247,$B3)</f>
        <v>0</v>
      </c>
      <c r="P3" s="84">
        <f>COUNTIFS('Mapa Riesgos Gestión'!$BB$8:$BB$1247,Datos!$D$58,'Mapa Riesgos Gestión'!$B$8:$B$1247,$B3)</f>
        <v>2</v>
      </c>
      <c r="Q3" s="84">
        <f>COUNTIFS('Mapa Riesgos Gestión'!$BB$8:$BB$1247,Datos!$D$59,'Mapa Riesgos Gestión'!$B$8:$B$1247,$B3)</f>
        <v>2</v>
      </c>
      <c r="R3" s="84">
        <f>COUNTIFS('Mapa Riesgos Gestión'!$BB$8:$BB$1247,Datos!$D$60,'Mapa Riesgos Gestión'!$B$8:$B$1247,$B3)</f>
        <v>0</v>
      </c>
      <c r="S3" s="33">
        <f>+SUM(O3:R3)</f>
        <v>4</v>
      </c>
      <c r="T3" s="34" t="str">
        <f>+IF((O3/S3)&gt;=20%,Datos!$D$57,+IF(((O3/S3)+(P3/S3))&gt;=30%,Datos!$D$58,+IF(((O3/S3)+(P3/S3)+(Q3/S3))&gt;=40%,Datos!$D$59,+IF((O3/S3)+(P3/S3)+(Q3/S3)+(R3/S3)&gt;=50%,Datos!$D$60,""))))</f>
        <v>Alto</v>
      </c>
    </row>
    <row r="4" spans="2:20" ht="20.149999999999999" customHeight="1" x14ac:dyDescent="0.35">
      <c r="B4" s="139" t="s">
        <v>201</v>
      </c>
      <c r="C4" s="114">
        <f>AVERAGEIFS('Mapa Riesgos Gestión'!$I$8:$I$1247,'Mapa Riesgos Gestión'!$B$8:$B$1247,B4)</f>
        <v>0.5714285714285714</v>
      </c>
      <c r="D4" s="114">
        <f>AVERAGEIFS('Mapa Riesgos Gestión'!$BM$8:$BM$1159,'Mapa Riesgos Gestión'!$B$8:$B$1159,B4)</f>
        <v>0</v>
      </c>
      <c r="E4" s="114">
        <f>AVERAGEIFS('Mapa Riesgos Gestión'!$CE$8:$CE$1159,'Mapa Riesgos Gestión'!$B$8:$B$1159,B4)</f>
        <v>0.25</v>
      </c>
      <c r="F4" s="114">
        <f>AVERAGEIFS('Mapa Riesgos Gestión'!$DC$8:$DC$1259,'Mapa Riesgos Gestión'!$B$8:$B$1259,B4)</f>
        <v>1</v>
      </c>
      <c r="G4" s="114">
        <f t="shared" si="0"/>
        <v>0.45535714285714285</v>
      </c>
      <c r="I4" s="84">
        <f>COUNTIFS('Mapa Riesgos Gestión'!$AJ$8:$AJ$1247,Datos!$D$57,'Mapa Riesgos Gestión'!$B$8:$B$1247,$B4)</f>
        <v>2</v>
      </c>
      <c r="J4" s="84">
        <f>COUNTIFS('Mapa Riesgos Gestión'!$AJ$8:$AJ$1247,Datos!$D$58,'Mapa Riesgos Gestión'!$B$8:$B$1247,$B4)</f>
        <v>2</v>
      </c>
      <c r="K4" s="84">
        <f>COUNTIFS('Mapa Riesgos Gestión'!$AJ$8:$AJ$1247,Datos!$D$59,'Mapa Riesgos Gestión'!$B$8:$B$1247,$B4)</f>
        <v>0</v>
      </c>
      <c r="L4" s="84">
        <f>COUNTIFS('Mapa Riesgos Gestión'!$AJ$8:$AJ$1247,Datos!$D$60,'Mapa Riesgos Gestión'!$B$8:$B$1247,$B4)</f>
        <v>0</v>
      </c>
      <c r="M4" s="33">
        <f t="shared" si="1"/>
        <v>4</v>
      </c>
      <c r="N4" s="34" t="str">
        <f>+IF((I4/M4)&gt;=20%,Datos!$D$57,+IF(((I4/M4)+(J4/M4))&gt;=30%,Datos!$D$58,+IF(((I4/M4)+(J4/M4)+(K4/M4))&gt;=40%,Datos!$D$59,+IF((I4/M4)+(J4/M4)+(K4/M4)+(L4/M4)&gt;=50%,Datos!$D$60,""))))</f>
        <v>Extremo</v>
      </c>
      <c r="O4" s="84">
        <f>COUNTIFS('Mapa Riesgos Gestión'!$BB$8:$BB$1247,Datos!$D$57,'Mapa Riesgos Gestión'!$B$8:$B$1247,$B4)</f>
        <v>0</v>
      </c>
      <c r="P4" s="84">
        <f>COUNTIFS('Mapa Riesgos Gestión'!$BB$8:$BB$1247,Datos!$D$58,'Mapa Riesgos Gestión'!$B$8:$B$1247,$B4)</f>
        <v>2</v>
      </c>
      <c r="Q4" s="84">
        <f>COUNTIFS('Mapa Riesgos Gestión'!$BB$8:$BB$1247,Datos!$D$59,'Mapa Riesgos Gestión'!$B$8:$B$1247,$B4)</f>
        <v>2</v>
      </c>
      <c r="R4" s="84">
        <f>COUNTIFS('Mapa Riesgos Gestión'!$BB$8:$BB$1247,Datos!$D$60,'Mapa Riesgos Gestión'!$B$8:$B$1247,$B4)</f>
        <v>0</v>
      </c>
      <c r="S4" s="33">
        <f t="shared" ref="S4:S17" si="2">+SUM(O4:R4)</f>
        <v>4</v>
      </c>
      <c r="T4" s="34" t="str">
        <f>+IF((O4/S4)&gt;=20%,Datos!$D$57,+IF(((O4/S4)+(P4/S4))&gt;=30%,Datos!$D$58,+IF(((O4/S4)+(P4/S4)+(Q4/S4))&gt;=40%,Datos!$D$59,+IF((O4/S4)+(P4/S4)+(Q4/S4)+(R4/S4)&gt;=50%,Datos!$D$60,""))))</f>
        <v>Alto</v>
      </c>
    </row>
    <row r="5" spans="2:20" ht="20.149999999999999" customHeight="1" x14ac:dyDescent="0.35">
      <c r="B5" s="139" t="s">
        <v>140</v>
      </c>
      <c r="C5" s="114">
        <f>AVERAGEIFS('Mapa Riesgos Gestión'!$I$8:$I$1247,'Mapa Riesgos Gestión'!$B$8:$B$1247,B5)</f>
        <v>1</v>
      </c>
      <c r="D5" s="114">
        <f>AVERAGEIFS('Mapa Riesgos Gestión'!$BM$8:$BM$1159,'Mapa Riesgos Gestión'!$B$8:$B$1159,B5)</f>
        <v>0.29166666666666663</v>
      </c>
      <c r="E5" s="114">
        <f>AVERAGEIFS('Mapa Riesgos Gestión'!$CE$8:$CE$1159,'Mapa Riesgos Gestión'!$B$8:$B$1159,B5)</f>
        <v>0.125</v>
      </c>
      <c r="F5" s="114">
        <f>AVERAGEIFS('Mapa Riesgos Gestión'!$DC$8:$DC$1259,'Mapa Riesgos Gestión'!$B$8:$B$1259,B5)</f>
        <v>1</v>
      </c>
      <c r="G5" s="114">
        <f t="shared" si="0"/>
        <v>0.60416666666666663</v>
      </c>
      <c r="I5" s="84">
        <f>COUNTIFS('Mapa Riesgos Gestión'!$AJ$8:$AJ$1247,Datos!$D$57,'Mapa Riesgos Gestión'!$B$8:$B$1247,$B5)</f>
        <v>1</v>
      </c>
      <c r="J5" s="84">
        <f>COUNTIFS('Mapa Riesgos Gestión'!$AJ$8:$AJ$1247,Datos!$D$58,'Mapa Riesgos Gestión'!$B$8:$B$1247,$B5)</f>
        <v>4</v>
      </c>
      <c r="K5" s="84">
        <f>COUNTIFS('Mapa Riesgos Gestión'!$AJ$8:$AJ$1247,Datos!$D$59,'Mapa Riesgos Gestión'!$B$8:$B$1247,$B5)</f>
        <v>3</v>
      </c>
      <c r="L5" s="84">
        <f>COUNTIFS('Mapa Riesgos Gestión'!$AJ$8:$AJ$1247,Datos!$D$60,'Mapa Riesgos Gestión'!$B$8:$B$1247,$B5)</f>
        <v>0</v>
      </c>
      <c r="M5" s="33">
        <f t="shared" si="1"/>
        <v>8</v>
      </c>
      <c r="N5" s="34" t="str">
        <f>+IF((I5/M5)&gt;=20%,Datos!$D$57,+IF(((I5/M5)+(J5/M5))&gt;=30%,Datos!$D$58,+IF(((I5/M5)+(J5/M5)+(K5/M5))&gt;=40%,Datos!$D$59,+IF((I5/M5)+(J5/M5)+(K5/M5)+(L5/M5)&gt;=50%,Datos!$D$60,""))))</f>
        <v>Alto</v>
      </c>
      <c r="O5" s="84">
        <f>COUNTIFS('Mapa Riesgos Gestión'!$BB$8:$BB$1247,Datos!$D$57,'Mapa Riesgos Gestión'!$B$8:$B$1247,$B5)</f>
        <v>0</v>
      </c>
      <c r="P5" s="84">
        <f>COUNTIFS('Mapa Riesgos Gestión'!$BB$8:$BB$1247,Datos!$D$58,'Mapa Riesgos Gestión'!$B$8:$B$1247,$B5)</f>
        <v>1</v>
      </c>
      <c r="Q5" s="84">
        <f>COUNTIFS('Mapa Riesgos Gestión'!$BB$8:$BB$1247,Datos!$D$59,'Mapa Riesgos Gestión'!$B$8:$B$1247,$B5)</f>
        <v>7</v>
      </c>
      <c r="R5" s="84">
        <f>COUNTIFS('Mapa Riesgos Gestión'!$BB$8:$BB$1247,Datos!$D$60,'Mapa Riesgos Gestión'!$B$8:$B$1247,$B5)</f>
        <v>0</v>
      </c>
      <c r="S5" s="33">
        <f t="shared" si="2"/>
        <v>8</v>
      </c>
      <c r="T5" s="34" t="str">
        <f>+IF((O5/S5)&gt;=20%,Datos!$D$57,+IF(((O5/S5)+(P5/S5))&gt;=30%,Datos!$D$58,+IF(((O5/S5)+(P5/S5)+(Q5/S5))&gt;=40%,Datos!$D$59,+IF((O5/S5)+(P5/S5)+(Q5/S5)+(R5/S5)&gt;=50%,Datos!$D$60,""))))</f>
        <v>Moderado</v>
      </c>
    </row>
    <row r="6" spans="2:20" ht="20.149999999999999" customHeight="1" x14ac:dyDescent="0.35">
      <c r="B6" s="140" t="s">
        <v>142</v>
      </c>
      <c r="C6" s="115">
        <f>AVERAGEIFS('Mapa Riesgos Gestión'!$I$8:$I$1247,'Mapa Riesgos Gestión'!$B$8:$B$1247,B6)</f>
        <v>0.6</v>
      </c>
      <c r="D6" s="115">
        <f>AVERAGEIFS('Mapa Riesgos Gestión'!$BM$8:$BM$1159,'Mapa Riesgos Gestión'!$B$8:$B$1159,B6)</f>
        <v>0.1111111111111111</v>
      </c>
      <c r="E6" s="115">
        <f>AVERAGEIFS('Mapa Riesgos Gestión'!$CE$8:$CE$1159,'Mapa Riesgos Gestión'!$B$8:$B$1159,B6)</f>
        <v>7.407407407407407E-2</v>
      </c>
      <c r="F6" s="115">
        <f>AVERAGEIFS('Mapa Riesgos Gestión'!$DC$8:$DC$1259,'Mapa Riesgos Gestión'!$B$8:$B$1259,B6)</f>
        <v>0</v>
      </c>
      <c r="G6" s="115">
        <f t="shared" si="0"/>
        <v>0.19629629629629627</v>
      </c>
      <c r="I6" s="85">
        <f>COUNTIFS('Mapa Riesgos Gestión'!$AJ$8:$AJ$1247,Datos!$D$57,'Mapa Riesgos Gestión'!$B$8:$B$1247,$B6)</f>
        <v>3</v>
      </c>
      <c r="J6" s="85">
        <f>COUNTIFS('Mapa Riesgos Gestión'!$AJ$8:$AJ$1247,Datos!$D$58,'Mapa Riesgos Gestión'!$B$8:$B$1247,$B6)</f>
        <v>0</v>
      </c>
      <c r="K6" s="85">
        <f>COUNTIFS('Mapa Riesgos Gestión'!$AJ$8:$AJ$1247,Datos!$D$59,'Mapa Riesgos Gestión'!$B$8:$B$1247,$B6)</f>
        <v>0</v>
      </c>
      <c r="L6" s="85">
        <f>COUNTIFS('Mapa Riesgos Gestión'!$AJ$8:$AJ$1247,Datos!$D$60,'Mapa Riesgos Gestión'!$B$8:$B$1247,$B6)</f>
        <v>0</v>
      </c>
      <c r="M6" s="33">
        <f t="shared" si="1"/>
        <v>3</v>
      </c>
      <c r="N6" s="34" t="str">
        <f>+IF((I6/M6)&gt;=20%,Datos!$D$57,+IF(((I6/M6)+(J6/M6))&gt;=30%,Datos!$D$58,+IF(((I6/M6)+(J6/M6)+(K6/M6))&gt;=40%,Datos!$D$59,+IF((I6/M6)+(J6/M6)+(K6/M6)+(L6/M6)&gt;=50%,Datos!$D$60,""))))</f>
        <v>Extremo</v>
      </c>
      <c r="O6" s="85">
        <f>COUNTIFS('Mapa Riesgos Gestión'!$BB$8:$BB$1247,Datos!$D$57,'Mapa Riesgos Gestión'!$B$8:$B$1247,$B6)</f>
        <v>0</v>
      </c>
      <c r="P6" s="85">
        <f>COUNTIFS('Mapa Riesgos Gestión'!$BB$8:$BB$1247,Datos!$D$58,'Mapa Riesgos Gestión'!$B$8:$B$1247,$B6)</f>
        <v>3</v>
      </c>
      <c r="Q6" s="85">
        <f>COUNTIFS('Mapa Riesgos Gestión'!$BB$8:$BB$1247,Datos!$D$59,'Mapa Riesgos Gestión'!$B$8:$B$1247,$B6)</f>
        <v>0</v>
      </c>
      <c r="R6" s="85">
        <f>COUNTIFS('Mapa Riesgos Gestión'!$BB$8:$BB$1247,Datos!$D$60,'Mapa Riesgos Gestión'!$B$8:$B$1247,$B6)</f>
        <v>0</v>
      </c>
      <c r="S6" s="33">
        <f t="shared" si="2"/>
        <v>3</v>
      </c>
      <c r="T6" s="34" t="str">
        <f>+IF((O6/S6)&gt;=20%,Datos!$D$57,+IF(((O6/S6)+(P6/S6))&gt;=30%,Datos!$D$58,+IF(((O6/S6)+(P6/S6)+(Q6/S6))&gt;=40%,Datos!$D$59,+IF((O6/S6)+(P6/S6)+(Q6/S6)+(R6/S6)&gt;=50%,Datos!$D$60,""))))</f>
        <v>Alto</v>
      </c>
    </row>
    <row r="7" spans="2:20" ht="20.149999999999999" customHeight="1" x14ac:dyDescent="0.35">
      <c r="B7" s="140" t="s">
        <v>144</v>
      </c>
      <c r="C7" s="115">
        <f>AVERAGEIFS('Mapa Riesgos Gestión'!$I$8:$I$1247,'Mapa Riesgos Gestión'!$B$8:$B$1247,B7)</f>
        <v>0.5</v>
      </c>
      <c r="D7" s="115">
        <f>AVERAGEIFS('Mapa Riesgos Gestión'!$BM$8:$BM$1159,'Mapa Riesgos Gestión'!$B$8:$B$1159,B7)</f>
        <v>9.722222222222221E-2</v>
      </c>
      <c r="E7" s="115">
        <f>AVERAGEIFS('Mapa Riesgos Gestión'!$CE$8:$CE$1159,'Mapa Riesgos Gestión'!$B$8:$B$1159,B7)</f>
        <v>0.16250000000000001</v>
      </c>
      <c r="F7" s="115">
        <f>AVERAGEIFS('Mapa Riesgos Gestión'!$DC$8:$DC$1259,'Mapa Riesgos Gestión'!$B$8:$B$1259,B7)</f>
        <v>1</v>
      </c>
      <c r="G7" s="115">
        <f t="shared" si="0"/>
        <v>0.43993055555555555</v>
      </c>
      <c r="I7" s="85">
        <f>COUNTIFS('Mapa Riesgos Gestión'!$AJ$8:$AJ$1247,Datos!$D$57,'Mapa Riesgos Gestión'!$B$8:$B$1247,$B7)</f>
        <v>1</v>
      </c>
      <c r="J7" s="85">
        <f>COUNTIFS('Mapa Riesgos Gestión'!$AJ$8:$AJ$1247,Datos!$D$58,'Mapa Riesgos Gestión'!$B$8:$B$1247,$B7)</f>
        <v>3</v>
      </c>
      <c r="K7" s="85">
        <f>COUNTIFS('Mapa Riesgos Gestión'!$AJ$8:$AJ$1247,Datos!$D$59,'Mapa Riesgos Gestión'!$B$8:$B$1247,$B7)</f>
        <v>0</v>
      </c>
      <c r="L7" s="85">
        <f>COUNTIFS('Mapa Riesgos Gestión'!$AJ$8:$AJ$1247,Datos!$D$60,'Mapa Riesgos Gestión'!$B$8:$B$1247,$B7)</f>
        <v>0</v>
      </c>
      <c r="M7" s="33">
        <f t="shared" si="1"/>
        <v>4</v>
      </c>
      <c r="N7" s="34" t="str">
        <f>+IF((I7/M7)&gt;=20%,Datos!$D$57,+IF(((I7/M7)+(J7/M7))&gt;=30%,Datos!$D$58,+IF(((I7/M7)+(J7/M7)+(K7/M7))&gt;=40%,Datos!$D$59,+IF((I7/M7)+(J7/M7)+(K7/M7)+(L7/M7)&gt;=50%,Datos!$D$60,""))))</f>
        <v>Extremo</v>
      </c>
      <c r="O7" s="85">
        <f>COUNTIFS('Mapa Riesgos Gestión'!$BB$8:$BB$1247,Datos!$D$57,'Mapa Riesgos Gestión'!$B$8:$B$1247,$B7)</f>
        <v>0</v>
      </c>
      <c r="P7" s="85">
        <f>COUNTIFS('Mapa Riesgos Gestión'!$BB$8:$BB$1247,Datos!$D$58,'Mapa Riesgos Gestión'!$B$8:$B$1247,$B7)</f>
        <v>2</v>
      </c>
      <c r="Q7" s="85">
        <f>COUNTIFS('Mapa Riesgos Gestión'!$BB$8:$BB$1247,Datos!$D$59,'Mapa Riesgos Gestión'!$B$8:$B$1247,$B7)</f>
        <v>2</v>
      </c>
      <c r="R7" s="85">
        <f>COUNTIFS('Mapa Riesgos Gestión'!$BB$8:$BB$1247,Datos!$D$60,'Mapa Riesgos Gestión'!$B$8:$B$1247,$B7)</f>
        <v>0</v>
      </c>
      <c r="S7" s="33">
        <f t="shared" si="2"/>
        <v>4</v>
      </c>
      <c r="T7" s="34" t="str">
        <f>+IF((O7/S7)&gt;=20%,Datos!$D$57,+IF(((O7/S7)+(P7/S7))&gt;=30%,Datos!$D$58,+IF(((O7/S7)+(P7/S7)+(Q7/S7))&gt;=40%,Datos!$D$59,+IF((O7/S7)+(P7/S7)+(Q7/S7)+(R7/S7)&gt;=50%,Datos!$D$60,""))))</f>
        <v>Alto</v>
      </c>
    </row>
    <row r="8" spans="2:20" ht="20.149999999999999" customHeight="1" x14ac:dyDescent="0.35">
      <c r="B8" s="140" t="s">
        <v>146</v>
      </c>
      <c r="C8" s="115">
        <f>AVERAGEIFS('Mapa Riesgos Gestión'!$I$8:$I$1247,'Mapa Riesgos Gestión'!$B$8:$B$1247,B8)</f>
        <v>0.88888888888888884</v>
      </c>
      <c r="D8" s="115">
        <f>AVERAGEIFS('Mapa Riesgos Gestión'!$BM$8:$BM$1159,'Mapa Riesgos Gestión'!$B$8:$B$1159,B8)</f>
        <v>0.12499999999999999</v>
      </c>
      <c r="E8" s="115">
        <f>AVERAGEIFS('Mapa Riesgos Gestión'!$CE$8:$CE$1159,'Mapa Riesgos Gestión'!$B$8:$B$1159,B8)</f>
        <v>7.5755718954248374E-2</v>
      </c>
      <c r="F8" s="115">
        <f>AVERAGEIFS('Mapa Riesgos Gestión'!$DC$8:$DC$1259,'Mapa Riesgos Gestión'!$B$8:$B$1259,B8)</f>
        <v>1</v>
      </c>
      <c r="G8" s="115">
        <f t="shared" si="0"/>
        <v>0.52241115196078436</v>
      </c>
      <c r="I8" s="85">
        <f>COUNTIFS('Mapa Riesgos Gestión'!$AJ$8:$AJ$1247,Datos!$D$57,'Mapa Riesgos Gestión'!$B$8:$B$1247,$B8)</f>
        <v>1</v>
      </c>
      <c r="J8" s="85">
        <f>COUNTIFS('Mapa Riesgos Gestión'!$AJ$8:$AJ$1247,Datos!$D$58,'Mapa Riesgos Gestión'!$B$8:$B$1247,$B8)</f>
        <v>6</v>
      </c>
      <c r="K8" s="85">
        <f>COUNTIFS('Mapa Riesgos Gestión'!$AJ$8:$AJ$1247,Datos!$D$59,'Mapa Riesgos Gestión'!$B$8:$B$1247,$B8)</f>
        <v>1</v>
      </c>
      <c r="L8" s="85">
        <f>COUNTIFS('Mapa Riesgos Gestión'!$AJ$8:$AJ$1247,Datos!$D$60,'Mapa Riesgos Gestión'!$B$8:$B$1247,$B8)</f>
        <v>0</v>
      </c>
      <c r="M8" s="33">
        <f t="shared" si="1"/>
        <v>8</v>
      </c>
      <c r="N8" s="34" t="str">
        <f>+IF((I8/M8)&gt;=20%,Datos!$D$57,+IF(((I8/M8)+(J8/M8))&gt;=30%,Datos!$D$58,+IF(((I8/M8)+(J8/M8)+(K8/M8))&gt;=40%,Datos!$D$59,+IF((I8/M8)+(J8/M8)+(K8/M8)+(L8/M8)&gt;=50%,Datos!$D$60,""))))</f>
        <v>Alto</v>
      </c>
      <c r="O8" s="85">
        <f>COUNTIFS('Mapa Riesgos Gestión'!$BB$8:$BB$1247,Datos!$D$57,'Mapa Riesgos Gestión'!$B$8:$B$1247,$B8)</f>
        <v>0</v>
      </c>
      <c r="P8" s="85">
        <f>COUNTIFS('Mapa Riesgos Gestión'!$BB$8:$BB$1247,Datos!$D$58,'Mapa Riesgos Gestión'!$B$8:$B$1247,$B8)</f>
        <v>1</v>
      </c>
      <c r="Q8" s="85">
        <f>COUNTIFS('Mapa Riesgos Gestión'!$BB$8:$BB$1247,Datos!$D$59,'Mapa Riesgos Gestión'!$B$8:$B$1247,$B8)</f>
        <v>7</v>
      </c>
      <c r="R8" s="85">
        <f>COUNTIFS('Mapa Riesgos Gestión'!$BB$8:$BB$1247,Datos!$D$60,'Mapa Riesgos Gestión'!$B$8:$B$1247,$B8)</f>
        <v>0</v>
      </c>
      <c r="S8" s="33">
        <f t="shared" si="2"/>
        <v>8</v>
      </c>
      <c r="T8" s="34" t="str">
        <f>+IF((O8/S8)&gt;=20%,Datos!$D$57,+IF(((O8/S8)+(P8/S8))&gt;=30%,Datos!$D$58,+IF(((O8/S8)+(P8/S8)+(Q8/S8))&gt;=40%,Datos!$D$59,+IF((O8/S8)+(P8/S8)+(Q8/S8)+(R8/S8)&gt;=50%,Datos!$D$60,""))))</f>
        <v>Moderado</v>
      </c>
    </row>
    <row r="9" spans="2:20" ht="20.149999999999999" customHeight="1" x14ac:dyDescent="0.35">
      <c r="B9" s="140" t="s">
        <v>148</v>
      </c>
      <c r="C9" s="115">
        <f>AVERAGEIFS('Mapa Riesgos Gestión'!$I$8:$I$1247,'Mapa Riesgos Gestión'!$B$8:$B$1247,B9)</f>
        <v>0.81818181818181823</v>
      </c>
      <c r="D9" s="115">
        <f>AVERAGEIFS('Mapa Riesgos Gestión'!$BM$8:$BM$1159,'Mapa Riesgos Gestión'!$B$8:$B$1159,B9)</f>
        <v>7.407407407407407E-2</v>
      </c>
      <c r="E9" s="115">
        <f>AVERAGEIFS('Mapa Riesgos Gestión'!$CE$8:$CE$1159,'Mapa Riesgos Gestión'!$B$8:$B$1159,B9)</f>
        <v>0.1111111111111111</v>
      </c>
      <c r="F9" s="115">
        <f>AVERAGEIFS('Mapa Riesgos Gestión'!$DC$8:$DC$1259,'Mapa Riesgos Gestión'!$B$8:$B$1259,B9)</f>
        <v>1</v>
      </c>
      <c r="G9" s="115">
        <f t="shared" si="0"/>
        <v>0.50084175084175087</v>
      </c>
      <c r="I9" s="85">
        <f>COUNTIFS('Mapa Riesgos Gestión'!$AJ$8:$AJ$1247,Datos!$D$57,'Mapa Riesgos Gestión'!$B$8:$B$1247,$B9)</f>
        <v>4</v>
      </c>
      <c r="J9" s="85">
        <f>COUNTIFS('Mapa Riesgos Gestión'!$AJ$8:$AJ$1247,Datos!$D$58,'Mapa Riesgos Gestión'!$B$8:$B$1247,$B9)</f>
        <v>2</v>
      </c>
      <c r="K9" s="85">
        <f>COUNTIFS('Mapa Riesgos Gestión'!$AJ$8:$AJ$1247,Datos!$D$59,'Mapa Riesgos Gestión'!$B$8:$B$1247,$B9)</f>
        <v>3</v>
      </c>
      <c r="L9" s="85">
        <f>COUNTIFS('Mapa Riesgos Gestión'!$AJ$8:$AJ$1247,Datos!$D$60,'Mapa Riesgos Gestión'!$B$8:$B$1247,$B9)</f>
        <v>0</v>
      </c>
      <c r="M9" s="33">
        <f t="shared" si="1"/>
        <v>9</v>
      </c>
      <c r="N9" s="34" t="str">
        <f>+IF((I9/M9)&gt;=20%,Datos!$D$57,+IF(((I9/M9)+(J9/M9))&gt;=30%,Datos!$D$58,+IF(((I9/M9)+(J9/M9)+(K9/M9))&gt;=40%,Datos!$D$59,+IF((I9/M9)+(J9/M9)+(K9/M9)+(L9/M9)&gt;=50%,Datos!$D$60,""))))</f>
        <v>Extremo</v>
      </c>
      <c r="O9" s="85">
        <f>COUNTIFS('Mapa Riesgos Gestión'!$BB$8:$BB$1247,Datos!$D$57,'Mapa Riesgos Gestión'!$B$8:$B$1247,$B9)</f>
        <v>0</v>
      </c>
      <c r="P9" s="85">
        <f>COUNTIFS('Mapa Riesgos Gestión'!$BB$8:$BB$1247,Datos!$D$58,'Mapa Riesgos Gestión'!$B$8:$B$1247,$B9)</f>
        <v>4</v>
      </c>
      <c r="Q9" s="85">
        <f>COUNTIFS('Mapa Riesgos Gestión'!$BB$8:$BB$1247,Datos!$D$59,'Mapa Riesgos Gestión'!$B$8:$B$1247,$B9)</f>
        <v>5</v>
      </c>
      <c r="R9" s="85">
        <f>COUNTIFS('Mapa Riesgos Gestión'!$BB$8:$BB$1247,Datos!$D$60,'Mapa Riesgos Gestión'!$B$8:$B$1247,$B9)</f>
        <v>0</v>
      </c>
      <c r="S9" s="33">
        <f t="shared" si="2"/>
        <v>9</v>
      </c>
      <c r="T9" s="34" t="str">
        <f>+IF((O9/S9)&gt;=20%,Datos!$D$57,+IF(((O9/S9)+(P9/S9))&gt;=30%,Datos!$D$58,+IF(((O9/S9)+(P9/S9)+(Q9/S9))&gt;=40%,Datos!$D$59,+IF((O9/S9)+(P9/S9)+(Q9/S9)+(R9/S9)&gt;=50%,Datos!$D$60,""))))</f>
        <v>Alto</v>
      </c>
    </row>
    <row r="10" spans="2:20" ht="20.149999999999999" customHeight="1" x14ac:dyDescent="0.35">
      <c r="B10" s="140" t="s">
        <v>150</v>
      </c>
      <c r="C10" s="115">
        <f>AVERAGEIFS('Mapa Riesgos Gestión'!$I$8:$I$1247,'Mapa Riesgos Gestión'!$B$8:$B$1247,B10)</f>
        <v>0.22222222222222221</v>
      </c>
      <c r="D10" s="115">
        <f>AVERAGEIFS('Mapa Riesgos Gestión'!$BM$8:$BM$1159,'Mapa Riesgos Gestión'!$B$8:$B$1159,B10)</f>
        <v>0.33333333333333331</v>
      </c>
      <c r="E10" s="115">
        <f>AVERAGEIFS('Mapa Riesgos Gestión'!$CE$8:$CE$1159,'Mapa Riesgos Gestión'!$B$8:$B$1159,B10)</f>
        <v>0.22500000000000001</v>
      </c>
      <c r="F10" s="115">
        <f>AVERAGEIFS('Mapa Riesgos Gestión'!$DC$8:$DC$1259,'Mapa Riesgos Gestión'!$B$8:$B$1259,B10)</f>
        <v>1</v>
      </c>
      <c r="G10" s="115">
        <f t="shared" si="0"/>
        <v>0.44513888888888886</v>
      </c>
      <c r="I10" s="85">
        <f>COUNTIFS('Mapa Riesgos Gestión'!$AJ$8:$AJ$1247,Datos!$D$57,'Mapa Riesgos Gestión'!$B$8:$B$1247,$B10)</f>
        <v>2</v>
      </c>
      <c r="J10" s="85">
        <f>COUNTIFS('Mapa Riesgos Gestión'!$AJ$8:$AJ$1247,Datos!$D$58,'Mapa Riesgos Gestión'!$B$8:$B$1247,$B10)</f>
        <v>0</v>
      </c>
      <c r="K10" s="85">
        <f>COUNTIFS('Mapa Riesgos Gestión'!$AJ$8:$AJ$1247,Datos!$D$59,'Mapa Riesgos Gestión'!$B$8:$B$1247,$B10)</f>
        <v>0</v>
      </c>
      <c r="L10" s="85">
        <f>COUNTIFS('Mapa Riesgos Gestión'!$AJ$8:$AJ$1247,Datos!$D$60,'Mapa Riesgos Gestión'!$B$8:$B$1247,$B10)</f>
        <v>0</v>
      </c>
      <c r="M10" s="33">
        <f t="shared" si="1"/>
        <v>2</v>
      </c>
      <c r="N10" s="34" t="str">
        <f>+IF((I10/M10)&gt;=20%,Datos!$D$57,+IF(((I10/M10)+(J10/M10))&gt;=30%,Datos!$D$58,+IF(((I10/M10)+(J10/M10)+(K10/M10))&gt;=40%,Datos!$D$59,+IF((I10/M10)+(J10/M10)+(K10/M10)+(L10/M10)&gt;=50%,Datos!$D$60,""))))</f>
        <v>Extremo</v>
      </c>
      <c r="O10" s="85">
        <f>COUNTIFS('Mapa Riesgos Gestión'!$BB$8:$BB$1247,Datos!$D$57,'Mapa Riesgos Gestión'!$B$8:$B$1247,$B10)</f>
        <v>0</v>
      </c>
      <c r="P10" s="85">
        <f>COUNTIFS('Mapa Riesgos Gestión'!$BB$8:$BB$1247,Datos!$D$58,'Mapa Riesgos Gestión'!$B$8:$B$1247,$B10)</f>
        <v>2</v>
      </c>
      <c r="Q10" s="85">
        <f>COUNTIFS('Mapa Riesgos Gestión'!$BB$8:$BB$1247,Datos!$D$59,'Mapa Riesgos Gestión'!$B$8:$B$1247,$B10)</f>
        <v>0</v>
      </c>
      <c r="R10" s="85">
        <f>COUNTIFS('Mapa Riesgos Gestión'!$BB$8:$BB$1247,Datos!$D$60,'Mapa Riesgos Gestión'!$B$8:$B$1247,$B10)</f>
        <v>0</v>
      </c>
      <c r="S10" s="33">
        <f t="shared" si="2"/>
        <v>2</v>
      </c>
      <c r="T10" s="34" t="str">
        <f>+IF((O10/S10)&gt;=20%,Datos!$D$57,+IF(((O10/S10)+(P10/S10))&gt;=30%,Datos!$D$58,+IF(((O10/S10)+(P10/S10)+(Q10/S10))&gt;=40%,Datos!$D$59,+IF((O10/S10)+(P10/S10)+(Q10/S10)+(R10/S10)&gt;=50%,Datos!$D$60,""))))</f>
        <v>Alto</v>
      </c>
    </row>
    <row r="11" spans="2:20" ht="20.149999999999999" customHeight="1" x14ac:dyDescent="0.35">
      <c r="B11" s="140" t="s">
        <v>152</v>
      </c>
      <c r="C11" s="115">
        <f>AVERAGEIFS('Mapa Riesgos Gestión'!$I$8:$I$1247,'Mapa Riesgos Gestión'!$B$8:$B$1247,B11)</f>
        <v>1</v>
      </c>
      <c r="D11" s="115">
        <f>AVERAGEIFS('Mapa Riesgos Gestión'!$BM$8:$BM$1159,'Mapa Riesgos Gestión'!$B$8:$B$1159,B11)</f>
        <v>0.19047619047619047</v>
      </c>
      <c r="E11" s="115">
        <f>AVERAGEIFS('Mapa Riesgos Gestión'!$CE$8:$CE$1159,'Mapa Riesgos Gestión'!$B$8:$B$1159,B11)</f>
        <v>0</v>
      </c>
      <c r="F11" s="115">
        <f>AVERAGEIFS('Mapa Riesgos Gestión'!$DC$8:$DC$1259,'Mapa Riesgos Gestión'!$B$8:$B$1259,B11)</f>
        <v>1</v>
      </c>
      <c r="G11" s="115">
        <f t="shared" si="0"/>
        <v>0.54761904761904767</v>
      </c>
      <c r="I11" s="85">
        <f>COUNTIFS('Mapa Riesgos Gestión'!$AJ$8:$AJ$1247,Datos!$D$57,'Mapa Riesgos Gestión'!$B$8:$B$1247,$B11)</f>
        <v>0</v>
      </c>
      <c r="J11" s="85">
        <f>COUNTIFS('Mapa Riesgos Gestión'!$AJ$8:$AJ$1247,Datos!$D$58,'Mapa Riesgos Gestión'!$B$8:$B$1247,$B11)</f>
        <v>5</v>
      </c>
      <c r="K11" s="85">
        <f>COUNTIFS('Mapa Riesgos Gestión'!$AJ$8:$AJ$1247,Datos!$D$59,'Mapa Riesgos Gestión'!$B$8:$B$1247,$B11)</f>
        <v>2</v>
      </c>
      <c r="L11" s="85">
        <f>COUNTIFS('Mapa Riesgos Gestión'!$AJ$8:$AJ$1247,Datos!$D$60,'Mapa Riesgos Gestión'!$B$8:$B$1247,$B11)</f>
        <v>0</v>
      </c>
      <c r="M11" s="33">
        <f t="shared" si="1"/>
        <v>7</v>
      </c>
      <c r="N11" s="34" t="str">
        <f>+IF((I11/M11)&gt;=20%,Datos!$D$57,+IF(((I11/M11)+(J11/M11))&gt;=30%,Datos!$D$58,+IF(((I11/M11)+(J11/M11)+(K11/M11))&gt;=40%,Datos!$D$59,+IF((I11/M11)+(J11/M11)+(K11/M11)+(L11/M11)&gt;=50%,Datos!$D$60,""))))</f>
        <v>Alto</v>
      </c>
      <c r="O11" s="85">
        <f>COUNTIFS('Mapa Riesgos Gestión'!$BB$8:$BB$1247,Datos!$D$57,'Mapa Riesgos Gestión'!$B$8:$B$1247,$B11)</f>
        <v>0</v>
      </c>
      <c r="P11" s="85">
        <f>COUNTIFS('Mapa Riesgos Gestión'!$BB$8:$BB$1247,Datos!$D$58,'Mapa Riesgos Gestión'!$B$8:$B$1247,$B11)</f>
        <v>1</v>
      </c>
      <c r="Q11" s="85">
        <f>COUNTIFS('Mapa Riesgos Gestión'!$BB$8:$BB$1247,Datos!$D$59,'Mapa Riesgos Gestión'!$B$8:$B$1247,$B11)</f>
        <v>6</v>
      </c>
      <c r="R11" s="85">
        <f>COUNTIFS('Mapa Riesgos Gestión'!$BB$8:$BB$1247,Datos!$D$60,'Mapa Riesgos Gestión'!$B$8:$B$1247,$B11)</f>
        <v>0</v>
      </c>
      <c r="S11" s="33">
        <f t="shared" si="2"/>
        <v>7</v>
      </c>
      <c r="T11" s="34" t="str">
        <f>+IF((O11/S11)&gt;=20%,Datos!$D$57,+IF(((O11/S11)+(P11/S11))&gt;=30%,Datos!$D$58,+IF(((O11/S11)+(P11/S11)+(Q11/S11))&gt;=40%,Datos!$D$59,+IF((O11/S11)+(P11/S11)+(Q11/S11)+(R11/S11)&gt;=50%,Datos!$D$60,""))))</f>
        <v>Moderado</v>
      </c>
    </row>
    <row r="12" spans="2:20" ht="20.149999999999999" customHeight="1" x14ac:dyDescent="0.35">
      <c r="B12" s="141" t="s">
        <v>154</v>
      </c>
      <c r="C12" s="116">
        <f>AVERAGEIFS('Mapa Riesgos Gestión'!$I$8:$I$1247,'Mapa Riesgos Gestión'!$B$8:$B$1247,B12)</f>
        <v>0.55555555555555558</v>
      </c>
      <c r="D12" s="116">
        <f>AVERAGEIFS('Mapa Riesgos Gestión'!$BM$8:$BM$1159,'Mapa Riesgos Gestión'!$B$8:$B$1159,B12)</f>
        <v>0.26666666666666666</v>
      </c>
      <c r="E12" s="116">
        <f>AVERAGEIFS('Mapa Riesgos Gestión'!$CE$8:$CE$1159,'Mapa Riesgos Gestión'!$B$8:$B$1159,B12)</f>
        <v>0.05</v>
      </c>
      <c r="F12" s="116">
        <f>AVERAGEIFS('Mapa Riesgos Gestión'!$DC$8:$DC$1259,'Mapa Riesgos Gestión'!$B$8:$B$1259,B12)</f>
        <v>1</v>
      </c>
      <c r="G12" s="116">
        <f t="shared" si="0"/>
        <v>0.46805555555555556</v>
      </c>
      <c r="I12" s="86">
        <f>COUNTIFS('Mapa Riesgos Gestión'!$AJ$8:$AJ$1247,Datos!$D$57,'Mapa Riesgos Gestión'!$B$8:$B$1247,$B12)</f>
        <v>3</v>
      </c>
      <c r="J12" s="86">
        <f>COUNTIFS('Mapa Riesgos Gestión'!$AJ$8:$AJ$1247,Datos!$D$58,'Mapa Riesgos Gestión'!$B$8:$B$1247,$B12)</f>
        <v>1</v>
      </c>
      <c r="K12" s="86">
        <f>COUNTIFS('Mapa Riesgos Gestión'!$AJ$8:$AJ$1247,Datos!$D$59,'Mapa Riesgos Gestión'!$B$8:$B$1247,$B12)</f>
        <v>1</v>
      </c>
      <c r="L12" s="86">
        <f>COUNTIFS('Mapa Riesgos Gestión'!$AJ$8:$AJ$1247,Datos!$D$60,'Mapa Riesgos Gestión'!$B$8:$B$1247,$B12)</f>
        <v>0</v>
      </c>
      <c r="M12" s="33">
        <f t="shared" si="1"/>
        <v>5</v>
      </c>
      <c r="N12" s="34" t="str">
        <f>+IF((I12/M12)&gt;=20%,Datos!$D$57,+IF(((I12/M12)+(J12/M12))&gt;=30%,Datos!$D$58,+IF(((I12/M12)+(J12/M12)+(K12/M12))&gt;=40%,Datos!$D$59,+IF((I12/M12)+(J12/M12)+(K12/M12)+(L12/M12)&gt;=50%,Datos!$D$60,""))))</f>
        <v>Extremo</v>
      </c>
      <c r="O12" s="86">
        <f>COUNTIFS('Mapa Riesgos Gestión'!$BB$8:$BB$1247,Datos!$D$57,'Mapa Riesgos Gestión'!$B$8:$B$1247,$B12)</f>
        <v>0</v>
      </c>
      <c r="P12" s="86">
        <f>COUNTIFS('Mapa Riesgos Gestión'!$BB$8:$BB$1247,Datos!$D$58,'Mapa Riesgos Gestión'!$B$8:$B$1247,$B12)</f>
        <v>3</v>
      </c>
      <c r="Q12" s="86">
        <f>COUNTIFS('Mapa Riesgos Gestión'!$BB$8:$BB$1247,Datos!$D$59,'Mapa Riesgos Gestión'!$B$8:$B$1247,$B12)</f>
        <v>2</v>
      </c>
      <c r="R12" s="86">
        <f>COUNTIFS('Mapa Riesgos Gestión'!$BB$8:$BB$1247,Datos!$D$60,'Mapa Riesgos Gestión'!$B$8:$B$1247,$B12)</f>
        <v>0</v>
      </c>
      <c r="S12" s="33">
        <f t="shared" si="2"/>
        <v>5</v>
      </c>
      <c r="T12" s="34" t="str">
        <f>+IF((O12/S12)&gt;=20%,Datos!$D$57,+IF(((O12/S12)+(P12/S12))&gt;=30%,Datos!$D$58,+IF(((O12/S12)+(P12/S12)+(Q12/S12))&gt;=40%,Datos!$D$59,+IF((O12/S12)+(P12/S12)+(Q12/S12)+(R12/S12)&gt;=50%,Datos!$D$60,""))))</f>
        <v>Alto</v>
      </c>
    </row>
    <row r="13" spans="2:20" ht="20.149999999999999" customHeight="1" x14ac:dyDescent="0.35">
      <c r="B13" s="141" t="s">
        <v>156</v>
      </c>
      <c r="C13" s="116">
        <f>AVERAGEIFS('Mapa Riesgos Gestión'!$I$8:$I$1247,'Mapa Riesgos Gestión'!$B$8:$B$1247,B13)</f>
        <v>0.625</v>
      </c>
      <c r="D13" s="116">
        <f>AVERAGEIFS('Mapa Riesgos Gestión'!$BM$8:$BM$1159,'Mapa Riesgos Gestión'!$B$8:$B$1159,B13)</f>
        <v>6.6666666666666666E-2</v>
      </c>
      <c r="E13" s="116">
        <f>AVERAGEIFS('Mapa Riesgos Gestión'!$CE$8:$CE$1159,'Mapa Riesgos Gestión'!$B$8:$B$1159,B13)</f>
        <v>4.4444444444444439E-2</v>
      </c>
      <c r="F13" s="116">
        <f>AVERAGEIFS('Mapa Riesgos Gestión'!$DC$8:$DC$1259,'Mapa Riesgos Gestión'!$B$8:$B$1259,B13)</f>
        <v>1</v>
      </c>
      <c r="G13" s="116">
        <f t="shared" si="0"/>
        <v>0.43402777777777779</v>
      </c>
      <c r="I13" s="86">
        <f>COUNTIFS('Mapa Riesgos Gestión'!$AJ$8:$AJ$1247,Datos!$D$57,'Mapa Riesgos Gestión'!$B$8:$B$1247,$B13)</f>
        <v>2</v>
      </c>
      <c r="J13" s="86">
        <f>COUNTIFS('Mapa Riesgos Gestión'!$AJ$8:$AJ$1247,Datos!$D$58,'Mapa Riesgos Gestión'!$B$8:$B$1247,$B13)</f>
        <v>2</v>
      </c>
      <c r="K13" s="86">
        <f>COUNTIFS('Mapa Riesgos Gestión'!$AJ$8:$AJ$1247,Datos!$D$59,'Mapa Riesgos Gestión'!$B$8:$B$1247,$B13)</f>
        <v>1</v>
      </c>
      <c r="L13" s="86">
        <f>COUNTIFS('Mapa Riesgos Gestión'!$AJ$8:$AJ$1247,Datos!$D$60,'Mapa Riesgos Gestión'!$B$8:$B$1247,$B13)</f>
        <v>0</v>
      </c>
      <c r="M13" s="33">
        <f t="shared" si="1"/>
        <v>5</v>
      </c>
      <c r="N13" s="34" t="str">
        <f>+IF((I13/M13)&gt;=20%,Datos!$D$57,+IF(((I13/M13)+(J13/M13))&gt;=30%,Datos!$D$58,+IF(((I13/M13)+(J13/M13)+(K13/M13))&gt;=40%,Datos!$D$59,+IF((I13/M13)+(J13/M13)+(K13/M13)+(L13/M13)&gt;=50%,Datos!$D$60,""))))</f>
        <v>Extremo</v>
      </c>
      <c r="O13" s="86">
        <f>COUNTIFS('Mapa Riesgos Gestión'!$BB$8:$BB$1247,Datos!$D$57,'Mapa Riesgos Gestión'!$B$8:$B$1247,$B13)</f>
        <v>0</v>
      </c>
      <c r="P13" s="86">
        <f>COUNTIFS('Mapa Riesgos Gestión'!$BB$8:$BB$1247,Datos!$D$58,'Mapa Riesgos Gestión'!$B$8:$B$1247,$B13)</f>
        <v>3</v>
      </c>
      <c r="Q13" s="86">
        <f>COUNTIFS('Mapa Riesgos Gestión'!$BB$8:$BB$1247,Datos!$D$59,'Mapa Riesgos Gestión'!$B$8:$B$1247,$B13)</f>
        <v>2</v>
      </c>
      <c r="R13" s="86">
        <f>COUNTIFS('Mapa Riesgos Gestión'!$BB$8:$BB$1247,Datos!$D$60,'Mapa Riesgos Gestión'!$B$8:$B$1247,$B13)</f>
        <v>0</v>
      </c>
      <c r="S13" s="33">
        <f t="shared" si="2"/>
        <v>5</v>
      </c>
      <c r="T13" s="34" t="str">
        <f>+IF((O13/S13)&gt;=20%,Datos!$D$57,+IF(((O13/S13)+(P13/S13))&gt;=30%,Datos!$D$58,+IF(((O13/S13)+(P13/S13)+(Q13/S13))&gt;=40%,Datos!$D$59,+IF((O13/S13)+(P13/S13)+(Q13/S13)+(R13/S13)&gt;=50%,Datos!$D$60,""))))</f>
        <v>Alto</v>
      </c>
    </row>
    <row r="14" spans="2:20" ht="20.149999999999999" customHeight="1" x14ac:dyDescent="0.35">
      <c r="B14" s="141" t="s">
        <v>158</v>
      </c>
      <c r="C14" s="116">
        <f>AVERAGEIFS('Mapa Riesgos Gestión'!$I$8:$I$1247,'Mapa Riesgos Gestión'!$B$8:$B$1247,B14)</f>
        <v>0.46153846153846156</v>
      </c>
      <c r="D14" s="116">
        <f>AVERAGEIFS('Mapa Riesgos Gestión'!$BM$8:$BM$1159,'Mapa Riesgos Gestión'!$B$8:$B$1159,B14)</f>
        <v>0</v>
      </c>
      <c r="E14" s="116">
        <f>AVERAGEIFS('Mapa Riesgos Gestión'!$CE$8:$CE$1159,'Mapa Riesgos Gestión'!$B$8:$B$1159,B14)</f>
        <v>0</v>
      </c>
      <c r="F14" s="116">
        <f>AVERAGEIFS('Mapa Riesgos Gestión'!$DC$8:$DC$1259,'Mapa Riesgos Gestión'!$B$8:$B$1259,B14)</f>
        <v>1</v>
      </c>
      <c r="G14" s="116">
        <f t="shared" si="0"/>
        <v>0.36538461538461542</v>
      </c>
      <c r="I14" s="86">
        <f>COUNTIFS('Mapa Riesgos Gestión'!$AJ$8:$AJ$1247,Datos!$D$57,'Mapa Riesgos Gestión'!$B$8:$B$1247,$B14)</f>
        <v>1</v>
      </c>
      <c r="J14" s="86">
        <f>COUNTIFS('Mapa Riesgos Gestión'!$AJ$8:$AJ$1247,Datos!$D$58,'Mapa Riesgos Gestión'!$B$8:$B$1247,$B14)</f>
        <v>5</v>
      </c>
      <c r="K14" s="86">
        <f>COUNTIFS('Mapa Riesgos Gestión'!$AJ$8:$AJ$1247,Datos!$D$59,'Mapa Riesgos Gestión'!$B$8:$B$1247,$B14)</f>
        <v>0</v>
      </c>
      <c r="L14" s="86">
        <f>COUNTIFS('Mapa Riesgos Gestión'!$AJ$8:$AJ$1247,Datos!$D$60,'Mapa Riesgos Gestión'!$B$8:$B$1247,$B14)</f>
        <v>0</v>
      </c>
      <c r="M14" s="33">
        <f t="shared" si="1"/>
        <v>6</v>
      </c>
      <c r="N14" s="34" t="str">
        <f>+IF((I14/M14)&gt;=20%,Datos!$D$57,+IF(((I14/M14)+(J14/M14))&gt;=30%,Datos!$D$58,+IF(((I14/M14)+(J14/M14)+(K14/M14))&gt;=40%,Datos!$D$59,+IF((I14/M14)+(J14/M14)+(K14/M14)+(L14/M14)&gt;=50%,Datos!$D$60,""))))</f>
        <v>Alto</v>
      </c>
      <c r="O14" s="86">
        <f>COUNTIFS('Mapa Riesgos Gestión'!$BB$8:$BB$1247,Datos!$D$57,'Mapa Riesgos Gestión'!$B$8:$B$1247,$B14)</f>
        <v>0</v>
      </c>
      <c r="P14" s="86">
        <f>COUNTIFS('Mapa Riesgos Gestión'!$BB$8:$BB$1247,Datos!$D$58,'Mapa Riesgos Gestión'!$B$8:$B$1247,$B14)</f>
        <v>2</v>
      </c>
      <c r="Q14" s="86">
        <f>COUNTIFS('Mapa Riesgos Gestión'!$BB$8:$BB$1247,Datos!$D$59,'Mapa Riesgos Gestión'!$B$8:$B$1247,$B14)</f>
        <v>4</v>
      </c>
      <c r="R14" s="86">
        <f>COUNTIFS('Mapa Riesgos Gestión'!$BB$8:$BB$1247,Datos!$D$60,'Mapa Riesgos Gestión'!$B$8:$B$1247,$B14)</f>
        <v>0</v>
      </c>
      <c r="S14" s="33">
        <f t="shared" si="2"/>
        <v>6</v>
      </c>
      <c r="T14" s="34" t="str">
        <f>+IF((O14/S14)&gt;=20%,Datos!$D$57,+IF(((O14/S14)+(P14/S14))&gt;=30%,Datos!$D$58,+IF(((O14/S14)+(P14/S14)+(Q14/S14))&gt;=40%,Datos!$D$59,+IF((O14/S14)+(P14/S14)+(Q14/S14)+(R14/S14)&gt;=50%,Datos!$D$60,""))))</f>
        <v>Alto</v>
      </c>
    </row>
    <row r="15" spans="2:20" ht="20.149999999999999" customHeight="1" x14ac:dyDescent="0.35">
      <c r="B15" s="141" t="s">
        <v>160</v>
      </c>
      <c r="C15" s="116">
        <f>AVERAGEIFS('Mapa Riesgos Gestión'!$I$8:$I$1247,'Mapa Riesgos Gestión'!$B$8:$B$1247,B15)</f>
        <v>0.83333333333333337</v>
      </c>
      <c r="D15" s="116">
        <f>AVERAGEIFS('Mapa Riesgos Gestión'!$BM$8:$BM$1159,'Mapa Riesgos Gestión'!$B$8:$B$1159,B15)</f>
        <v>6.6666666666666666E-2</v>
      </c>
      <c r="E15" s="116">
        <f>AVERAGEIFS('Mapa Riesgos Gestión'!$CE$8:$CE$1159,'Mapa Riesgos Gestión'!$B$8:$B$1159,B15)</f>
        <v>0.25</v>
      </c>
      <c r="F15" s="116">
        <f>AVERAGEIFS('Mapa Riesgos Gestión'!$DC$8:$DC$1259,'Mapa Riesgos Gestión'!$B$8:$B$1259,B15)</f>
        <v>1</v>
      </c>
      <c r="G15" s="116">
        <f t="shared" si="0"/>
        <v>0.53749999999999998</v>
      </c>
      <c r="I15" s="86">
        <f>COUNTIFS('Mapa Riesgos Gestión'!$AJ$8:$AJ$1247,Datos!$D$57,'Mapa Riesgos Gestión'!$B$8:$B$1247,$B15)</f>
        <v>3</v>
      </c>
      <c r="J15" s="86">
        <f>COUNTIFS('Mapa Riesgos Gestión'!$AJ$8:$AJ$1247,Datos!$D$58,'Mapa Riesgos Gestión'!$B$8:$B$1247,$B15)</f>
        <v>2</v>
      </c>
      <c r="K15" s="86">
        <f>COUNTIFS('Mapa Riesgos Gestión'!$AJ$8:$AJ$1247,Datos!$D$59,'Mapa Riesgos Gestión'!$B$8:$B$1247,$B15)</f>
        <v>0</v>
      </c>
      <c r="L15" s="86">
        <f>COUNTIFS('Mapa Riesgos Gestión'!$AJ$8:$AJ$1247,Datos!$D$60,'Mapa Riesgos Gestión'!$B$8:$B$1247,$B15)</f>
        <v>0</v>
      </c>
      <c r="M15" s="33">
        <f t="shared" si="1"/>
        <v>5</v>
      </c>
      <c r="N15" s="34" t="str">
        <f>+IF((I15/M15)&gt;=20%,Datos!$D$57,+IF(((I15/M15)+(J15/M15))&gt;=30%,Datos!$D$58,+IF(((I15/M15)+(J15/M15)+(K15/M15))&gt;=40%,Datos!$D$59,+IF((I15/M15)+(J15/M15)+(K15/M15)+(L15/M15)&gt;=50%,Datos!$D$60,""))))</f>
        <v>Extremo</v>
      </c>
      <c r="O15" s="86">
        <f>COUNTIFS('Mapa Riesgos Gestión'!$BB$8:$BB$1247,Datos!$D$57,'Mapa Riesgos Gestión'!$B$8:$B$1247,$B15)</f>
        <v>0</v>
      </c>
      <c r="P15" s="86">
        <f>COUNTIFS('Mapa Riesgos Gestión'!$BB$8:$BB$1247,Datos!$D$58,'Mapa Riesgos Gestión'!$B$8:$B$1247,$B15)</f>
        <v>3</v>
      </c>
      <c r="Q15" s="86">
        <f>COUNTIFS('Mapa Riesgos Gestión'!$BB$8:$BB$1247,Datos!$D$59,'Mapa Riesgos Gestión'!$B$8:$B$1247,$B15)</f>
        <v>2</v>
      </c>
      <c r="R15" s="86">
        <f>COUNTIFS('Mapa Riesgos Gestión'!$BB$8:$BB$1247,Datos!$D$60,'Mapa Riesgos Gestión'!$B$8:$B$1247,$B15)</f>
        <v>0</v>
      </c>
      <c r="S15" s="33">
        <f t="shared" si="2"/>
        <v>5</v>
      </c>
      <c r="T15" s="34" t="str">
        <f>+IF((O15/S15)&gt;=20%,Datos!$D$57,+IF(((O15/S15)+(P15/S15))&gt;=30%,Datos!$D$58,+IF(((O15/S15)+(P15/S15)+(Q15/S15))&gt;=40%,Datos!$D$59,+IF((O15/S15)+(P15/S15)+(Q15/S15)+(R15/S15)&gt;=50%,Datos!$D$60,""))))</f>
        <v>Alto</v>
      </c>
    </row>
    <row r="16" spans="2:20" ht="20.149999999999999" customHeight="1" x14ac:dyDescent="0.35">
      <c r="B16" s="141" t="s">
        <v>162</v>
      </c>
      <c r="C16" s="116">
        <f>AVERAGEIFS('Mapa Riesgos Gestión'!$I$8:$I$1247,'Mapa Riesgos Gestión'!$B$8:$B$1247,B16)</f>
        <v>0.5</v>
      </c>
      <c r="D16" s="116">
        <f>AVERAGEIFS('Mapa Riesgos Gestión'!$BM$8:$BM$1159,'Mapa Riesgos Gestión'!$B$8:$B$1159,B16)</f>
        <v>0</v>
      </c>
      <c r="E16" s="116">
        <f>AVERAGEIFS('Mapa Riesgos Gestión'!$CE$8:$CE$1159,'Mapa Riesgos Gestión'!$B$8:$B$1159,B16)</f>
        <v>0</v>
      </c>
      <c r="F16" s="116">
        <f>AVERAGEIFS('Mapa Riesgos Gestión'!$DC$8:$DC$1259,'Mapa Riesgos Gestión'!$B$8:$B$1259,B16)</f>
        <v>1</v>
      </c>
      <c r="G16" s="116">
        <f t="shared" si="0"/>
        <v>0.375</v>
      </c>
      <c r="I16" s="86">
        <f>COUNTIFS('Mapa Riesgos Gestión'!$AJ$8:$AJ$1247,Datos!$D$57,'Mapa Riesgos Gestión'!$B$8:$B$1247,$B16)</f>
        <v>3</v>
      </c>
      <c r="J16" s="86">
        <f>COUNTIFS('Mapa Riesgos Gestión'!$AJ$8:$AJ$1247,Datos!$D$58,'Mapa Riesgos Gestión'!$B$8:$B$1247,$B16)</f>
        <v>0</v>
      </c>
      <c r="K16" s="86">
        <f>COUNTIFS('Mapa Riesgos Gestión'!$AJ$8:$AJ$1247,Datos!$D$59,'Mapa Riesgos Gestión'!$B$8:$B$1247,$B16)</f>
        <v>0</v>
      </c>
      <c r="L16" s="86">
        <f>COUNTIFS('Mapa Riesgos Gestión'!$AJ$8:$AJ$1247,Datos!$D$60,'Mapa Riesgos Gestión'!$B$8:$B$1247,$B16)</f>
        <v>0</v>
      </c>
      <c r="M16" s="33">
        <f t="shared" si="1"/>
        <v>3</v>
      </c>
      <c r="N16" s="34" t="str">
        <f>+IF((I16/M16)&gt;=20%,Datos!$D$57,+IF(((I16/M16)+(J16/M16))&gt;=30%,Datos!$D$58,+IF(((I16/M16)+(J16/M16)+(K16/M16))&gt;=40%,Datos!$D$59,+IF((I16/M16)+(J16/M16)+(K16/M16)+(L16/M16)&gt;=50%,Datos!$D$60,""))))</f>
        <v>Extremo</v>
      </c>
      <c r="O16" s="86">
        <f>COUNTIFS('Mapa Riesgos Gestión'!$BB$8:$BB$1247,Datos!$D$57,'Mapa Riesgos Gestión'!$B$8:$B$1247,$B16)</f>
        <v>0</v>
      </c>
      <c r="P16" s="86">
        <f>COUNTIFS('Mapa Riesgos Gestión'!$BB$8:$BB$1247,Datos!$D$58,'Mapa Riesgos Gestión'!$B$8:$B$1247,$B16)</f>
        <v>3</v>
      </c>
      <c r="Q16" s="86">
        <f>COUNTIFS('Mapa Riesgos Gestión'!$BB$8:$BB$1247,Datos!$D$59,'Mapa Riesgos Gestión'!$B$8:$B$1247,$B16)</f>
        <v>0</v>
      </c>
      <c r="R16" s="86">
        <f>COUNTIFS('Mapa Riesgos Gestión'!$BB$8:$BB$1247,Datos!$D$60,'Mapa Riesgos Gestión'!$B$8:$B$1247,$B16)</f>
        <v>0</v>
      </c>
      <c r="S16" s="33">
        <f t="shared" si="2"/>
        <v>3</v>
      </c>
      <c r="T16" s="34" t="str">
        <f>+IF((O16/S16)&gt;=20%,Datos!$D$57,+IF(((O16/S16)+(P16/S16))&gt;=30%,Datos!$D$58,+IF(((O16/S16)+(P16/S16)+(Q16/S16))&gt;=40%,Datos!$D$59,+IF((O16/S16)+(P16/S16)+(Q16/S16)+(R16/S16)&gt;=50%,Datos!$D$60,""))))</f>
        <v>Alto</v>
      </c>
    </row>
    <row r="17" spans="2:20" ht="20.149999999999999" customHeight="1" x14ac:dyDescent="0.35">
      <c r="B17" s="142" t="s">
        <v>164</v>
      </c>
      <c r="C17" s="117">
        <f>AVERAGEIFS('Mapa Riesgos Gestión'!$I$8:$I$1247,'Mapa Riesgos Gestión'!$B$8:$B$1247,B17)</f>
        <v>0.22222222222222221</v>
      </c>
      <c r="D17" s="117">
        <f>AVERAGEIFS('Mapa Riesgos Gestión'!$BM$8:$BM$1159,'Mapa Riesgos Gestión'!$B$8:$B$1159,B17)</f>
        <v>0</v>
      </c>
      <c r="E17" s="117">
        <f>AVERAGEIFS('Mapa Riesgos Gestión'!$CE$8:$CE$1159,'Mapa Riesgos Gestión'!$B$8:$B$1159,B17)</f>
        <v>0</v>
      </c>
      <c r="F17" s="117">
        <f>AVERAGEIFS('Mapa Riesgos Gestión'!$DC$8:$DC$1259,'Mapa Riesgos Gestión'!$B$8:$B$1259,B17)</f>
        <v>1</v>
      </c>
      <c r="G17" s="117">
        <f t="shared" si="0"/>
        <v>0.30555555555555558</v>
      </c>
      <c r="I17" s="87">
        <f>COUNTIFS('Mapa Riesgos Gestión'!$AJ$8:$AJ$1247,Datos!$D$57,'Mapa Riesgos Gestión'!$B$8:$B$1247,$B17)</f>
        <v>0</v>
      </c>
      <c r="J17" s="87">
        <f>COUNTIFS('Mapa Riesgos Gestión'!$AJ$8:$AJ$1247,Datos!$D$58,'Mapa Riesgos Gestión'!$B$8:$B$1247,$B17)</f>
        <v>2</v>
      </c>
      <c r="K17" s="87">
        <f>COUNTIFS('Mapa Riesgos Gestión'!$AJ$8:$AJ$1247,Datos!$D$59,'Mapa Riesgos Gestión'!$B$8:$B$1247,$B17)</f>
        <v>0</v>
      </c>
      <c r="L17" s="87">
        <f>COUNTIFS('Mapa Riesgos Gestión'!$AJ$8:$AJ$1247,Datos!$D$60,'Mapa Riesgos Gestión'!$B$8:$B$1247,$B17)</f>
        <v>0</v>
      </c>
      <c r="M17" s="33">
        <f t="shared" si="1"/>
        <v>2</v>
      </c>
      <c r="N17" s="34" t="str">
        <f>+IF((I17/M17)&gt;=20%,Datos!$D$57,+IF(((I17/M17)+(J17/M17))&gt;=30%,Datos!$D$58,+IF(((I17/M17)+(J17/M17)+(K17/M17))&gt;=40%,Datos!$D$59,+IF((I17/M17)+(J17/M17)+(K17/M17)+(L17/M17)&gt;=50%,Datos!$D$60,""))))</f>
        <v>Alto</v>
      </c>
      <c r="O17" s="87">
        <f>COUNTIFS('Mapa Riesgos Gestión'!$BB$8:$BB$1247,Datos!$D$57,'Mapa Riesgos Gestión'!$B$8:$B$1247,$B17)</f>
        <v>0</v>
      </c>
      <c r="P17" s="87">
        <f>COUNTIFS('Mapa Riesgos Gestión'!$BB$8:$BB$1247,Datos!$D$58,'Mapa Riesgos Gestión'!$B$8:$B$1247,$B17)</f>
        <v>0</v>
      </c>
      <c r="Q17" s="87">
        <f>COUNTIFS('Mapa Riesgos Gestión'!$BB$8:$BB$1247,Datos!$D$59,'Mapa Riesgos Gestión'!$B$8:$B$1247,$B17)</f>
        <v>2</v>
      </c>
      <c r="R17" s="87">
        <f>COUNTIFS('Mapa Riesgos Gestión'!$BB$8:$BB$1247,Datos!$D$60,'Mapa Riesgos Gestión'!$B$8:$B$1247,$B17)</f>
        <v>0</v>
      </c>
      <c r="S17" s="33">
        <f t="shared" si="2"/>
        <v>2</v>
      </c>
      <c r="T17" s="34" t="str">
        <f>+IF((O17/S17)&gt;=20%,Datos!$D$57,+IF(((O17/S17)+(P17/S17))&gt;=30%,Datos!$D$58,+IF(((O17/S17)+(P17/S17)+(Q17/S17))&gt;=40%,Datos!$D$59,+IF((O17/S17)+(P17/S17)+(Q17/S17)+(R17/S17)&gt;=50%,Datos!$D$60,""))))</f>
        <v>Moderado</v>
      </c>
    </row>
    <row r="18" spans="2:20" ht="20.149999999999999" customHeight="1" x14ac:dyDescent="0.35">
      <c r="I18" s="125">
        <f>+SUM(I3:I17)</f>
        <v>27</v>
      </c>
      <c r="J18" s="126">
        <f>+SUM(J3:J17)</f>
        <v>37</v>
      </c>
      <c r="K18" s="127">
        <f>+SUM(K3:K17)</f>
        <v>11</v>
      </c>
      <c r="L18" s="128">
        <f>+SUM(L3:L17)</f>
        <v>0</v>
      </c>
      <c r="M18" s="129">
        <f>+SUM(M3:M17)</f>
        <v>75</v>
      </c>
      <c r="N18" s="29"/>
      <c r="O18" s="125">
        <f>+SUM(O3:O17)</f>
        <v>0</v>
      </c>
      <c r="P18" s="126">
        <f>+SUM(P3:P17)</f>
        <v>32</v>
      </c>
      <c r="Q18" s="127">
        <f>+SUM(Q3:Q17)</f>
        <v>43</v>
      </c>
      <c r="R18" s="128">
        <f>+SUM(R3:R17)</f>
        <v>0</v>
      </c>
      <c r="S18" s="129">
        <f>+SUM(S3:S17)</f>
        <v>75</v>
      </c>
      <c r="T18" s="26"/>
    </row>
    <row r="19" spans="2:20" ht="20.149999999999999" customHeight="1" x14ac:dyDescent="0.35">
      <c r="B19" s="137" t="s">
        <v>1005</v>
      </c>
      <c r="C19" s="138">
        <f>+AVERAGE(C3:C17)</f>
        <v>0.631002516002516</v>
      </c>
      <c r="D19" s="138">
        <f>+AVERAGE(D3:D17)</f>
        <v>0.12485890652557317</v>
      </c>
      <c r="E19" s="138">
        <f>+AVERAGE(E3:E17)</f>
        <v>0.11285902323892522</v>
      </c>
      <c r="F19" s="138">
        <f>+AVERAGE(F3:F17)</f>
        <v>0.93333333333333335</v>
      </c>
      <c r="G19" s="138">
        <f>+AVERAGE(G3:G17)</f>
        <v>0.45051344477508692</v>
      </c>
      <c r="I19" s="26"/>
      <c r="J19" s="26"/>
      <c r="K19" s="26"/>
      <c r="L19" s="26"/>
      <c r="M19" s="26"/>
      <c r="N19" s="29"/>
      <c r="O19" s="26"/>
      <c r="P19" s="26"/>
      <c r="Q19" s="26"/>
      <c r="R19" s="26"/>
      <c r="S19" s="26"/>
      <c r="T19" s="26"/>
    </row>
    <row r="20" spans="2:20" ht="20.149999999999999" customHeight="1" x14ac:dyDescent="0.35">
      <c r="I20" s="26"/>
      <c r="J20" s="26"/>
      <c r="K20" s="26"/>
      <c r="L20" s="26"/>
      <c r="M20" s="26"/>
      <c r="N20" s="29"/>
      <c r="O20" s="26"/>
      <c r="P20" s="26"/>
      <c r="Q20" s="26"/>
      <c r="R20" s="26"/>
      <c r="S20" s="26"/>
      <c r="T20" s="26"/>
    </row>
    <row r="21" spans="2:20" ht="20.149999999999999" customHeight="1" x14ac:dyDescent="0.35">
      <c r="B21" s="155" t="s">
        <v>1765</v>
      </c>
      <c r="C21" s="129">
        <f>COUNTIF('Mapa Riesgos Gestión'!$U$8:$U$491,B21)</f>
        <v>8</v>
      </c>
      <c r="D21" s="154"/>
      <c r="I21" s="26"/>
      <c r="J21" s="26"/>
      <c r="K21" s="26"/>
      <c r="L21" s="26"/>
      <c r="M21" s="26"/>
      <c r="N21" s="29"/>
      <c r="O21" s="26"/>
      <c r="P21" s="26"/>
      <c r="Q21" s="26"/>
      <c r="R21" s="26"/>
      <c r="S21" s="26"/>
      <c r="T21" s="26"/>
    </row>
    <row r="22" spans="2:20" ht="20.149999999999999" customHeight="1" x14ac:dyDescent="0.35">
      <c r="B22" s="155" t="s">
        <v>1766</v>
      </c>
      <c r="C22" s="129">
        <f>COUNTIF('Mapa Riesgos Gestión'!$U$8:$U$491,B22)</f>
        <v>67</v>
      </c>
      <c r="D22" s="154"/>
      <c r="I22" s="26"/>
      <c r="J22" s="26"/>
      <c r="K22" s="26"/>
      <c r="L22" s="26"/>
      <c r="M22" s="26"/>
      <c r="N22" s="29"/>
      <c r="O22" s="26"/>
      <c r="P22" s="26"/>
      <c r="Q22" s="26"/>
      <c r="R22" s="26"/>
      <c r="S22" s="26"/>
      <c r="T22" s="26"/>
    </row>
    <row r="23" spans="2:20" ht="20.149999999999999" customHeight="1" x14ac:dyDescent="0.35">
      <c r="C23" s="154"/>
      <c r="D23" s="154"/>
      <c r="E23" s="26"/>
      <c r="F23" s="26"/>
      <c r="G23" s="26"/>
      <c r="H23" s="26"/>
      <c r="I23" s="29"/>
      <c r="J23" s="26"/>
      <c r="K23" s="26"/>
      <c r="L23" s="26"/>
      <c r="M23" s="26"/>
      <c r="N23" s="26"/>
      <c r="O23" s="26"/>
    </row>
    <row r="24" spans="2:20" ht="20.149999999999999" customHeight="1" x14ac:dyDescent="0.35">
      <c r="B24" s="155" t="s">
        <v>206</v>
      </c>
      <c r="C24" s="129">
        <f>COUNTIF('Mapa Riesgos Gestión'!$Y$8:$Y$491,B24)</f>
        <v>11</v>
      </c>
      <c r="D24" s="154"/>
      <c r="E24" s="26"/>
      <c r="F24" s="26"/>
      <c r="G24" s="26"/>
      <c r="H24" s="26"/>
      <c r="I24" s="29"/>
      <c r="J24" s="26"/>
      <c r="K24" s="26"/>
      <c r="L24" s="26"/>
      <c r="M24" s="26"/>
      <c r="N24" s="26"/>
      <c r="O24" s="26"/>
    </row>
    <row r="25" spans="2:20" ht="20.149999999999999" customHeight="1" x14ac:dyDescent="0.35">
      <c r="B25" s="155" t="s">
        <v>207</v>
      </c>
      <c r="C25" s="129">
        <f>COUNTIF('Mapa Riesgos Gestión'!$Y$8:$Y$491,B25)</f>
        <v>1</v>
      </c>
      <c r="D25" s="154"/>
      <c r="E25" s="26"/>
      <c r="F25" s="26"/>
      <c r="G25" s="26"/>
      <c r="H25" s="26"/>
      <c r="I25" s="29"/>
      <c r="J25" s="26"/>
      <c r="K25" s="26"/>
      <c r="L25" s="26"/>
      <c r="M25" s="26"/>
      <c r="N25" s="26"/>
      <c r="O25" s="26"/>
    </row>
    <row r="26" spans="2:20" ht="20.149999999999999" customHeight="1" x14ac:dyDescent="0.35">
      <c r="B26" s="155" t="s">
        <v>208</v>
      </c>
      <c r="C26" s="129">
        <f>COUNTIF('Mapa Riesgos Gestión'!$Y$8:$Y$491,B26)</f>
        <v>33</v>
      </c>
      <c r="D26" s="154"/>
      <c r="E26" s="26"/>
      <c r="F26" s="26"/>
      <c r="G26" s="26"/>
      <c r="H26" s="26"/>
      <c r="I26" s="29"/>
      <c r="J26" s="26"/>
      <c r="K26" s="26"/>
      <c r="L26" s="26"/>
      <c r="M26" s="26"/>
      <c r="N26" s="26"/>
      <c r="O26" s="26"/>
    </row>
    <row r="27" spans="2:20" ht="20.149999999999999" customHeight="1" x14ac:dyDescent="0.35">
      <c r="B27" s="155" t="s">
        <v>209</v>
      </c>
      <c r="C27" s="129">
        <f>COUNTIF('Mapa Riesgos Gestión'!$Y$8:$Y$491,B27)</f>
        <v>2</v>
      </c>
      <c r="D27" s="154"/>
      <c r="I27" s="30"/>
      <c r="N27" s="27"/>
    </row>
    <row r="28" spans="2:20" ht="20.149999999999999" customHeight="1" x14ac:dyDescent="0.35">
      <c r="B28" s="155" t="s">
        <v>210</v>
      </c>
      <c r="C28" s="129">
        <f>COUNTIF('Mapa Riesgos Gestión'!$Y$8:$Y$491,B28)</f>
        <v>5</v>
      </c>
      <c r="D28" s="154"/>
      <c r="I28" s="30"/>
      <c r="N28" s="27"/>
    </row>
    <row r="29" spans="2:20" ht="20.149999999999999" customHeight="1" x14ac:dyDescent="0.35">
      <c r="B29" s="155" t="s">
        <v>211</v>
      </c>
      <c r="C29" s="129">
        <f>COUNTIF('Mapa Riesgos Gestión'!$Y$8:$Y$491,B29)</f>
        <v>20</v>
      </c>
      <c r="D29" s="154"/>
      <c r="I29" s="30"/>
      <c r="N29" s="27"/>
    </row>
    <row r="30" spans="2:20" ht="20.149999999999999" customHeight="1" x14ac:dyDescent="0.35">
      <c r="B30" s="155" t="s">
        <v>212</v>
      </c>
      <c r="C30" s="129">
        <f>COUNTIF('Mapa Riesgos Gestión'!$Y$8:$Y$491,B30)</f>
        <v>3</v>
      </c>
      <c r="D30" s="154"/>
      <c r="I30" s="30"/>
      <c r="N30" s="27"/>
    </row>
    <row r="31" spans="2:20" ht="20.149999999999999" customHeight="1" x14ac:dyDescent="0.35">
      <c r="B31" s="155" t="s">
        <v>213</v>
      </c>
      <c r="C31" s="129">
        <f>COUNTIF('Mapa Riesgos Gestión'!$Y$8:$Y$491,B31)</f>
        <v>0</v>
      </c>
      <c r="D31" s="154"/>
      <c r="I31" s="30"/>
      <c r="N31" s="27"/>
    </row>
    <row r="32" spans="2:20" ht="20.149999999999999" customHeight="1" x14ac:dyDescent="0.35">
      <c r="C32" s="154"/>
      <c r="D32" s="154"/>
      <c r="I32" s="30"/>
      <c r="N32" s="27"/>
    </row>
    <row r="33" spans="2:14" ht="20.149999999999999" customHeight="1" x14ac:dyDescent="0.35">
      <c r="B33" s="155" t="s">
        <v>1310</v>
      </c>
      <c r="C33" s="129">
        <f>COUNTIF('Mapa Riesgos Gestión'!$H$8:$H$491,B33)</f>
        <v>10</v>
      </c>
      <c r="D33" s="154"/>
      <c r="I33" s="30"/>
      <c r="N33" s="27"/>
    </row>
    <row r="34" spans="2:14" ht="20.149999999999999" customHeight="1" x14ac:dyDescent="0.35">
      <c r="B34" s="155" t="s">
        <v>1044</v>
      </c>
      <c r="C34" s="129">
        <f>COUNTIF('Mapa Riesgos Gestión'!$H$8:$H$491,B34)</f>
        <v>1</v>
      </c>
      <c r="D34" s="154"/>
      <c r="I34" s="30"/>
      <c r="N34" s="27"/>
    </row>
    <row r="35" spans="2:14" ht="20.149999999999999" customHeight="1" x14ac:dyDescent="0.35">
      <c r="B35" s="155" t="s">
        <v>1032</v>
      </c>
      <c r="C35" s="129">
        <f>COUNTIF('Mapa Riesgos Gestión'!$H$8:$H$491,B35)</f>
        <v>3</v>
      </c>
      <c r="D35" s="154"/>
      <c r="I35" s="30"/>
      <c r="N35" s="27"/>
    </row>
    <row r="36" spans="2:14" ht="20.149999999999999" customHeight="1" x14ac:dyDescent="0.35">
      <c r="B36" s="155" t="s">
        <v>1402</v>
      </c>
      <c r="C36" s="129">
        <f>COUNTIF('Mapa Riesgos Gestión'!$H$8:$H$491,B36)</f>
        <v>6</v>
      </c>
      <c r="D36" s="154"/>
      <c r="I36" s="30"/>
      <c r="N36" s="27"/>
    </row>
    <row r="37" spans="2:14" ht="20.149999999999999" customHeight="1" x14ac:dyDescent="0.35">
      <c r="B37" s="155" t="s">
        <v>1460</v>
      </c>
      <c r="C37" s="129">
        <f>COUNTIF('Mapa Riesgos Gestión'!$H$8:$H$491,B37)</f>
        <v>9</v>
      </c>
      <c r="D37" s="154"/>
      <c r="I37" s="30"/>
      <c r="N37" s="27"/>
    </row>
    <row r="38" spans="2:14" ht="20.149999999999999" customHeight="1" x14ac:dyDescent="0.35">
      <c r="B38" s="155" t="s">
        <v>1253</v>
      </c>
      <c r="C38" s="129">
        <f>COUNTIF('Mapa Riesgos Gestión'!$H$8:$H$491,B38)</f>
        <v>7</v>
      </c>
      <c r="D38" s="154"/>
      <c r="I38" s="30"/>
      <c r="N38" s="27"/>
    </row>
    <row r="39" spans="2:14" ht="20.149999999999999" customHeight="1" x14ac:dyDescent="0.35">
      <c r="B39" s="155" t="s">
        <v>1689</v>
      </c>
      <c r="C39" s="129">
        <f>COUNTIF('Mapa Riesgos Gestión'!$H$8:$H$491,B39)</f>
        <v>2</v>
      </c>
      <c r="D39" s="154"/>
      <c r="I39" s="30"/>
      <c r="N39" s="27"/>
    </row>
    <row r="40" spans="2:14" ht="20.149999999999999" customHeight="1" x14ac:dyDescent="0.35">
      <c r="B40" s="155" t="s">
        <v>1582</v>
      </c>
      <c r="C40" s="129">
        <f>COUNTIF('Mapa Riesgos Gestión'!$H$8:$H$491,B40)</f>
        <v>3</v>
      </c>
      <c r="D40" s="154"/>
    </row>
    <row r="41" spans="2:14" ht="20.149999999999999" customHeight="1" x14ac:dyDescent="0.35">
      <c r="B41" s="155" t="s">
        <v>1090</v>
      </c>
      <c r="C41" s="129">
        <f>COUNTIF('Mapa Riesgos Gestión'!$H$8:$H$491,B41)</f>
        <v>1</v>
      </c>
      <c r="D41" s="154"/>
    </row>
    <row r="42" spans="2:14" ht="20.149999999999999" customHeight="1" x14ac:dyDescent="0.35">
      <c r="B42" s="155" t="s">
        <v>1767</v>
      </c>
      <c r="C42" s="129">
        <f>COUNTIF('Mapa Riesgos Gestión'!$H$8:$H$491,B42)</f>
        <v>1</v>
      </c>
      <c r="D42" s="154"/>
    </row>
    <row r="43" spans="2:14" ht="20.149999999999999" customHeight="1" x14ac:dyDescent="0.35">
      <c r="B43" s="155" t="s">
        <v>1618</v>
      </c>
      <c r="C43" s="129">
        <f>COUNTIF('Mapa Riesgos Gestión'!$H$8:$H$491,B43)</f>
        <v>3</v>
      </c>
      <c r="D43" s="154"/>
    </row>
    <row r="44" spans="2:14" ht="20.149999999999999" customHeight="1" x14ac:dyDescent="0.35">
      <c r="B44" s="155" t="s">
        <v>1727</v>
      </c>
      <c r="C44" s="129">
        <f>COUNTIF('Mapa Riesgos Gestión'!$H$8:$H$491,B44)</f>
        <v>3</v>
      </c>
      <c r="D44" s="154"/>
    </row>
    <row r="45" spans="2:14" ht="20.149999999999999" customHeight="1" x14ac:dyDescent="0.35">
      <c r="B45" s="155" t="s">
        <v>1654</v>
      </c>
      <c r="C45" s="129">
        <f>COUNTIF('Mapa Riesgos Gestión'!$H$8:$H$491,B45)</f>
        <v>3</v>
      </c>
      <c r="D45" s="154"/>
    </row>
    <row r="46" spans="2:14" ht="20.149999999999999" customHeight="1" x14ac:dyDescent="0.35">
      <c r="B46" s="155" t="s">
        <v>1583</v>
      </c>
      <c r="C46" s="129">
        <f>COUNTIF('Mapa Riesgos Gestión'!$H$8:$H$491,B46)</f>
        <v>4</v>
      </c>
      <c r="D46" s="154"/>
    </row>
    <row r="47" spans="2:14" ht="20.149999999999999" customHeight="1" x14ac:dyDescent="0.35">
      <c r="B47" s="155" t="s">
        <v>1697</v>
      </c>
      <c r="C47" s="129">
        <f>COUNTIF('Mapa Riesgos Gestión'!$H$8:$H$491,B47)</f>
        <v>4</v>
      </c>
      <c r="D47" s="154"/>
    </row>
    <row r="48" spans="2:14" ht="20.149999999999999" customHeight="1" x14ac:dyDescent="0.35">
      <c r="B48" s="155" t="s">
        <v>1111</v>
      </c>
      <c r="C48" s="129">
        <f>COUNTIF('Mapa Riesgos Gestión'!$H$8:$H$491,B48)</f>
        <v>5</v>
      </c>
      <c r="D48" s="154"/>
    </row>
    <row r="49" spans="2:4" ht="20.149999999999999" customHeight="1" x14ac:dyDescent="0.35">
      <c r="B49" s="155" t="s">
        <v>1158</v>
      </c>
      <c r="C49" s="129">
        <f>COUNTIF('Mapa Riesgos Gestión'!$H$8:$H$491,B49)</f>
        <v>5</v>
      </c>
      <c r="D49" s="154"/>
    </row>
    <row r="50" spans="2:4" ht="20.149999999999999" customHeight="1" x14ac:dyDescent="0.35">
      <c r="B50" s="155" t="s">
        <v>1198</v>
      </c>
      <c r="C50" s="129">
        <f>COUNTIF('Mapa Riesgos Gestión'!$H$8:$H$491,B50)</f>
        <v>6</v>
      </c>
      <c r="D50" s="154"/>
    </row>
    <row r="51" spans="2:4" ht="20.149999999999999" customHeight="1" x14ac:dyDescent="0.35">
      <c r="C51" s="154"/>
      <c r="D51" s="154"/>
    </row>
    <row r="52" spans="2:4" ht="20.149999999999999" customHeight="1" x14ac:dyDescent="0.35">
      <c r="B52" s="155" t="s">
        <v>1725</v>
      </c>
      <c r="C52" s="129">
        <f>COUNTA('Mapa Riesgos Gestión'!AM8:AM491)</f>
        <v>190</v>
      </c>
      <c r="D52" s="154"/>
    </row>
    <row r="53" spans="2:4" ht="20.149999999999999" customHeight="1" x14ac:dyDescent="0.35">
      <c r="C53" s="154"/>
      <c r="D53" s="154"/>
    </row>
    <row r="54" spans="2:4" ht="20.149999999999999" customHeight="1" x14ac:dyDescent="0.35">
      <c r="B54" s="155" t="s">
        <v>53</v>
      </c>
      <c r="C54" s="129">
        <f>COUNTIF('Mapa Riesgos Gestión'!$AQ$8:$AQ$491,B54)</f>
        <v>34</v>
      </c>
      <c r="D54" s="154"/>
    </row>
    <row r="55" spans="2:4" ht="20.149999999999999" customHeight="1" x14ac:dyDescent="0.35">
      <c r="B55" s="155" t="s">
        <v>54</v>
      </c>
      <c r="C55" s="129">
        <f>COUNTIF('Mapa Riesgos Gestión'!$AQ$8:$AQ$491,B55)</f>
        <v>75</v>
      </c>
      <c r="D55" s="154"/>
    </row>
    <row r="56" spans="2:4" ht="20.149999999999999" customHeight="1" x14ac:dyDescent="0.35">
      <c r="B56" s="155" t="s">
        <v>55</v>
      </c>
      <c r="C56" s="129">
        <f>COUNTIF('Mapa Riesgos Gestión'!$AQ$8:$AQ$491,B56)</f>
        <v>81</v>
      </c>
      <c r="D56" s="154"/>
    </row>
    <row r="57" spans="2:4" ht="20.149999999999999" customHeight="1" x14ac:dyDescent="0.35">
      <c r="C57" s="154"/>
      <c r="D57" s="154"/>
    </row>
    <row r="58" spans="2:4" ht="20.149999999999999" customHeight="1" x14ac:dyDescent="0.35">
      <c r="B58" s="155" t="s">
        <v>1724</v>
      </c>
      <c r="C58" s="129">
        <f>COUNTA('Mapa Riesgos Gestión'!BO8:BO491)</f>
        <v>106</v>
      </c>
      <c r="D58" s="154"/>
    </row>
    <row r="61" spans="2:4" ht="20.149999999999999" customHeight="1" x14ac:dyDescent="0.35">
      <c r="B61" s="129" t="s">
        <v>66</v>
      </c>
      <c r="C61" s="129" t="s">
        <v>72</v>
      </c>
      <c r="D61" s="154"/>
    </row>
    <row r="62" spans="2:4" ht="20.149999999999999" customHeight="1" x14ac:dyDescent="0.35">
      <c r="B62" s="157" t="s">
        <v>84</v>
      </c>
      <c r="C62" s="33">
        <v>4</v>
      </c>
      <c r="D62" s="26"/>
    </row>
    <row r="63" spans="2:4" ht="20.149999999999999" customHeight="1" x14ac:dyDescent="0.35">
      <c r="B63" s="157" t="s">
        <v>201</v>
      </c>
      <c r="C63" s="33">
        <v>4</v>
      </c>
      <c r="D63" s="26"/>
    </row>
    <row r="64" spans="2:4" ht="20.149999999999999" customHeight="1" x14ac:dyDescent="0.35">
      <c r="B64" s="157" t="s">
        <v>140</v>
      </c>
      <c r="C64" s="33">
        <v>8</v>
      </c>
      <c r="D64" s="26"/>
    </row>
    <row r="65" spans="2:14" ht="20.149999999999999" customHeight="1" x14ac:dyDescent="0.35">
      <c r="B65" s="157" t="s">
        <v>142</v>
      </c>
      <c r="C65" s="33">
        <v>3</v>
      </c>
      <c r="D65" s="26"/>
    </row>
    <row r="66" spans="2:14" ht="20.149999999999999" customHeight="1" x14ac:dyDescent="0.35">
      <c r="B66" s="157" t="s">
        <v>144</v>
      </c>
      <c r="C66" s="33">
        <v>4</v>
      </c>
      <c r="D66" s="26"/>
    </row>
    <row r="67" spans="2:14" ht="20.149999999999999" customHeight="1" x14ac:dyDescent="0.35">
      <c r="B67" s="157" t="s">
        <v>146</v>
      </c>
      <c r="C67" s="33">
        <v>8</v>
      </c>
      <c r="D67" s="26"/>
    </row>
    <row r="68" spans="2:14" ht="20.149999999999999" customHeight="1" x14ac:dyDescent="0.35">
      <c r="B68" s="157" t="s">
        <v>148</v>
      </c>
      <c r="C68" s="33">
        <v>9</v>
      </c>
      <c r="D68" s="26"/>
    </row>
    <row r="69" spans="2:14" ht="20.149999999999999" customHeight="1" x14ac:dyDescent="0.35">
      <c r="B69" s="157" t="s">
        <v>150</v>
      </c>
      <c r="C69" s="33">
        <v>2</v>
      </c>
      <c r="D69" s="26"/>
    </row>
    <row r="70" spans="2:14" ht="20.149999999999999" customHeight="1" x14ac:dyDescent="0.35">
      <c r="B70" s="157" t="s">
        <v>152</v>
      </c>
      <c r="C70" s="33">
        <v>7</v>
      </c>
      <c r="D70" s="26"/>
    </row>
    <row r="71" spans="2:14" ht="20.149999999999999" customHeight="1" x14ac:dyDescent="0.35">
      <c r="B71" s="157" t="s">
        <v>154</v>
      </c>
      <c r="C71" s="33">
        <v>5</v>
      </c>
      <c r="D71" s="26"/>
    </row>
    <row r="72" spans="2:14" ht="20.149999999999999" customHeight="1" x14ac:dyDescent="0.35">
      <c r="B72" s="157" t="s">
        <v>156</v>
      </c>
      <c r="C72" s="33">
        <v>5</v>
      </c>
      <c r="D72" s="26"/>
    </row>
    <row r="73" spans="2:14" ht="20.149999999999999" customHeight="1" x14ac:dyDescent="0.35">
      <c r="B73" s="157" t="s">
        <v>158</v>
      </c>
      <c r="C73" s="33">
        <v>6</v>
      </c>
      <c r="D73" s="26"/>
    </row>
    <row r="74" spans="2:14" ht="20.149999999999999" customHeight="1" x14ac:dyDescent="0.35">
      <c r="B74" s="157" t="s">
        <v>160</v>
      </c>
      <c r="C74" s="33">
        <v>5</v>
      </c>
      <c r="D74" s="26"/>
    </row>
    <row r="75" spans="2:14" ht="20.149999999999999" customHeight="1" x14ac:dyDescent="0.35">
      <c r="B75" s="157" t="s">
        <v>162</v>
      </c>
      <c r="C75" s="33">
        <v>3</v>
      </c>
      <c r="D75" s="26"/>
    </row>
    <row r="76" spans="2:14" ht="20.149999999999999" customHeight="1" x14ac:dyDescent="0.35">
      <c r="B76" s="157" t="s">
        <v>164</v>
      </c>
      <c r="C76" s="33">
        <v>2</v>
      </c>
      <c r="D76" s="26"/>
    </row>
    <row r="79" spans="2:14" ht="20.149999999999999" customHeight="1" x14ac:dyDescent="0.35">
      <c r="B79" s="129" t="s">
        <v>66</v>
      </c>
      <c r="C79" s="129" t="s">
        <v>0</v>
      </c>
      <c r="D79" s="129" t="s">
        <v>1766</v>
      </c>
      <c r="M79" s="30"/>
      <c r="N79" s="27"/>
    </row>
    <row r="80" spans="2:14" ht="20.149999999999999" customHeight="1" x14ac:dyDescent="0.35">
      <c r="B80" s="157" t="s">
        <v>84</v>
      </c>
      <c r="C80" s="33">
        <f>COUNTIFS('Mapa Riesgos Gestión'!$B$8:$B$463,B80,'Mapa Riesgos Gestión'!$U$8:$U$463,$C$79)</f>
        <v>1</v>
      </c>
      <c r="D80" s="33">
        <f>COUNTIFS('Mapa Riesgos Gestión'!$B$8:$B$463,B80,'Mapa Riesgos Gestión'!$U$8:$U$463,$D$79)</f>
        <v>3</v>
      </c>
      <c r="M80" s="30"/>
      <c r="N80" s="27"/>
    </row>
    <row r="81" spans="2:14" ht="20.149999999999999" customHeight="1" x14ac:dyDescent="0.35">
      <c r="B81" s="157" t="s">
        <v>201</v>
      </c>
      <c r="C81" s="33">
        <f>COUNTIFS('Mapa Riesgos Gestión'!$B$8:$B$463,B81,'Mapa Riesgos Gestión'!$U$8:$U$463,$C$79)</f>
        <v>0</v>
      </c>
      <c r="D81" s="33">
        <f>COUNTIFS('Mapa Riesgos Gestión'!$B$8:$B$463,B81,'Mapa Riesgos Gestión'!$U$8:$U$463,$D$79)</f>
        <v>4</v>
      </c>
      <c r="M81" s="30"/>
      <c r="N81" s="27"/>
    </row>
    <row r="82" spans="2:14" ht="20.149999999999999" customHeight="1" x14ac:dyDescent="0.35">
      <c r="B82" s="157" t="s">
        <v>140</v>
      </c>
      <c r="C82" s="33">
        <f>COUNTIFS('Mapa Riesgos Gestión'!$B$8:$B$463,B82,'Mapa Riesgos Gestión'!$U$8:$U$463,$C$79)</f>
        <v>0</v>
      </c>
      <c r="D82" s="33">
        <f>COUNTIFS('Mapa Riesgos Gestión'!$B$8:$B$463,B82,'Mapa Riesgos Gestión'!$U$8:$U$463,$D$79)</f>
        <v>8</v>
      </c>
      <c r="M82" s="30"/>
      <c r="N82" s="27"/>
    </row>
    <row r="83" spans="2:14" ht="20.149999999999999" customHeight="1" x14ac:dyDescent="0.35">
      <c r="B83" s="157" t="s">
        <v>142</v>
      </c>
      <c r="C83" s="33">
        <f>COUNTIFS('Mapa Riesgos Gestión'!$B$8:$B$463,B83,'Mapa Riesgos Gestión'!$U$8:$U$463,$C$79)</f>
        <v>0</v>
      </c>
      <c r="D83" s="33">
        <f>COUNTIFS('Mapa Riesgos Gestión'!$B$8:$B$463,B83,'Mapa Riesgos Gestión'!$U$8:$U$463,$D$79)</f>
        <v>3</v>
      </c>
      <c r="M83" s="30"/>
      <c r="N83" s="27"/>
    </row>
    <row r="84" spans="2:14" ht="20.149999999999999" customHeight="1" x14ac:dyDescent="0.35">
      <c r="B84" s="157" t="s">
        <v>144</v>
      </c>
      <c r="C84" s="33">
        <f>COUNTIFS('Mapa Riesgos Gestión'!$B$8:$B$463,B84,'Mapa Riesgos Gestión'!$U$8:$U$463,$C$79)</f>
        <v>2</v>
      </c>
      <c r="D84" s="33">
        <f>COUNTIFS('Mapa Riesgos Gestión'!$B$8:$B$463,B84,'Mapa Riesgos Gestión'!$U$8:$U$463,$D$79)</f>
        <v>2</v>
      </c>
      <c r="M84" s="30"/>
      <c r="N84" s="27"/>
    </row>
    <row r="85" spans="2:14" ht="20.149999999999999" customHeight="1" x14ac:dyDescent="0.35">
      <c r="B85" s="157" t="s">
        <v>146</v>
      </c>
      <c r="C85" s="33">
        <f>COUNTIFS('Mapa Riesgos Gestión'!$B$8:$B$463,B85,'Mapa Riesgos Gestión'!$U$8:$U$463,$C$79)</f>
        <v>0</v>
      </c>
      <c r="D85" s="33">
        <f>COUNTIFS('Mapa Riesgos Gestión'!$B$8:$B$463,B85,'Mapa Riesgos Gestión'!$U$8:$U$463,$D$79)</f>
        <v>8</v>
      </c>
      <c r="M85" s="30"/>
      <c r="N85" s="27"/>
    </row>
    <row r="86" spans="2:14" ht="20.149999999999999" customHeight="1" x14ac:dyDescent="0.35">
      <c r="B86" s="157" t="s">
        <v>148</v>
      </c>
      <c r="C86" s="33">
        <f>COUNTIFS('Mapa Riesgos Gestión'!$B$8:$B$463,B86,'Mapa Riesgos Gestión'!$U$8:$U$463,$C$79)</f>
        <v>0</v>
      </c>
      <c r="D86" s="33">
        <f>COUNTIFS('Mapa Riesgos Gestión'!$B$8:$B$463,B86,'Mapa Riesgos Gestión'!$U$8:$U$463,$D$79)</f>
        <v>9</v>
      </c>
      <c r="M86" s="30"/>
      <c r="N86" s="27"/>
    </row>
    <row r="87" spans="2:14" ht="20.149999999999999" customHeight="1" x14ac:dyDescent="0.35">
      <c r="B87" s="157" t="s">
        <v>150</v>
      </c>
      <c r="C87" s="33">
        <f>COUNTIFS('Mapa Riesgos Gestión'!$B$8:$B$463,B87,'Mapa Riesgos Gestión'!$U$8:$U$463,$C$79)</f>
        <v>0</v>
      </c>
      <c r="D87" s="33">
        <f>COUNTIFS('Mapa Riesgos Gestión'!$B$8:$B$463,B87,'Mapa Riesgos Gestión'!$U$8:$U$463,$D$79)</f>
        <v>2</v>
      </c>
      <c r="M87" s="30"/>
      <c r="N87" s="27"/>
    </row>
    <row r="88" spans="2:14" ht="20.149999999999999" customHeight="1" x14ac:dyDescent="0.35">
      <c r="B88" s="157" t="s">
        <v>152</v>
      </c>
      <c r="C88" s="33">
        <f>COUNTIFS('Mapa Riesgos Gestión'!$B$8:$B$463,B88,'Mapa Riesgos Gestión'!$U$8:$U$463,$C$79)</f>
        <v>1</v>
      </c>
      <c r="D88" s="33">
        <f>COUNTIFS('Mapa Riesgos Gestión'!$B$8:$B$463,B88,'Mapa Riesgos Gestión'!$U$8:$U$463,$D$79)</f>
        <v>6</v>
      </c>
      <c r="M88" s="30"/>
      <c r="N88" s="27"/>
    </row>
    <row r="89" spans="2:14" ht="20.149999999999999" customHeight="1" x14ac:dyDescent="0.35">
      <c r="B89" s="157" t="s">
        <v>154</v>
      </c>
      <c r="C89" s="33">
        <f>COUNTIFS('Mapa Riesgos Gestión'!$B$8:$B$463,B89,'Mapa Riesgos Gestión'!$U$8:$U$463,$C$79)</f>
        <v>0</v>
      </c>
      <c r="D89" s="33">
        <f>COUNTIFS('Mapa Riesgos Gestión'!$B$8:$B$463,B89,'Mapa Riesgos Gestión'!$U$8:$U$463,$D$79)</f>
        <v>5</v>
      </c>
      <c r="M89" s="30"/>
      <c r="N89" s="27"/>
    </row>
    <row r="90" spans="2:14" ht="20.149999999999999" customHeight="1" x14ac:dyDescent="0.35">
      <c r="B90" s="157" t="s">
        <v>156</v>
      </c>
      <c r="C90" s="33">
        <f>COUNTIFS('Mapa Riesgos Gestión'!$B$8:$B$463,B90,'Mapa Riesgos Gestión'!$U$8:$U$463,$C$79)</f>
        <v>0</v>
      </c>
      <c r="D90" s="33">
        <f>COUNTIFS('Mapa Riesgos Gestión'!$B$8:$B$463,B90,'Mapa Riesgos Gestión'!$U$8:$U$463,$D$79)</f>
        <v>5</v>
      </c>
      <c r="M90" s="30"/>
      <c r="N90" s="27"/>
    </row>
    <row r="91" spans="2:14" ht="20.149999999999999" customHeight="1" x14ac:dyDescent="0.35">
      <c r="B91" s="157" t="s">
        <v>158</v>
      </c>
      <c r="C91" s="33">
        <f>COUNTIFS('Mapa Riesgos Gestión'!$B$8:$B$463,B91,'Mapa Riesgos Gestión'!$U$8:$U$463,$C$79)</f>
        <v>3</v>
      </c>
      <c r="D91" s="33">
        <f>COUNTIFS('Mapa Riesgos Gestión'!$B$8:$B$463,B91,'Mapa Riesgos Gestión'!$U$8:$U$463,$D$79)</f>
        <v>3</v>
      </c>
      <c r="M91" s="30"/>
      <c r="N91" s="27"/>
    </row>
    <row r="92" spans="2:14" ht="20.149999999999999" customHeight="1" x14ac:dyDescent="0.35">
      <c r="B92" s="157" t="s">
        <v>160</v>
      </c>
      <c r="C92" s="33">
        <f>COUNTIFS('Mapa Riesgos Gestión'!$B$8:$B$463,B92,'Mapa Riesgos Gestión'!$U$8:$U$463,$C$79)</f>
        <v>1</v>
      </c>
      <c r="D92" s="33">
        <f>COUNTIFS('Mapa Riesgos Gestión'!$B$8:$B$463,B92,'Mapa Riesgos Gestión'!$U$8:$U$463,$D$79)</f>
        <v>4</v>
      </c>
      <c r="M92" s="30"/>
      <c r="N92" s="27"/>
    </row>
    <row r="93" spans="2:14" ht="20.149999999999999" customHeight="1" x14ac:dyDescent="0.35">
      <c r="B93" s="157" t="s">
        <v>162</v>
      </c>
      <c r="C93" s="33">
        <f>COUNTIFS('Mapa Riesgos Gestión'!$B$8:$B$463,B93,'Mapa Riesgos Gestión'!$U$8:$U$463,$C$79)</f>
        <v>0</v>
      </c>
      <c r="D93" s="33">
        <f>COUNTIFS('Mapa Riesgos Gestión'!$B$8:$B$463,B93,'Mapa Riesgos Gestión'!$U$8:$U$463,$D$79)</f>
        <v>3</v>
      </c>
      <c r="M93" s="30"/>
      <c r="N93" s="27"/>
    </row>
    <row r="94" spans="2:14" ht="20.149999999999999" customHeight="1" x14ac:dyDescent="0.35">
      <c r="B94" s="157" t="s">
        <v>164</v>
      </c>
      <c r="C94" s="33">
        <f>COUNTIFS('Mapa Riesgos Gestión'!$B$8:$B$463,B94,'Mapa Riesgos Gestión'!$U$8:$U$463,$C$79)</f>
        <v>0</v>
      </c>
      <c r="D94" s="33">
        <f>COUNTIFS('Mapa Riesgos Gestión'!$B$8:$B$463,B94,'Mapa Riesgos Gestión'!$U$8:$U$463,$D$79)</f>
        <v>2</v>
      </c>
      <c r="M94" s="30"/>
      <c r="N94" s="27"/>
    </row>
    <row r="95" spans="2:14" ht="20.149999999999999" customHeight="1" x14ac:dyDescent="0.35">
      <c r="B95" s="129" t="s">
        <v>1801</v>
      </c>
      <c r="C95" s="129">
        <f>+SUM(C80:C94)</f>
        <v>8</v>
      </c>
      <c r="D95" s="129">
        <f>+SUM(D80:D94)</f>
        <v>67</v>
      </c>
      <c r="M95" s="30"/>
      <c r="N95" s="27"/>
    </row>
    <row r="96" spans="2:14" ht="20.149999999999999" customHeight="1" x14ac:dyDescent="0.35">
      <c r="M96" s="30"/>
      <c r="N96" s="27"/>
    </row>
    <row r="97" spans="2:14" ht="20.149999999999999" customHeight="1" x14ac:dyDescent="0.35">
      <c r="B97" s="129" t="s">
        <v>66</v>
      </c>
      <c r="C97" s="159" t="s">
        <v>68</v>
      </c>
      <c r="D97" s="159" t="s">
        <v>69</v>
      </c>
      <c r="E97" s="159" t="s">
        <v>70</v>
      </c>
      <c r="M97" s="30"/>
      <c r="N97" s="27"/>
    </row>
    <row r="98" spans="2:14" ht="20.149999999999999" customHeight="1" x14ac:dyDescent="0.35">
      <c r="B98" s="157" t="s">
        <v>84</v>
      </c>
      <c r="C98" s="158">
        <f>COUNTIFS('Mapa Riesgos Gestión'!$AJ$8:$AJ$1247,Datos!$D$57,'Mapa Riesgos Gestión'!$B$8:$B$1247,$B98)</f>
        <v>1</v>
      </c>
      <c r="D98" s="158">
        <f>COUNTIFS('Mapa Riesgos Gestión'!$AJ$8:$AJ$1247,Datos!$D$58,'Mapa Riesgos Gestión'!$B$8:$B$1247,$B98)</f>
        <v>3</v>
      </c>
      <c r="E98" s="158">
        <f>COUNTIFS('Mapa Riesgos Gestión'!$AJ$8:$AJ$1247,Datos!$D$59,'Mapa Riesgos Gestión'!$B$8:$B$1247,$B98)</f>
        <v>0</v>
      </c>
      <c r="M98" s="30"/>
      <c r="N98" s="27"/>
    </row>
    <row r="99" spans="2:14" ht="20.149999999999999" customHeight="1" x14ac:dyDescent="0.35">
      <c r="B99" s="157" t="s">
        <v>201</v>
      </c>
      <c r="C99" s="158">
        <f>COUNTIFS('Mapa Riesgos Gestión'!$AJ$8:$AJ$1247,Datos!$D$57,'Mapa Riesgos Gestión'!$B$8:$B$1247,$B99)</f>
        <v>2</v>
      </c>
      <c r="D99" s="158">
        <f>COUNTIFS('Mapa Riesgos Gestión'!$AJ$8:$AJ$1247,Datos!$D$58,'Mapa Riesgos Gestión'!$B$8:$B$1247,$B99)</f>
        <v>2</v>
      </c>
      <c r="E99" s="158">
        <f>COUNTIFS('Mapa Riesgos Gestión'!$AJ$8:$AJ$1247,Datos!$D$59,'Mapa Riesgos Gestión'!$B$8:$B$1247,$B99)</f>
        <v>0</v>
      </c>
      <c r="M99" s="30"/>
      <c r="N99" s="27"/>
    </row>
    <row r="100" spans="2:14" ht="20.149999999999999" customHeight="1" x14ac:dyDescent="0.35">
      <c r="B100" s="157" t="s">
        <v>140</v>
      </c>
      <c r="C100" s="158">
        <f>COUNTIFS('Mapa Riesgos Gestión'!$AJ$8:$AJ$1247,Datos!$D$57,'Mapa Riesgos Gestión'!$B$8:$B$1247,$B100)</f>
        <v>1</v>
      </c>
      <c r="D100" s="158">
        <f>COUNTIFS('Mapa Riesgos Gestión'!$AJ$8:$AJ$1247,Datos!$D$58,'Mapa Riesgos Gestión'!$B$8:$B$1247,$B100)</f>
        <v>4</v>
      </c>
      <c r="E100" s="158">
        <f>COUNTIFS('Mapa Riesgos Gestión'!$AJ$8:$AJ$1247,Datos!$D$59,'Mapa Riesgos Gestión'!$B$8:$B$1247,$B100)</f>
        <v>3</v>
      </c>
      <c r="M100" s="30"/>
      <c r="N100" s="27"/>
    </row>
    <row r="101" spans="2:14" ht="20.149999999999999" customHeight="1" x14ac:dyDescent="0.35">
      <c r="B101" s="157" t="s">
        <v>142</v>
      </c>
      <c r="C101" s="158">
        <f>COUNTIFS('Mapa Riesgos Gestión'!$AJ$8:$AJ$1247,Datos!$D$57,'Mapa Riesgos Gestión'!$B$8:$B$1247,$B101)</f>
        <v>3</v>
      </c>
      <c r="D101" s="158">
        <f>COUNTIFS('Mapa Riesgos Gestión'!$AJ$8:$AJ$1247,Datos!$D$58,'Mapa Riesgos Gestión'!$B$8:$B$1247,$B101)</f>
        <v>0</v>
      </c>
      <c r="E101" s="158">
        <f>COUNTIFS('Mapa Riesgos Gestión'!$AJ$8:$AJ$1247,Datos!$D$59,'Mapa Riesgos Gestión'!$B$8:$B$1247,$B101)</f>
        <v>0</v>
      </c>
      <c r="M101" s="30"/>
      <c r="N101" s="27"/>
    </row>
    <row r="102" spans="2:14" ht="20.149999999999999" customHeight="1" x14ac:dyDescent="0.35">
      <c r="B102" s="157" t="s">
        <v>144</v>
      </c>
      <c r="C102" s="158">
        <f>COUNTIFS('Mapa Riesgos Gestión'!$AJ$8:$AJ$1247,Datos!$D$57,'Mapa Riesgos Gestión'!$B$8:$B$1247,$B102)</f>
        <v>1</v>
      </c>
      <c r="D102" s="158">
        <f>COUNTIFS('Mapa Riesgos Gestión'!$AJ$8:$AJ$1247,Datos!$D$58,'Mapa Riesgos Gestión'!$B$8:$B$1247,$B102)</f>
        <v>3</v>
      </c>
      <c r="E102" s="158">
        <f>COUNTIFS('Mapa Riesgos Gestión'!$AJ$8:$AJ$1247,Datos!$D$59,'Mapa Riesgos Gestión'!$B$8:$B$1247,$B102)</f>
        <v>0</v>
      </c>
      <c r="M102" s="30"/>
      <c r="N102" s="27"/>
    </row>
    <row r="103" spans="2:14" ht="20.149999999999999" customHeight="1" x14ac:dyDescent="0.35">
      <c r="B103" s="157" t="s">
        <v>146</v>
      </c>
      <c r="C103" s="158">
        <f>COUNTIFS('Mapa Riesgos Gestión'!$AJ$8:$AJ$1247,Datos!$D$57,'Mapa Riesgos Gestión'!$B$8:$B$1247,$B103)</f>
        <v>1</v>
      </c>
      <c r="D103" s="158">
        <f>COUNTIFS('Mapa Riesgos Gestión'!$AJ$8:$AJ$1247,Datos!$D$58,'Mapa Riesgos Gestión'!$B$8:$B$1247,$B103)</f>
        <v>6</v>
      </c>
      <c r="E103" s="158">
        <f>COUNTIFS('Mapa Riesgos Gestión'!$AJ$8:$AJ$1247,Datos!$D$59,'Mapa Riesgos Gestión'!$B$8:$B$1247,$B103)</f>
        <v>1</v>
      </c>
      <c r="M103" s="30"/>
      <c r="N103" s="27"/>
    </row>
    <row r="104" spans="2:14" ht="20.149999999999999" customHeight="1" x14ac:dyDescent="0.35">
      <c r="B104" s="157" t="s">
        <v>148</v>
      </c>
      <c r="C104" s="158">
        <f>COUNTIFS('Mapa Riesgos Gestión'!$AJ$8:$AJ$1247,Datos!$D$57,'Mapa Riesgos Gestión'!$B$8:$B$1247,$B104)</f>
        <v>4</v>
      </c>
      <c r="D104" s="158">
        <f>COUNTIFS('Mapa Riesgos Gestión'!$AJ$8:$AJ$1247,Datos!$D$58,'Mapa Riesgos Gestión'!$B$8:$B$1247,$B104)</f>
        <v>2</v>
      </c>
      <c r="E104" s="158">
        <f>COUNTIFS('Mapa Riesgos Gestión'!$AJ$8:$AJ$1247,Datos!$D$59,'Mapa Riesgos Gestión'!$B$8:$B$1247,$B104)</f>
        <v>3</v>
      </c>
      <c r="M104" s="30"/>
      <c r="N104" s="27"/>
    </row>
    <row r="105" spans="2:14" ht="20.149999999999999" customHeight="1" x14ac:dyDescent="0.35">
      <c r="B105" s="157" t="s">
        <v>150</v>
      </c>
      <c r="C105" s="158">
        <f>COUNTIFS('Mapa Riesgos Gestión'!$AJ$8:$AJ$1247,Datos!$D$57,'Mapa Riesgos Gestión'!$B$8:$B$1247,$B105)</f>
        <v>2</v>
      </c>
      <c r="D105" s="158">
        <f>COUNTIFS('Mapa Riesgos Gestión'!$AJ$8:$AJ$1247,Datos!$D$58,'Mapa Riesgos Gestión'!$B$8:$B$1247,$B105)</f>
        <v>0</v>
      </c>
      <c r="E105" s="158">
        <f>COUNTIFS('Mapa Riesgos Gestión'!$AJ$8:$AJ$1247,Datos!$D$59,'Mapa Riesgos Gestión'!$B$8:$B$1247,$B105)</f>
        <v>0</v>
      </c>
      <c r="M105" s="30"/>
      <c r="N105" s="27"/>
    </row>
    <row r="106" spans="2:14" ht="20.149999999999999" customHeight="1" x14ac:dyDescent="0.35">
      <c r="B106" s="157" t="s">
        <v>152</v>
      </c>
      <c r="C106" s="158">
        <f>COUNTIFS('Mapa Riesgos Gestión'!$AJ$8:$AJ$1247,Datos!$D$57,'Mapa Riesgos Gestión'!$B$8:$B$1247,$B106)</f>
        <v>0</v>
      </c>
      <c r="D106" s="158">
        <f>COUNTIFS('Mapa Riesgos Gestión'!$AJ$8:$AJ$1247,Datos!$D$58,'Mapa Riesgos Gestión'!$B$8:$B$1247,$B106)</f>
        <v>5</v>
      </c>
      <c r="E106" s="158">
        <f>COUNTIFS('Mapa Riesgos Gestión'!$AJ$8:$AJ$1247,Datos!$D$59,'Mapa Riesgos Gestión'!$B$8:$B$1247,$B106)</f>
        <v>2</v>
      </c>
      <c r="M106" s="30"/>
      <c r="N106" s="27"/>
    </row>
    <row r="107" spans="2:14" ht="20.149999999999999" customHeight="1" x14ac:dyDescent="0.35">
      <c r="B107" s="157" t="s">
        <v>154</v>
      </c>
      <c r="C107" s="158">
        <f>COUNTIFS('Mapa Riesgos Gestión'!$AJ$8:$AJ$1247,Datos!$D$57,'Mapa Riesgos Gestión'!$B$8:$B$1247,$B107)</f>
        <v>3</v>
      </c>
      <c r="D107" s="158">
        <f>COUNTIFS('Mapa Riesgos Gestión'!$AJ$8:$AJ$1247,Datos!$D$58,'Mapa Riesgos Gestión'!$B$8:$B$1247,$B107)</f>
        <v>1</v>
      </c>
      <c r="E107" s="158">
        <f>COUNTIFS('Mapa Riesgos Gestión'!$AJ$8:$AJ$1247,Datos!$D$59,'Mapa Riesgos Gestión'!$B$8:$B$1247,$B107)</f>
        <v>1</v>
      </c>
      <c r="M107" s="30"/>
      <c r="N107" s="27"/>
    </row>
    <row r="108" spans="2:14" ht="20.149999999999999" customHeight="1" x14ac:dyDescent="0.35">
      <c r="B108" s="157" t="s">
        <v>156</v>
      </c>
      <c r="C108" s="158">
        <f>COUNTIFS('Mapa Riesgos Gestión'!$AJ$8:$AJ$1247,Datos!$D$57,'Mapa Riesgos Gestión'!$B$8:$B$1247,$B108)</f>
        <v>2</v>
      </c>
      <c r="D108" s="158">
        <f>COUNTIFS('Mapa Riesgos Gestión'!$AJ$8:$AJ$1247,Datos!$D$58,'Mapa Riesgos Gestión'!$B$8:$B$1247,$B108)</f>
        <v>2</v>
      </c>
      <c r="E108" s="158">
        <f>COUNTIFS('Mapa Riesgos Gestión'!$AJ$8:$AJ$1247,Datos!$D$59,'Mapa Riesgos Gestión'!$B$8:$B$1247,$B108)</f>
        <v>1</v>
      </c>
      <c r="M108" s="30"/>
      <c r="N108" s="27"/>
    </row>
    <row r="109" spans="2:14" ht="20.149999999999999" customHeight="1" x14ac:dyDescent="0.35">
      <c r="B109" s="157" t="s">
        <v>158</v>
      </c>
      <c r="C109" s="158">
        <f>COUNTIFS('Mapa Riesgos Gestión'!$AJ$8:$AJ$1247,Datos!$D$57,'Mapa Riesgos Gestión'!$B$8:$B$1247,$B109)</f>
        <v>1</v>
      </c>
      <c r="D109" s="158">
        <f>COUNTIFS('Mapa Riesgos Gestión'!$AJ$8:$AJ$1247,Datos!$D$58,'Mapa Riesgos Gestión'!$B$8:$B$1247,$B109)</f>
        <v>5</v>
      </c>
      <c r="E109" s="158">
        <f>COUNTIFS('Mapa Riesgos Gestión'!$AJ$8:$AJ$1247,Datos!$D$59,'Mapa Riesgos Gestión'!$B$8:$B$1247,$B109)</f>
        <v>0</v>
      </c>
      <c r="M109" s="30"/>
      <c r="N109" s="27"/>
    </row>
    <row r="110" spans="2:14" ht="20.149999999999999" customHeight="1" x14ac:dyDescent="0.35">
      <c r="B110" s="157" t="s">
        <v>160</v>
      </c>
      <c r="C110" s="158">
        <f>COUNTIFS('Mapa Riesgos Gestión'!$AJ$8:$AJ$1247,Datos!$D$57,'Mapa Riesgos Gestión'!$B$8:$B$1247,$B110)</f>
        <v>3</v>
      </c>
      <c r="D110" s="158">
        <f>COUNTIFS('Mapa Riesgos Gestión'!$AJ$8:$AJ$1247,Datos!$D$58,'Mapa Riesgos Gestión'!$B$8:$B$1247,$B110)</f>
        <v>2</v>
      </c>
      <c r="E110" s="158">
        <f>COUNTIFS('Mapa Riesgos Gestión'!$AJ$8:$AJ$1247,Datos!$D$59,'Mapa Riesgos Gestión'!$B$8:$B$1247,$B110)</f>
        <v>0</v>
      </c>
      <c r="M110" s="30"/>
      <c r="N110" s="27"/>
    </row>
    <row r="111" spans="2:14" ht="20.149999999999999" customHeight="1" x14ac:dyDescent="0.35">
      <c r="B111" s="157" t="s">
        <v>162</v>
      </c>
      <c r="C111" s="158">
        <f>COUNTIFS('Mapa Riesgos Gestión'!$AJ$8:$AJ$1247,Datos!$D$57,'Mapa Riesgos Gestión'!$B$8:$B$1247,$B111)</f>
        <v>3</v>
      </c>
      <c r="D111" s="158">
        <f>COUNTIFS('Mapa Riesgos Gestión'!$AJ$8:$AJ$1247,Datos!$D$58,'Mapa Riesgos Gestión'!$B$8:$B$1247,$B111)</f>
        <v>0</v>
      </c>
      <c r="E111" s="158">
        <f>COUNTIFS('Mapa Riesgos Gestión'!$AJ$8:$AJ$1247,Datos!$D$59,'Mapa Riesgos Gestión'!$B$8:$B$1247,$B111)</f>
        <v>0</v>
      </c>
      <c r="M111" s="30"/>
      <c r="N111" s="27"/>
    </row>
    <row r="112" spans="2:14" ht="20.149999999999999" customHeight="1" x14ac:dyDescent="0.35">
      <c r="B112" s="157" t="s">
        <v>164</v>
      </c>
      <c r="C112" s="158">
        <f>COUNTIFS('Mapa Riesgos Gestión'!$AJ$8:$AJ$1247,Datos!$D$57,'Mapa Riesgos Gestión'!$B$8:$B$1247,$B112)</f>
        <v>0</v>
      </c>
      <c r="D112" s="158">
        <f>COUNTIFS('Mapa Riesgos Gestión'!$AJ$8:$AJ$1247,Datos!$D$58,'Mapa Riesgos Gestión'!$B$8:$B$1247,$B112)</f>
        <v>2</v>
      </c>
      <c r="E112" s="158">
        <f>COUNTIFS('Mapa Riesgos Gestión'!$AJ$8:$AJ$1247,Datos!$D$59,'Mapa Riesgos Gestión'!$B$8:$B$1247,$B112)</f>
        <v>0</v>
      </c>
      <c r="M112" s="30"/>
      <c r="N112" s="27"/>
    </row>
    <row r="113" spans="2:14" ht="20.149999999999999" customHeight="1" x14ac:dyDescent="0.35">
      <c r="B113" s="129" t="s">
        <v>1801</v>
      </c>
      <c r="C113" s="160">
        <f>+SUM(C98:C112)</f>
        <v>27</v>
      </c>
      <c r="D113" s="160">
        <f>+SUM(D98:D112)</f>
        <v>37</v>
      </c>
      <c r="E113" s="160">
        <f>+SUM(E98:E112)</f>
        <v>11</v>
      </c>
      <c r="M113" s="30"/>
      <c r="N113" s="27"/>
    </row>
    <row r="114" spans="2:14" ht="20.149999999999999" customHeight="1" x14ac:dyDescent="0.35">
      <c r="M114" s="30"/>
      <c r="N114" s="27"/>
    </row>
    <row r="115" spans="2:14" ht="20.149999999999999" customHeight="1" x14ac:dyDescent="0.35">
      <c r="M115" s="30"/>
      <c r="N115" s="27"/>
    </row>
    <row r="116" spans="2:14" ht="20.149999999999999" customHeight="1" x14ac:dyDescent="0.35">
      <c r="B116" s="129" t="s">
        <v>66</v>
      </c>
      <c r="C116" s="159" t="s">
        <v>69</v>
      </c>
      <c r="D116" s="159" t="s">
        <v>70</v>
      </c>
      <c r="L116" s="30"/>
      <c r="N116" s="27"/>
    </row>
    <row r="117" spans="2:14" ht="20.149999999999999" customHeight="1" x14ac:dyDescent="0.35">
      <c r="B117" s="157" t="s">
        <v>84</v>
      </c>
      <c r="C117" s="158">
        <v>2</v>
      </c>
      <c r="D117" s="158">
        <v>2</v>
      </c>
      <c r="L117" s="30"/>
      <c r="N117" s="27"/>
    </row>
    <row r="118" spans="2:14" ht="20.149999999999999" customHeight="1" x14ac:dyDescent="0.35">
      <c r="B118" s="157" t="s">
        <v>201</v>
      </c>
      <c r="C118" s="158">
        <v>2</v>
      </c>
      <c r="D118" s="158">
        <v>2</v>
      </c>
      <c r="L118" s="30"/>
      <c r="N118" s="27"/>
    </row>
    <row r="119" spans="2:14" ht="20.149999999999999" customHeight="1" x14ac:dyDescent="0.35">
      <c r="B119" s="157" t="s">
        <v>140</v>
      </c>
      <c r="C119" s="158">
        <v>1</v>
      </c>
      <c r="D119" s="158">
        <v>7</v>
      </c>
      <c r="L119" s="30"/>
      <c r="N119" s="27"/>
    </row>
    <row r="120" spans="2:14" ht="20.149999999999999" customHeight="1" x14ac:dyDescent="0.35">
      <c r="B120" s="157" t="s">
        <v>142</v>
      </c>
      <c r="C120" s="158">
        <v>3</v>
      </c>
      <c r="D120" s="158">
        <v>0</v>
      </c>
      <c r="L120" s="30"/>
      <c r="N120" s="27"/>
    </row>
    <row r="121" spans="2:14" ht="20.149999999999999" customHeight="1" x14ac:dyDescent="0.35">
      <c r="B121" s="157" t="s">
        <v>144</v>
      </c>
      <c r="C121" s="158">
        <v>2</v>
      </c>
      <c r="D121" s="158">
        <v>2</v>
      </c>
      <c r="L121" s="30"/>
      <c r="N121" s="27"/>
    </row>
    <row r="122" spans="2:14" ht="20.149999999999999" customHeight="1" x14ac:dyDescent="0.35">
      <c r="B122" s="157" t="s">
        <v>146</v>
      </c>
      <c r="C122" s="158">
        <v>1</v>
      </c>
      <c r="D122" s="158">
        <v>7</v>
      </c>
      <c r="L122" s="30"/>
      <c r="N122" s="27"/>
    </row>
    <row r="123" spans="2:14" ht="20.149999999999999" customHeight="1" x14ac:dyDescent="0.35">
      <c r="B123" s="157" t="s">
        <v>148</v>
      </c>
      <c r="C123" s="158">
        <v>4</v>
      </c>
      <c r="D123" s="158">
        <v>5</v>
      </c>
      <c r="L123" s="30"/>
      <c r="N123" s="27"/>
    </row>
    <row r="124" spans="2:14" ht="20.149999999999999" customHeight="1" x14ac:dyDescent="0.35">
      <c r="B124" s="157" t="s">
        <v>150</v>
      </c>
      <c r="C124" s="158">
        <v>2</v>
      </c>
      <c r="D124" s="158">
        <v>0</v>
      </c>
      <c r="L124" s="30"/>
      <c r="N124" s="27"/>
    </row>
    <row r="125" spans="2:14" ht="20.149999999999999" customHeight="1" x14ac:dyDescent="0.35">
      <c r="B125" s="157" t="s">
        <v>152</v>
      </c>
      <c r="C125" s="158">
        <v>1</v>
      </c>
      <c r="D125" s="158">
        <v>6</v>
      </c>
      <c r="L125" s="30"/>
      <c r="N125" s="27"/>
    </row>
    <row r="126" spans="2:14" ht="20.149999999999999" customHeight="1" x14ac:dyDescent="0.35">
      <c r="B126" s="157" t="s">
        <v>154</v>
      </c>
      <c r="C126" s="158">
        <v>3</v>
      </c>
      <c r="D126" s="158">
        <v>2</v>
      </c>
      <c r="L126" s="30"/>
      <c r="N126" s="27"/>
    </row>
    <row r="127" spans="2:14" ht="20.149999999999999" customHeight="1" x14ac:dyDescent="0.35">
      <c r="B127" s="157" t="s">
        <v>156</v>
      </c>
      <c r="C127" s="158">
        <v>3</v>
      </c>
      <c r="D127" s="158">
        <v>2</v>
      </c>
      <c r="L127" s="30"/>
      <c r="N127" s="27"/>
    </row>
    <row r="128" spans="2:14" ht="20.149999999999999" customHeight="1" x14ac:dyDescent="0.35">
      <c r="B128" s="157" t="s">
        <v>158</v>
      </c>
      <c r="C128" s="158">
        <v>2</v>
      </c>
      <c r="D128" s="158">
        <v>4</v>
      </c>
      <c r="L128" s="30"/>
      <c r="N128" s="27"/>
    </row>
    <row r="129" spans="2:14" ht="20.149999999999999" customHeight="1" x14ac:dyDescent="0.35">
      <c r="B129" s="157" t="s">
        <v>160</v>
      </c>
      <c r="C129" s="158">
        <v>3</v>
      </c>
      <c r="D129" s="158">
        <v>2</v>
      </c>
      <c r="L129" s="30"/>
      <c r="N129" s="27"/>
    </row>
    <row r="130" spans="2:14" ht="20.149999999999999" customHeight="1" x14ac:dyDescent="0.35">
      <c r="B130" s="157" t="s">
        <v>162</v>
      </c>
      <c r="C130" s="158">
        <v>3</v>
      </c>
      <c r="D130" s="158">
        <v>0</v>
      </c>
      <c r="L130" s="30"/>
      <c r="N130" s="27"/>
    </row>
    <row r="131" spans="2:14" ht="20.149999999999999" customHeight="1" x14ac:dyDescent="0.35">
      <c r="B131" s="157" t="s">
        <v>164</v>
      </c>
      <c r="C131" s="158">
        <v>0</v>
      </c>
      <c r="D131" s="158">
        <v>2</v>
      </c>
      <c r="L131" s="30"/>
      <c r="N131" s="27"/>
    </row>
    <row r="132" spans="2:14" ht="20.149999999999999" customHeight="1" x14ac:dyDescent="0.35">
      <c r="B132" s="129" t="s">
        <v>1801</v>
      </c>
      <c r="C132" s="160">
        <f>+SUM(C117:C131)</f>
        <v>32</v>
      </c>
      <c r="D132" s="160">
        <f>+SUM(D117:D131)</f>
        <v>43</v>
      </c>
      <c r="L132" s="30"/>
      <c r="N132" s="27"/>
    </row>
    <row r="134" spans="2:14" ht="20.149999999999999" customHeight="1" x14ac:dyDescent="0.35">
      <c r="B134" s="129" t="s">
        <v>66</v>
      </c>
      <c r="C134" s="129" t="s">
        <v>1802</v>
      </c>
      <c r="D134" s="154"/>
      <c r="M134" s="30"/>
      <c r="N134" s="27"/>
    </row>
    <row r="135" spans="2:14" ht="20.149999999999999" customHeight="1" x14ac:dyDescent="0.35">
      <c r="B135" s="157" t="s">
        <v>84</v>
      </c>
      <c r="C135" s="33">
        <v>5</v>
      </c>
      <c r="D135" s="26"/>
      <c r="M135" s="30"/>
      <c r="N135" s="27"/>
    </row>
    <row r="136" spans="2:14" ht="20.149999999999999" customHeight="1" x14ac:dyDescent="0.35">
      <c r="B136" s="157" t="s">
        <v>201</v>
      </c>
      <c r="C136" s="33">
        <v>6</v>
      </c>
      <c r="D136" s="26"/>
      <c r="M136" s="30"/>
      <c r="N136" s="27"/>
    </row>
    <row r="137" spans="2:14" ht="20.149999999999999" customHeight="1" x14ac:dyDescent="0.35">
      <c r="B137" s="157" t="s">
        <v>140</v>
      </c>
      <c r="C137" s="33">
        <v>9</v>
      </c>
      <c r="D137" s="26"/>
      <c r="M137" s="30"/>
      <c r="N137" s="27"/>
    </row>
    <row r="138" spans="2:14" ht="20.149999999999999" customHeight="1" x14ac:dyDescent="0.35">
      <c r="B138" s="157" t="s">
        <v>142</v>
      </c>
      <c r="C138" s="33">
        <v>4</v>
      </c>
      <c r="D138" s="26"/>
      <c r="M138" s="30"/>
      <c r="N138" s="27"/>
    </row>
    <row r="139" spans="2:14" ht="20.149999999999999" customHeight="1" x14ac:dyDescent="0.35">
      <c r="B139" s="157" t="s">
        <v>144</v>
      </c>
      <c r="C139" s="33">
        <v>6</v>
      </c>
      <c r="D139" s="26"/>
      <c r="M139" s="30"/>
      <c r="N139" s="27"/>
    </row>
    <row r="140" spans="2:14" ht="20.149999999999999" customHeight="1" x14ac:dyDescent="0.35">
      <c r="B140" s="157" t="s">
        <v>146</v>
      </c>
      <c r="C140" s="33">
        <v>16</v>
      </c>
      <c r="D140" s="26"/>
      <c r="M140" s="30"/>
      <c r="N140" s="27"/>
    </row>
    <row r="141" spans="2:14" ht="20.149999999999999" customHeight="1" x14ac:dyDescent="0.35">
      <c r="B141" s="157" t="s">
        <v>148</v>
      </c>
      <c r="C141" s="33">
        <v>13</v>
      </c>
      <c r="D141" s="26"/>
      <c r="M141" s="30"/>
      <c r="N141" s="27"/>
    </row>
    <row r="142" spans="2:14" ht="20.149999999999999" customHeight="1" x14ac:dyDescent="0.35">
      <c r="B142" s="157" t="s">
        <v>150</v>
      </c>
      <c r="C142" s="33">
        <v>3</v>
      </c>
      <c r="D142" s="26"/>
      <c r="M142" s="30"/>
      <c r="N142" s="27"/>
    </row>
    <row r="143" spans="2:14" ht="20.149999999999999" customHeight="1" x14ac:dyDescent="0.35">
      <c r="B143" s="157" t="s">
        <v>152</v>
      </c>
      <c r="C143" s="33">
        <v>10</v>
      </c>
      <c r="D143" s="26"/>
      <c r="M143" s="30"/>
      <c r="N143" s="27"/>
    </row>
    <row r="144" spans="2:14" ht="20.149999999999999" customHeight="1" x14ac:dyDescent="0.35">
      <c r="B144" s="157" t="s">
        <v>154</v>
      </c>
      <c r="C144" s="33">
        <v>5</v>
      </c>
      <c r="D144" s="26"/>
      <c r="M144" s="30"/>
      <c r="N144" s="27"/>
    </row>
    <row r="145" spans="2:14" ht="20.149999999999999" customHeight="1" x14ac:dyDescent="0.35">
      <c r="B145" s="157" t="s">
        <v>156</v>
      </c>
      <c r="C145" s="33">
        <v>6</v>
      </c>
      <c r="D145" s="26"/>
      <c r="M145" s="30"/>
      <c r="N145" s="27"/>
    </row>
    <row r="146" spans="2:14" ht="20.149999999999999" customHeight="1" x14ac:dyDescent="0.35">
      <c r="B146" s="157" t="s">
        <v>158</v>
      </c>
      <c r="C146" s="33">
        <v>11</v>
      </c>
      <c r="D146" s="26"/>
      <c r="M146" s="30"/>
      <c r="N146" s="27"/>
    </row>
    <row r="147" spans="2:14" ht="20.149999999999999" customHeight="1" x14ac:dyDescent="0.35">
      <c r="B147" s="157" t="s">
        <v>160</v>
      </c>
      <c r="C147" s="33">
        <v>6</v>
      </c>
      <c r="D147" s="26"/>
      <c r="M147" s="30"/>
      <c r="N147" s="27"/>
    </row>
    <row r="148" spans="2:14" ht="20.149999999999999" customHeight="1" x14ac:dyDescent="0.35">
      <c r="B148" s="157" t="s">
        <v>162</v>
      </c>
      <c r="C148" s="33">
        <v>3</v>
      </c>
      <c r="D148" s="26"/>
      <c r="M148" s="30"/>
      <c r="N148" s="27"/>
    </row>
    <row r="149" spans="2:14" ht="20.149999999999999" customHeight="1" x14ac:dyDescent="0.35">
      <c r="B149" s="157" t="s">
        <v>164</v>
      </c>
      <c r="C149" s="33">
        <v>3</v>
      </c>
      <c r="D149" s="26"/>
      <c r="M149" s="30"/>
      <c r="N149" s="27"/>
    </row>
    <row r="150" spans="2:14" ht="20.149999999999999" customHeight="1" x14ac:dyDescent="0.35">
      <c r="B150" s="129" t="s">
        <v>1801</v>
      </c>
      <c r="C150" s="129">
        <f>+SUM(C135:C149)</f>
        <v>106</v>
      </c>
      <c r="D150" s="154"/>
      <c r="M150" s="30"/>
      <c r="N150" s="27"/>
    </row>
    <row r="152" spans="2:14" ht="20.149999999999999" customHeight="1" x14ac:dyDescent="0.35">
      <c r="B152" s="129" t="s">
        <v>1820</v>
      </c>
      <c r="C152" s="129" t="s">
        <v>1821</v>
      </c>
      <c r="D152" s="129" t="s">
        <v>58</v>
      </c>
      <c r="E152" s="129" t="s">
        <v>59</v>
      </c>
    </row>
    <row r="153" spans="2:14" ht="20.149999999999999" customHeight="1" x14ac:dyDescent="0.35">
      <c r="B153" s="157" t="s">
        <v>592</v>
      </c>
      <c r="C153" s="33">
        <f>COUNTIFS('Mapa Riesgos Gestión'!BN:CD,B153)</f>
        <v>5</v>
      </c>
      <c r="D153" s="33">
        <f>COUNTIFS('Mapa Riesgos Gestión'!$CS$8:$CS$463,$D$152,'Mapa Riesgos Gestión'!$BO$8:$BO$463,B153)</f>
        <v>5</v>
      </c>
      <c r="E153" s="33">
        <f>COUNTIFS('Mapa Riesgos Gestión'!$CS$8:$CS$463,$E$152,'Mapa Riesgos Gestión'!$BO$8:$BO$463,B153)</f>
        <v>0</v>
      </c>
    </row>
    <row r="154" spans="2:14" ht="20.149999999999999" customHeight="1" x14ac:dyDescent="0.35">
      <c r="B154" s="157" t="s">
        <v>1796</v>
      </c>
      <c r="C154" s="33">
        <f>COUNTIFS('Mapa Riesgos Gestión'!BN:CD,B154)</f>
        <v>1</v>
      </c>
      <c r="D154" s="33">
        <f>COUNTIFS('Mapa Riesgos Gestión'!$CS$8:$CS$463,$D$152,'Mapa Riesgos Gestión'!$BO$8:$BO$463,B154)</f>
        <v>1</v>
      </c>
      <c r="E154" s="33">
        <f>COUNTIFS('Mapa Riesgos Gestión'!$CS$8:$CS$463,$E$152,'Mapa Riesgos Gestión'!$BO$8:$BO$463,B154)</f>
        <v>0</v>
      </c>
    </row>
    <row r="155" spans="2:14" ht="20.149999999999999" customHeight="1" x14ac:dyDescent="0.35">
      <c r="B155" s="157" t="s">
        <v>510</v>
      </c>
      <c r="C155" s="33">
        <f>COUNTIFS('Mapa Riesgos Gestión'!BN:CD,B155)</f>
        <v>4</v>
      </c>
      <c r="D155" s="33">
        <f>COUNTIFS('Mapa Riesgos Gestión'!$CS$8:$CS$463,$D$152,'Mapa Riesgos Gestión'!$BO$8:$BO$463,B155)</f>
        <v>4</v>
      </c>
      <c r="E155" s="33">
        <f>COUNTIFS('Mapa Riesgos Gestión'!$CS$8:$CS$463,$E$152,'Mapa Riesgos Gestión'!$BO$8:$BO$463,B155)</f>
        <v>0</v>
      </c>
    </row>
    <row r="156" spans="2:14" ht="20.149999999999999" customHeight="1" x14ac:dyDescent="0.35">
      <c r="B156" s="157" t="s">
        <v>1696</v>
      </c>
      <c r="C156" s="33">
        <f>COUNTIFS('Mapa Riesgos Gestión'!BN:CD,B156)</f>
        <v>4</v>
      </c>
      <c r="D156" s="33">
        <f>COUNTIFS('Mapa Riesgos Gestión'!$CS$8:$CS$463,$D$152,'Mapa Riesgos Gestión'!$BO$8:$BO$463,B156)</f>
        <v>4</v>
      </c>
      <c r="E156" s="33">
        <f>COUNTIFS('Mapa Riesgos Gestión'!$CS$8:$CS$463,$E$152,'Mapa Riesgos Gestión'!$BO$8:$BO$463,B156)</f>
        <v>0</v>
      </c>
    </row>
    <row r="157" spans="2:14" ht="20.149999999999999" customHeight="1" x14ac:dyDescent="0.35">
      <c r="B157" s="157" t="s">
        <v>628</v>
      </c>
      <c r="C157" s="33">
        <f>COUNTIFS('Mapa Riesgos Gestión'!BN:CD,B157)</f>
        <v>3</v>
      </c>
      <c r="D157" s="33">
        <f>COUNTIFS('Mapa Riesgos Gestión'!$CS$8:$CS$463,$D$152,'Mapa Riesgos Gestión'!$BO$8:$BO$463,B157)</f>
        <v>2</v>
      </c>
      <c r="E157" s="33">
        <f>COUNTIFS('Mapa Riesgos Gestión'!$CS$8:$CS$463,$E$152,'Mapa Riesgos Gestión'!$BO$8:$BO$463,B157)</f>
        <v>1</v>
      </c>
    </row>
    <row r="158" spans="2:14" ht="20.149999999999999" customHeight="1" x14ac:dyDescent="0.35">
      <c r="B158" s="157" t="s">
        <v>328</v>
      </c>
      <c r="C158" s="33">
        <f>COUNTIFS('Mapa Riesgos Gestión'!BN:CD,B158)</f>
        <v>4</v>
      </c>
      <c r="D158" s="33">
        <f>COUNTIFS('Mapa Riesgos Gestión'!$CS$8:$CS$463,$D$152,'Mapa Riesgos Gestión'!$BO$8:$BO$463,B158)</f>
        <v>4</v>
      </c>
      <c r="E158" s="33">
        <f>COUNTIFS('Mapa Riesgos Gestión'!$CS$8:$CS$463,$E$152,'Mapa Riesgos Gestión'!$BO$8:$BO$463,B158)</f>
        <v>0</v>
      </c>
    </row>
    <row r="159" spans="2:14" ht="20.149999999999999" customHeight="1" x14ac:dyDescent="0.35">
      <c r="B159" s="157" t="s">
        <v>367</v>
      </c>
      <c r="C159" s="33">
        <f>COUNTIFS('Mapa Riesgos Gestión'!BN:CD,B159)</f>
        <v>3</v>
      </c>
      <c r="D159" s="33">
        <f>COUNTIFS('Mapa Riesgos Gestión'!$CS$8:$CS$463,$D$152,'Mapa Riesgos Gestión'!$BO$8:$BO$463,B159)</f>
        <v>3</v>
      </c>
      <c r="E159" s="33">
        <f>COUNTIFS('Mapa Riesgos Gestión'!$CS$8:$CS$463,$E$152,'Mapa Riesgos Gestión'!$BO$8:$BO$463,B159)</f>
        <v>0</v>
      </c>
    </row>
    <row r="160" spans="2:14" ht="20.149999999999999" customHeight="1" x14ac:dyDescent="0.35">
      <c r="B160" s="157" t="s">
        <v>674</v>
      </c>
      <c r="C160" s="33">
        <f>COUNTIFS('Mapa Riesgos Gestión'!BN:CD,B160)</f>
        <v>3</v>
      </c>
      <c r="D160" s="33">
        <f>COUNTIFS('Mapa Riesgos Gestión'!$CS$8:$CS$463,$D$152,'Mapa Riesgos Gestión'!$BO$8:$BO$463,B160)</f>
        <v>3</v>
      </c>
      <c r="E160" s="33">
        <f>COUNTIFS('Mapa Riesgos Gestión'!$CS$8:$CS$463,$E$152,'Mapa Riesgos Gestión'!$BO$8:$BO$463,B160)</f>
        <v>0</v>
      </c>
    </row>
    <row r="161" spans="2:5" ht="20.149999999999999" customHeight="1" x14ac:dyDescent="0.35">
      <c r="B161" s="157" t="s">
        <v>1822</v>
      </c>
      <c r="C161" s="33">
        <f>COUNTIFS('Mapa Riesgos Gestión'!BN:CD,B161)</f>
        <v>2</v>
      </c>
      <c r="D161" s="33">
        <f>COUNTIFS('Mapa Riesgos Gestión'!$CS$8:$CS$463,$D$152,'Mapa Riesgos Gestión'!$BO$8:$BO$463,B161)</f>
        <v>2</v>
      </c>
      <c r="E161" s="33">
        <f>COUNTIFS('Mapa Riesgos Gestión'!$CS$8:$CS$463,$E$152,'Mapa Riesgos Gestión'!$BO$8:$BO$463,B161)</f>
        <v>0</v>
      </c>
    </row>
    <row r="162" spans="2:5" ht="20.149999999999999" customHeight="1" x14ac:dyDescent="0.35">
      <c r="B162" s="157" t="s">
        <v>412</v>
      </c>
      <c r="C162" s="33">
        <f>COUNTIFS('Mapa Riesgos Gestión'!BN:CD,B162)</f>
        <v>4</v>
      </c>
      <c r="D162" s="33">
        <f>COUNTIFS('Mapa Riesgos Gestión'!$CS$8:$CS$463,$D$152,'Mapa Riesgos Gestión'!$BO$8:$BO$463,B162)</f>
        <v>4</v>
      </c>
      <c r="E162" s="33">
        <f>COUNTIFS('Mapa Riesgos Gestión'!$CS$8:$CS$463,$E$152,'Mapa Riesgos Gestión'!$BO$8:$BO$463,B162)</f>
        <v>0</v>
      </c>
    </row>
    <row r="163" spans="2:5" ht="20.149999999999999" customHeight="1" x14ac:dyDescent="0.35">
      <c r="B163" s="157" t="s">
        <v>309</v>
      </c>
      <c r="C163" s="33">
        <f>COUNTIFS('Mapa Riesgos Gestión'!BN:CD,B163)</f>
        <v>7</v>
      </c>
      <c r="D163" s="33">
        <f>COUNTIFS('Mapa Riesgos Gestión'!$CS$8:$CS$463,$D$152,'Mapa Riesgos Gestión'!$BO$8:$BO$463,B163)</f>
        <v>3</v>
      </c>
      <c r="E163" s="33">
        <f>COUNTIFS('Mapa Riesgos Gestión'!$CS$8:$CS$463,$E$152,'Mapa Riesgos Gestión'!$BO$8:$BO$463,B163)</f>
        <v>4</v>
      </c>
    </row>
    <row r="164" spans="2:5" ht="20.149999999999999" customHeight="1" x14ac:dyDescent="0.35">
      <c r="B164" s="157" t="s">
        <v>478</v>
      </c>
      <c r="C164" s="33">
        <f>COUNTIFS('Mapa Riesgos Gestión'!BN:CD,B164)</f>
        <v>3</v>
      </c>
      <c r="D164" s="33">
        <f>COUNTIFS('Mapa Riesgos Gestión'!$CS$8:$CS$463,$D$152,'Mapa Riesgos Gestión'!$BO$8:$BO$463,B164)</f>
        <v>3</v>
      </c>
      <c r="E164" s="33">
        <f>COUNTIFS('Mapa Riesgos Gestión'!$CS$8:$CS$463,$E$152,'Mapa Riesgos Gestión'!$BO$8:$BO$463,B164)</f>
        <v>0</v>
      </c>
    </row>
    <row r="165" spans="2:5" ht="20.149999999999999" customHeight="1" x14ac:dyDescent="0.35">
      <c r="B165" s="157" t="s">
        <v>479</v>
      </c>
      <c r="C165" s="33">
        <f>COUNTIFS('Mapa Riesgos Gestión'!BN:CD,B165)</f>
        <v>1</v>
      </c>
      <c r="D165" s="33">
        <f>COUNTIFS('Mapa Riesgos Gestión'!$CS$8:$CS$463,$D$152,'Mapa Riesgos Gestión'!$BO$8:$BO$463,B165)</f>
        <v>1</v>
      </c>
      <c r="E165" s="33">
        <f>COUNTIFS('Mapa Riesgos Gestión'!$CS$8:$CS$463,$E$152,'Mapa Riesgos Gestión'!$BO$8:$BO$463,B165)</f>
        <v>0</v>
      </c>
    </row>
    <row r="166" spans="2:5" ht="20.149999999999999" customHeight="1" x14ac:dyDescent="0.35">
      <c r="B166" s="157" t="s">
        <v>331</v>
      </c>
      <c r="C166" s="33">
        <f>COUNTIFS('Mapa Riesgos Gestión'!BN:CD,B166)</f>
        <v>2</v>
      </c>
      <c r="D166" s="33">
        <f>COUNTIFS('Mapa Riesgos Gestión'!$CS$8:$CS$463,$D$152,'Mapa Riesgos Gestión'!$BO$8:$BO$463,B166)</f>
        <v>2</v>
      </c>
      <c r="E166" s="33">
        <f>COUNTIFS('Mapa Riesgos Gestión'!$CS$8:$CS$463,$E$152,'Mapa Riesgos Gestión'!$BO$8:$BO$463,B166)</f>
        <v>0</v>
      </c>
    </row>
    <row r="167" spans="2:5" ht="20.149999999999999" customHeight="1" x14ac:dyDescent="0.35">
      <c r="B167" s="169" t="s">
        <v>291</v>
      </c>
      <c r="C167" s="33">
        <f>COUNTIFS('Mapa Riesgos Gestión'!BN:CD,B167)</f>
        <v>6</v>
      </c>
      <c r="D167" s="33">
        <f>COUNTIFS('Mapa Riesgos Gestión'!$CS$8:$CS$463,$D$152,'Mapa Riesgos Gestión'!$BO$8:$BO$463,B167)</f>
        <v>6</v>
      </c>
      <c r="E167" s="33">
        <f>COUNTIFS('Mapa Riesgos Gestión'!$CS$8:$CS$463,$E$152,'Mapa Riesgos Gestión'!$BO$8:$BO$463,B167)</f>
        <v>0</v>
      </c>
    </row>
    <row r="168" spans="2:5" ht="20.149999999999999" customHeight="1" x14ac:dyDescent="0.35">
      <c r="B168" s="157" t="s">
        <v>377</v>
      </c>
      <c r="C168" s="33">
        <f>COUNTIFS('Mapa Riesgos Gestión'!BN:CD,B168)</f>
        <v>1</v>
      </c>
      <c r="D168" s="33">
        <f>COUNTIFS('Mapa Riesgos Gestión'!$CS$8:$CS$463,$D$152,'Mapa Riesgos Gestión'!$BO$8:$BO$463,B168)</f>
        <v>1</v>
      </c>
      <c r="E168" s="33">
        <f>COUNTIFS('Mapa Riesgos Gestión'!$CS$8:$CS$463,$E$152,'Mapa Riesgos Gestión'!$BO$8:$BO$463,B168)</f>
        <v>0</v>
      </c>
    </row>
    <row r="169" spans="2:5" ht="20.149999999999999" customHeight="1" x14ac:dyDescent="0.35">
      <c r="B169" s="157" t="s">
        <v>370</v>
      </c>
      <c r="C169" s="33">
        <f>COUNTIFS('Mapa Riesgos Gestión'!BN:CD,B169)</f>
        <v>1</v>
      </c>
      <c r="D169" s="33">
        <f>COUNTIFS('Mapa Riesgos Gestión'!$CS$8:$CS$463,$D$152,'Mapa Riesgos Gestión'!$BO$8:$BO$463,B169)</f>
        <v>1</v>
      </c>
      <c r="E169" s="33">
        <f>COUNTIFS('Mapa Riesgos Gestión'!$CS$8:$CS$463,$E$152,'Mapa Riesgos Gestión'!$BO$8:$BO$463,B169)</f>
        <v>0</v>
      </c>
    </row>
    <row r="170" spans="2:5" ht="20.149999999999999" customHeight="1" x14ac:dyDescent="0.35">
      <c r="B170" s="169" t="s">
        <v>258</v>
      </c>
      <c r="C170" s="33">
        <f>COUNTIFS('Mapa Riesgos Gestión'!BN:CD,B170)</f>
        <v>5</v>
      </c>
      <c r="D170" s="33">
        <f>COUNTIFS('Mapa Riesgos Gestión'!$CS$8:$CS$463,$D$152,'Mapa Riesgos Gestión'!$BO$8:$BO$463,B170)</f>
        <v>5</v>
      </c>
      <c r="E170" s="33">
        <f>COUNTIFS('Mapa Riesgos Gestión'!$CS$8:$CS$463,$E$152,'Mapa Riesgos Gestión'!$BO$8:$BO$463,B170)</f>
        <v>0</v>
      </c>
    </row>
    <row r="171" spans="2:5" ht="20.149999999999999" customHeight="1" x14ac:dyDescent="0.35">
      <c r="B171" s="157" t="s">
        <v>373</v>
      </c>
      <c r="C171" s="33">
        <f>COUNTIFS('Mapa Riesgos Gestión'!BN:CD,B171)</f>
        <v>2</v>
      </c>
      <c r="D171" s="33">
        <f>COUNTIFS('Mapa Riesgos Gestión'!$CS$8:$CS$463,$D$152,'Mapa Riesgos Gestión'!$BO$8:$BO$463,B171)</f>
        <v>2</v>
      </c>
      <c r="E171" s="33">
        <f>COUNTIFS('Mapa Riesgos Gestión'!$CS$8:$CS$463,$E$152,'Mapa Riesgos Gestión'!$BO$8:$BO$463,B171)</f>
        <v>0</v>
      </c>
    </row>
    <row r="172" spans="2:5" ht="20.149999999999999" customHeight="1" x14ac:dyDescent="0.35">
      <c r="B172" s="157" t="s">
        <v>1764</v>
      </c>
      <c r="C172" s="33">
        <f>COUNTIFS('Mapa Riesgos Gestión'!BN:CD,B172)</f>
        <v>1</v>
      </c>
      <c r="D172" s="33">
        <f>COUNTIFS('Mapa Riesgos Gestión'!$CS$8:$CS$463,$D$152,'Mapa Riesgos Gestión'!$BO$8:$BO$463,B172)</f>
        <v>1</v>
      </c>
      <c r="E172" s="33">
        <f>COUNTIFS('Mapa Riesgos Gestión'!$CS$8:$CS$463,$E$152,'Mapa Riesgos Gestión'!$BO$8:$BO$463,B172)</f>
        <v>0</v>
      </c>
    </row>
    <row r="173" spans="2:5" ht="20.149999999999999" customHeight="1" x14ac:dyDescent="0.35">
      <c r="B173" s="157" t="s">
        <v>558</v>
      </c>
      <c r="C173" s="33">
        <f>COUNTIFS('Mapa Riesgos Gestión'!BN:CD,B173)</f>
        <v>3</v>
      </c>
      <c r="D173" s="33">
        <f>COUNTIFS('Mapa Riesgos Gestión'!$CS$8:$CS$463,$D$152,'Mapa Riesgos Gestión'!$BO$8:$BO$463,B173)</f>
        <v>3</v>
      </c>
      <c r="E173" s="33">
        <f>COUNTIFS('Mapa Riesgos Gestión'!$CS$8:$CS$463,$E$152,'Mapa Riesgos Gestión'!$BO$8:$BO$463,B173)</f>
        <v>0</v>
      </c>
    </row>
    <row r="174" spans="2:5" ht="20.149999999999999" customHeight="1" x14ac:dyDescent="0.35">
      <c r="B174" s="157" t="s">
        <v>596</v>
      </c>
      <c r="C174" s="33">
        <f>COUNTIFS('Mapa Riesgos Gestión'!BN:CD,B174)</f>
        <v>2</v>
      </c>
      <c r="D174" s="33">
        <f>COUNTIFS('Mapa Riesgos Gestión'!$CS$8:$CS$463,$D$152,'Mapa Riesgos Gestión'!$BO$8:$BO$463,B174)</f>
        <v>1</v>
      </c>
      <c r="E174" s="33">
        <f>COUNTIFS('Mapa Riesgos Gestión'!$CS$8:$CS$463,$E$152,'Mapa Riesgos Gestión'!$BO$8:$BO$463,B174)</f>
        <v>1</v>
      </c>
    </row>
    <row r="175" spans="2:5" ht="20.149999999999999" customHeight="1" x14ac:dyDescent="0.35">
      <c r="B175" s="157" t="s">
        <v>600</v>
      </c>
      <c r="C175" s="33">
        <f>COUNTIFS('Mapa Riesgos Gestión'!BN:CD,B175)</f>
        <v>3</v>
      </c>
      <c r="D175" s="33">
        <f>COUNTIFS('Mapa Riesgos Gestión'!$CS$8:$CS$463,$D$152,'Mapa Riesgos Gestión'!$BO$8:$BO$463,B175)</f>
        <v>3</v>
      </c>
      <c r="E175" s="33">
        <f>COUNTIFS('Mapa Riesgos Gestión'!$CS$8:$CS$463,$E$152,'Mapa Riesgos Gestión'!$BO$8:$BO$463,B175)</f>
        <v>0</v>
      </c>
    </row>
    <row r="176" spans="2:5" ht="20.149999999999999" customHeight="1" x14ac:dyDescent="0.35">
      <c r="B176" s="157" t="s">
        <v>614</v>
      </c>
      <c r="C176" s="33">
        <f>COUNTIFS('Mapa Riesgos Gestión'!BN:CD,B176)</f>
        <v>2</v>
      </c>
      <c r="D176" s="33">
        <f>COUNTIFS('Mapa Riesgos Gestión'!$CS$8:$CS$463,$D$152,'Mapa Riesgos Gestión'!$BO$8:$BO$463,B176)</f>
        <v>2</v>
      </c>
      <c r="E176" s="33">
        <f>COUNTIFS('Mapa Riesgos Gestión'!$CS$8:$CS$463,$E$152,'Mapa Riesgos Gestión'!$BO$8:$BO$463,B176)</f>
        <v>0</v>
      </c>
    </row>
    <row r="177" spans="2:5" ht="20.149999999999999" customHeight="1" x14ac:dyDescent="0.35">
      <c r="B177" s="157" t="s">
        <v>624</v>
      </c>
      <c r="C177" s="33">
        <f>COUNTIFS('Mapa Riesgos Gestión'!BN:CD,B177)</f>
        <v>1</v>
      </c>
      <c r="D177" s="33">
        <f>COUNTIFS('Mapa Riesgos Gestión'!$CS$8:$CS$463,$D$152,'Mapa Riesgos Gestión'!$BO$8:$BO$463,B177)</f>
        <v>1</v>
      </c>
      <c r="E177" s="33">
        <f>COUNTIFS('Mapa Riesgos Gestión'!$CS$8:$CS$463,$E$152,'Mapa Riesgos Gestión'!$BO$8:$BO$463,B177)</f>
        <v>0</v>
      </c>
    </row>
    <row r="178" spans="2:5" ht="20.149999999999999" customHeight="1" x14ac:dyDescent="0.35">
      <c r="B178" s="157" t="s">
        <v>555</v>
      </c>
      <c r="C178" s="33">
        <f>COUNTIFS('Mapa Riesgos Gestión'!BN:CD,B178)</f>
        <v>2</v>
      </c>
      <c r="D178" s="33">
        <f>COUNTIFS('Mapa Riesgos Gestión'!$CS$8:$CS$463,$D$152,'Mapa Riesgos Gestión'!$BO$8:$BO$463,B178)</f>
        <v>2</v>
      </c>
      <c r="E178" s="33">
        <f>COUNTIFS('Mapa Riesgos Gestión'!$CS$8:$CS$463,$E$152,'Mapa Riesgos Gestión'!$BO$8:$BO$463,B178)</f>
        <v>0</v>
      </c>
    </row>
    <row r="179" spans="2:5" ht="20.149999999999999" customHeight="1" x14ac:dyDescent="0.35">
      <c r="B179" s="157" t="s">
        <v>514</v>
      </c>
      <c r="C179" s="33">
        <f>COUNTIFS('Mapa Riesgos Gestión'!BN:CD,B179)</f>
        <v>4</v>
      </c>
      <c r="D179" s="33">
        <f>COUNTIFS('Mapa Riesgos Gestión'!$CS$8:$CS$463,$D$152,'Mapa Riesgos Gestión'!$BO$8:$BO$463,B179)</f>
        <v>4</v>
      </c>
      <c r="E179" s="33">
        <f>COUNTIFS('Mapa Riesgos Gestión'!$CS$8:$CS$463,$E$152,'Mapa Riesgos Gestión'!$BO$8:$BO$463,B179)</f>
        <v>0</v>
      </c>
    </row>
    <row r="180" spans="2:5" ht="20.149999999999999" customHeight="1" x14ac:dyDescent="0.35">
      <c r="B180" s="157" t="s">
        <v>458</v>
      </c>
      <c r="C180" s="33">
        <f>COUNTIFS('Mapa Riesgos Gestión'!BN:CD,B180)</f>
        <v>5</v>
      </c>
      <c r="D180" s="33">
        <f>COUNTIFS('Mapa Riesgos Gestión'!$CS$8:$CS$463,$D$152,'Mapa Riesgos Gestión'!$BO$8:$BO$463,B180)</f>
        <v>5</v>
      </c>
      <c r="E180" s="33">
        <f>COUNTIFS('Mapa Riesgos Gestión'!$CS$8:$CS$463,$E$152,'Mapa Riesgos Gestión'!$BO$8:$BO$463,B180)</f>
        <v>0</v>
      </c>
    </row>
    <row r="181" spans="2:5" ht="20.149999999999999" customHeight="1" x14ac:dyDescent="0.35">
      <c r="B181" s="157" t="s">
        <v>461</v>
      </c>
      <c r="C181" s="33">
        <f>COUNTIFS('Mapa Riesgos Gestión'!BN:CD,B181)</f>
        <v>5</v>
      </c>
      <c r="D181" s="33">
        <f>COUNTIFS('Mapa Riesgos Gestión'!$CS$8:$CS$463,$D$152,'Mapa Riesgos Gestión'!$BO$8:$BO$463,B181)</f>
        <v>5</v>
      </c>
      <c r="E181" s="33">
        <f>COUNTIFS('Mapa Riesgos Gestión'!$CS$8:$CS$463,$E$152,'Mapa Riesgos Gestión'!$BO$8:$BO$463,B181)</f>
        <v>0</v>
      </c>
    </row>
    <row r="182" spans="2:5" ht="20.149999999999999" customHeight="1" x14ac:dyDescent="0.35">
      <c r="B182" s="157" t="s">
        <v>500</v>
      </c>
      <c r="C182" s="33">
        <f>COUNTIFS('Mapa Riesgos Gestión'!BN:CD,B182)</f>
        <v>11</v>
      </c>
      <c r="D182" s="33">
        <f>COUNTIFS('Mapa Riesgos Gestión'!$CS$8:$CS$463,$D$152,'Mapa Riesgos Gestión'!$BO$8:$BO$463,B182)</f>
        <v>11</v>
      </c>
      <c r="E182" s="33">
        <f>COUNTIFS('Mapa Riesgos Gestión'!$CS$8:$CS$463,$E$152,'Mapa Riesgos Gestión'!$BO$8:$BO$463,B182)</f>
        <v>0</v>
      </c>
    </row>
    <row r="183" spans="2:5" ht="20.149999999999999" customHeight="1" x14ac:dyDescent="0.35">
      <c r="B183" s="157" t="s">
        <v>539</v>
      </c>
      <c r="C183" s="33">
        <f>COUNTIFS('Mapa Riesgos Gestión'!BN:CD,B183)</f>
        <v>1</v>
      </c>
      <c r="D183" s="33">
        <f>COUNTIFS('Mapa Riesgos Gestión'!$CS$8:$CS$463,$D$152,'Mapa Riesgos Gestión'!$BO$8:$BO$463,B183)</f>
        <v>1</v>
      </c>
      <c r="E183" s="33">
        <f>COUNTIFS('Mapa Riesgos Gestión'!$CS$8:$CS$463,$E$152,'Mapa Riesgos Gestión'!$BO$8:$BO$463,B183)</f>
        <v>0</v>
      </c>
    </row>
    <row r="184" spans="2:5" ht="20.149999999999999" customHeight="1" x14ac:dyDescent="0.35">
      <c r="B184" s="157" t="s">
        <v>277</v>
      </c>
      <c r="C184" s="33">
        <f>COUNTIFS('Mapa Riesgos Gestión'!BN:CD,B184)</f>
        <v>5</v>
      </c>
      <c r="D184" s="33">
        <f>COUNTIFS('Mapa Riesgos Gestión'!$CS$8:$CS$463,$D$152,'Mapa Riesgos Gestión'!$BO$8:$BO$463,B184)</f>
        <v>5</v>
      </c>
      <c r="E184" s="33">
        <f>COUNTIFS('Mapa Riesgos Gestión'!$CS$8:$CS$463,$E$152,'Mapa Riesgos Gestión'!$BO$8:$BO$463,B184)</f>
        <v>0</v>
      </c>
    </row>
  </sheetData>
  <sortState xmlns:xlrd2="http://schemas.microsoft.com/office/spreadsheetml/2017/richdata2" ref="B153:B184">
    <sortCondition ref="B153:B184"/>
  </sortState>
  <conditionalFormatting sqref="N1:N22 T1:T22 I23:I39 O23:O39 N40:N78 T40:T78 M79:M115 S79:S115 L116:L132 R116:R132 N133 T133 M134:M150 S134:S150 N151:N1048576 T151:T1048576">
    <cfRule type="containsText" dxfId="10" priority="1" operator="containsText" text="Bajo">
      <formula>NOT(ISERROR(SEARCH("Bajo",I1)))</formula>
    </cfRule>
    <cfRule type="containsText" dxfId="9" priority="2" operator="containsText" text="Moderado">
      <formula>NOT(ISERROR(SEARCH("Moderado",I1)))</formula>
    </cfRule>
    <cfRule type="containsText" dxfId="8" priority="3" operator="containsText" text="Alto">
      <formula>NOT(ISERROR(SEARCH("Alto",I1)))</formula>
    </cfRule>
    <cfRule type="containsText" dxfId="7" priority="4" operator="containsText" text="Extremo">
      <formula>NOT(ISERROR(SEARCH("Extremo",I1)))</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EFC4-E0D8-4998-975B-00BBFD809DE9}">
  <sheetPr>
    <tabColor theme="9" tint="0.79998168889431442"/>
  </sheetPr>
  <dimension ref="A1:AF26"/>
  <sheetViews>
    <sheetView showGridLines="0" workbookViewId="0">
      <selection activeCell="G7" sqref="G7"/>
    </sheetView>
  </sheetViews>
  <sheetFormatPr baseColWidth="10" defaultColWidth="11.1796875" defaultRowHeight="30" customHeight="1" x14ac:dyDescent="0.35"/>
  <cols>
    <col min="1" max="1" width="5.7265625" style="80" customWidth="1"/>
    <col min="2" max="2" width="5.7265625" style="43" customWidth="1"/>
    <col min="3" max="3" width="47.36328125" style="43" bestFit="1" customWidth="1"/>
    <col min="4" max="4" width="18.1796875" style="43" bestFit="1" customWidth="1"/>
    <col min="5" max="5" width="30" style="49" bestFit="1" customWidth="1"/>
    <col min="6" max="6" width="34.26953125" style="49" bestFit="1" customWidth="1"/>
    <col min="7" max="7" width="28.36328125" style="43" bestFit="1" customWidth="1"/>
    <col min="8" max="8" width="37.36328125" style="49" bestFit="1" customWidth="1"/>
    <col min="9" max="16384" width="11.1796875" style="43"/>
  </cols>
  <sheetData>
    <row r="1" spans="1:32" ht="20.149999999999999" customHeight="1" x14ac:dyDescent="0.35">
      <c r="A1" s="79"/>
      <c r="B1" s="273"/>
      <c r="C1" s="273"/>
      <c r="D1" s="39" t="s">
        <v>76</v>
      </c>
      <c r="E1" s="274" t="s">
        <v>77</v>
      </c>
      <c r="F1" s="275"/>
      <c r="G1" s="40" t="s">
        <v>78</v>
      </c>
      <c r="H1" s="41" t="s">
        <v>79</v>
      </c>
      <c r="I1" s="42"/>
      <c r="J1" s="42"/>
      <c r="K1" s="42"/>
      <c r="L1" s="42"/>
      <c r="M1" s="42"/>
      <c r="N1" s="42"/>
      <c r="O1" s="42"/>
      <c r="P1" s="42"/>
      <c r="Q1" s="42"/>
      <c r="R1" s="42"/>
      <c r="S1" s="42"/>
      <c r="T1" s="42"/>
      <c r="U1" s="42"/>
      <c r="V1" s="42"/>
      <c r="W1" s="42"/>
      <c r="X1" s="42"/>
      <c r="Y1" s="42"/>
      <c r="Z1" s="42"/>
      <c r="AA1" s="42"/>
      <c r="AB1" s="42"/>
      <c r="AC1" s="42"/>
      <c r="AD1" s="42"/>
      <c r="AE1" s="42"/>
      <c r="AF1" s="42"/>
    </row>
    <row r="2" spans="1:32" ht="20.149999999999999" customHeight="1" x14ac:dyDescent="0.35">
      <c r="A2" s="79"/>
      <c r="B2" s="273"/>
      <c r="C2" s="273"/>
      <c r="D2" s="39" t="s">
        <v>80</v>
      </c>
      <c r="E2" s="276" t="s">
        <v>81</v>
      </c>
      <c r="F2" s="277"/>
      <c r="G2" s="40" t="s">
        <v>82</v>
      </c>
      <c r="H2" s="41">
        <v>4</v>
      </c>
      <c r="I2" s="44"/>
      <c r="J2" s="44"/>
      <c r="K2" s="44"/>
      <c r="L2" s="44"/>
      <c r="M2" s="44"/>
      <c r="N2" s="44"/>
      <c r="O2" s="44"/>
      <c r="P2" s="44"/>
      <c r="Q2" s="44"/>
      <c r="R2" s="44"/>
      <c r="S2" s="44"/>
      <c r="T2" s="44"/>
      <c r="U2" s="44"/>
      <c r="V2" s="44"/>
      <c r="W2" s="44"/>
      <c r="X2" s="44"/>
      <c r="Y2" s="44"/>
      <c r="Z2" s="44"/>
      <c r="AA2" s="44"/>
      <c r="AB2" s="44"/>
      <c r="AC2" s="44"/>
      <c r="AD2" s="44"/>
      <c r="AE2" s="44"/>
      <c r="AF2" s="44"/>
    </row>
    <row r="3" spans="1:32" ht="20.149999999999999" customHeight="1" x14ac:dyDescent="0.35">
      <c r="A3" s="79"/>
      <c r="B3" s="273"/>
      <c r="C3" s="273"/>
      <c r="D3" s="39" t="s">
        <v>83</v>
      </c>
      <c r="E3" s="276" t="s">
        <v>84</v>
      </c>
      <c r="F3" s="277"/>
      <c r="G3" s="40" t="s">
        <v>85</v>
      </c>
      <c r="H3" s="45">
        <v>45728</v>
      </c>
      <c r="I3" s="44"/>
      <c r="J3" s="44"/>
      <c r="K3" s="44"/>
      <c r="L3" s="44"/>
      <c r="M3" s="44"/>
      <c r="N3" s="44"/>
      <c r="O3" s="44"/>
      <c r="P3" s="44"/>
      <c r="Q3" s="44"/>
      <c r="R3" s="44"/>
      <c r="S3" s="44"/>
      <c r="T3" s="44"/>
      <c r="U3" s="44"/>
      <c r="V3" s="44"/>
      <c r="W3" s="44"/>
      <c r="X3" s="44"/>
      <c r="Y3" s="44"/>
      <c r="Z3" s="44"/>
      <c r="AA3" s="44"/>
      <c r="AB3" s="44"/>
      <c r="AC3" s="44"/>
      <c r="AD3" s="44"/>
      <c r="AE3" s="44"/>
      <c r="AF3" s="44"/>
    </row>
    <row r="4" spans="1:32" ht="20.149999999999999" customHeight="1" x14ac:dyDescent="0.35"/>
    <row r="5" spans="1:32" ht="30" customHeight="1" x14ac:dyDescent="0.35">
      <c r="B5" s="272" t="s">
        <v>86</v>
      </c>
      <c r="C5" s="272"/>
      <c r="D5" s="272"/>
      <c r="E5" s="272"/>
      <c r="F5" s="272"/>
      <c r="G5" s="272"/>
      <c r="H5" s="272"/>
    </row>
    <row r="6" spans="1:32" ht="30" customHeight="1" x14ac:dyDescent="0.35">
      <c r="B6" s="46" t="s">
        <v>87</v>
      </c>
      <c r="C6" s="46" t="s">
        <v>88</v>
      </c>
      <c r="D6" s="46" t="s">
        <v>89</v>
      </c>
      <c r="E6" s="47" t="s">
        <v>90</v>
      </c>
      <c r="F6" s="47" t="s">
        <v>91</v>
      </c>
      <c r="G6" s="46" t="s">
        <v>233</v>
      </c>
      <c r="H6" s="47" t="s">
        <v>92</v>
      </c>
    </row>
    <row r="7" spans="1:32" ht="30" customHeight="1" x14ac:dyDescent="0.35">
      <c r="A7" s="80" t="s">
        <v>93</v>
      </c>
      <c r="B7" s="48">
        <v>1</v>
      </c>
      <c r="C7" s="69"/>
      <c r="D7" s="69"/>
      <c r="E7" s="70"/>
      <c r="F7" s="70"/>
      <c r="G7" s="71"/>
      <c r="H7" s="72"/>
    </row>
    <row r="8" spans="1:32" ht="30" customHeight="1" x14ac:dyDescent="0.35">
      <c r="A8" s="80" t="s">
        <v>94</v>
      </c>
      <c r="B8" s="48">
        <v>2</v>
      </c>
      <c r="C8" s="69"/>
      <c r="D8" s="69"/>
      <c r="E8" s="70"/>
      <c r="F8" s="70"/>
      <c r="G8" s="71"/>
      <c r="H8" s="72"/>
    </row>
    <row r="9" spans="1:32" ht="30" customHeight="1" x14ac:dyDescent="0.35">
      <c r="A9" s="80" t="s">
        <v>95</v>
      </c>
      <c r="B9" s="48">
        <v>3</v>
      </c>
      <c r="C9" s="69"/>
      <c r="D9" s="69"/>
      <c r="E9" s="70"/>
      <c r="F9" s="70"/>
      <c r="G9" s="71"/>
      <c r="H9" s="72"/>
    </row>
    <row r="10" spans="1:32" ht="30" customHeight="1" x14ac:dyDescent="0.35">
      <c r="B10" s="48">
        <v>4</v>
      </c>
      <c r="C10" s="69"/>
      <c r="D10" s="69"/>
      <c r="E10" s="70"/>
      <c r="F10" s="70"/>
      <c r="G10" s="71"/>
      <c r="H10" s="72"/>
    </row>
    <row r="11" spans="1:32" ht="30" customHeight="1" x14ac:dyDescent="0.35">
      <c r="A11" s="80" t="s">
        <v>96</v>
      </c>
      <c r="B11" s="48">
        <v>5</v>
      </c>
      <c r="C11" s="69"/>
      <c r="D11" s="69"/>
      <c r="E11" s="70"/>
      <c r="F11" s="70"/>
      <c r="G11" s="71"/>
      <c r="H11" s="72"/>
    </row>
    <row r="12" spans="1:32" ht="30" customHeight="1" x14ac:dyDescent="0.35">
      <c r="A12" s="80" t="s">
        <v>97</v>
      </c>
      <c r="B12" s="48">
        <v>6</v>
      </c>
      <c r="C12" s="69"/>
      <c r="D12" s="69"/>
      <c r="E12" s="70"/>
      <c r="F12" s="70"/>
      <c r="G12" s="71"/>
      <c r="H12" s="72"/>
    </row>
    <row r="13" spans="1:32" ht="30" customHeight="1" x14ac:dyDescent="0.35">
      <c r="B13" s="48">
        <v>7</v>
      </c>
      <c r="C13" s="69"/>
      <c r="D13" s="69"/>
      <c r="E13" s="70"/>
      <c r="F13" s="70"/>
      <c r="G13" s="71"/>
      <c r="H13" s="72"/>
    </row>
    <row r="14" spans="1:32" ht="30" customHeight="1" x14ac:dyDescent="0.35">
      <c r="B14" s="48">
        <v>8</v>
      </c>
      <c r="C14" s="69"/>
      <c r="D14" s="69"/>
      <c r="E14" s="70"/>
      <c r="F14" s="70"/>
      <c r="G14" s="71"/>
      <c r="H14" s="72"/>
    </row>
    <row r="15" spans="1:32" ht="30" customHeight="1" x14ac:dyDescent="0.35">
      <c r="B15" s="48">
        <v>9</v>
      </c>
      <c r="C15" s="69"/>
      <c r="D15" s="69"/>
      <c r="E15" s="70"/>
      <c r="F15" s="70"/>
      <c r="G15" s="71"/>
      <c r="H15" s="72"/>
    </row>
    <row r="16" spans="1:32" ht="30" customHeight="1" x14ac:dyDescent="0.35">
      <c r="B16" s="48">
        <v>10</v>
      </c>
      <c r="C16" s="69"/>
      <c r="D16" s="69"/>
      <c r="E16" s="70"/>
      <c r="F16" s="70"/>
      <c r="G16" s="71"/>
      <c r="H16" s="72"/>
    </row>
    <row r="17" spans="2:8" ht="30" customHeight="1" x14ac:dyDescent="0.35">
      <c r="B17" s="48">
        <v>11</v>
      </c>
      <c r="C17" s="69"/>
      <c r="D17" s="69"/>
      <c r="E17" s="70"/>
      <c r="F17" s="70"/>
      <c r="G17" s="71"/>
      <c r="H17" s="72"/>
    </row>
    <row r="18" spans="2:8" ht="30" customHeight="1" x14ac:dyDescent="0.35">
      <c r="B18" s="48">
        <v>12</v>
      </c>
      <c r="C18" s="69"/>
      <c r="D18" s="69"/>
      <c r="E18" s="70"/>
      <c r="F18" s="70"/>
      <c r="G18" s="71"/>
      <c r="H18" s="72"/>
    </row>
    <row r="19" spans="2:8" ht="30" customHeight="1" x14ac:dyDescent="0.35">
      <c r="B19" s="48">
        <v>13</v>
      </c>
      <c r="C19" s="69"/>
      <c r="D19" s="69"/>
      <c r="E19" s="70"/>
      <c r="F19" s="70"/>
      <c r="G19" s="71"/>
      <c r="H19" s="72"/>
    </row>
    <row r="20" spans="2:8" ht="30" customHeight="1" x14ac:dyDescent="0.35">
      <c r="B20" s="48">
        <v>14</v>
      </c>
      <c r="C20" s="69"/>
      <c r="D20" s="69"/>
      <c r="E20" s="70"/>
      <c r="F20" s="70"/>
      <c r="G20" s="71"/>
      <c r="H20" s="72"/>
    </row>
    <row r="21" spans="2:8" ht="30" customHeight="1" x14ac:dyDescent="0.35">
      <c r="B21" s="48">
        <v>15</v>
      </c>
      <c r="C21" s="69"/>
      <c r="D21" s="69"/>
      <c r="E21" s="70"/>
      <c r="F21" s="70"/>
      <c r="G21" s="71"/>
      <c r="H21" s="72"/>
    </row>
    <row r="22" spans="2:8" ht="30" customHeight="1" x14ac:dyDescent="0.35">
      <c r="B22" s="48">
        <v>16</v>
      </c>
      <c r="C22" s="69"/>
      <c r="D22" s="69"/>
      <c r="E22" s="70"/>
      <c r="F22" s="70"/>
      <c r="G22" s="71"/>
      <c r="H22" s="72"/>
    </row>
    <row r="23" spans="2:8" ht="30" customHeight="1" x14ac:dyDescent="0.35">
      <c r="B23" s="48">
        <v>17</v>
      </c>
      <c r="C23" s="69"/>
      <c r="D23" s="69"/>
      <c r="E23" s="70"/>
      <c r="F23" s="70"/>
      <c r="G23" s="71"/>
      <c r="H23" s="72"/>
    </row>
    <row r="24" spans="2:8" ht="30" customHeight="1" x14ac:dyDescent="0.35">
      <c r="B24" s="48">
        <v>18</v>
      </c>
      <c r="C24" s="69"/>
      <c r="D24" s="69"/>
      <c r="E24" s="70"/>
      <c r="F24" s="70"/>
      <c r="G24" s="71"/>
      <c r="H24" s="72"/>
    </row>
    <row r="25" spans="2:8" ht="30" customHeight="1" x14ac:dyDescent="0.35">
      <c r="B25" s="48">
        <v>19</v>
      </c>
      <c r="C25" s="69"/>
      <c r="D25" s="69"/>
      <c r="E25" s="70"/>
      <c r="F25" s="70"/>
      <c r="G25" s="71"/>
      <c r="H25" s="72"/>
    </row>
    <row r="26" spans="2:8" ht="30" customHeight="1" x14ac:dyDescent="0.35">
      <c r="B26" s="48">
        <v>20</v>
      </c>
      <c r="C26" s="69"/>
      <c r="D26" s="69"/>
      <c r="E26" s="70"/>
      <c r="F26" s="70"/>
      <c r="G26" s="71"/>
      <c r="H26" s="72"/>
    </row>
  </sheetData>
  <mergeCells count="5">
    <mergeCell ref="B5:H5"/>
    <mergeCell ref="B1:C3"/>
    <mergeCell ref="E1:F1"/>
    <mergeCell ref="E2:F2"/>
    <mergeCell ref="E3:F3"/>
  </mergeCells>
  <dataValidations count="2">
    <dataValidation type="list" allowBlank="1" showInputMessage="1" showErrorMessage="1" sqref="D7:D26" xr:uid="{457A4054-B15C-4352-BDBC-34403A058B76}">
      <formula1>$A$7:$A$9</formula1>
    </dataValidation>
    <dataValidation type="list" allowBlank="1" showInputMessage="1" showErrorMessage="1" sqref="G7:G26" xr:uid="{9E5F9397-1343-4F0E-BD3E-5209AD86228E}">
      <formula1>$A$11:$A$12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7172-662B-45E8-B177-98B399BC58BD}">
  <sheetPr>
    <tabColor theme="9" tint="0.79998168889431442"/>
  </sheetPr>
  <dimension ref="B1:L30"/>
  <sheetViews>
    <sheetView showGridLines="0" zoomScaleNormal="100" workbookViewId="0">
      <selection activeCell="G7" sqref="G7"/>
    </sheetView>
  </sheetViews>
  <sheetFormatPr baseColWidth="10" defaultColWidth="11.1796875" defaultRowHeight="20.149999999999999" customHeight="1" x14ac:dyDescent="0.35"/>
  <cols>
    <col min="1" max="1" width="5.7265625" style="43" customWidth="1"/>
    <col min="2" max="3" width="30.7265625" style="76" customWidth="1"/>
    <col min="4" max="4" width="30.7265625" style="80" customWidth="1"/>
    <col min="5" max="5" width="30.7265625" style="83" customWidth="1"/>
    <col min="6" max="6" width="40.7265625" style="49" customWidth="1"/>
    <col min="7" max="7" width="60.7265625" style="49" customWidth="1"/>
    <col min="8" max="8" width="30.7265625" style="76" customWidth="1"/>
    <col min="9" max="9" width="30.7265625" style="77" customWidth="1"/>
    <col min="10" max="11" width="30.7265625" style="76" customWidth="1"/>
    <col min="12" max="12" width="30.7265625" style="43" customWidth="1"/>
    <col min="13" max="16384" width="11.1796875" style="43"/>
  </cols>
  <sheetData>
    <row r="1" spans="2:12" ht="20.149999999999999" customHeight="1" x14ac:dyDescent="0.35">
      <c r="B1" s="273"/>
      <c r="C1" s="273"/>
      <c r="D1" s="39" t="s">
        <v>76</v>
      </c>
      <c r="E1" s="274" t="s">
        <v>77</v>
      </c>
      <c r="F1" s="275"/>
      <c r="G1" s="40" t="s">
        <v>78</v>
      </c>
      <c r="H1" s="41" t="s">
        <v>79</v>
      </c>
    </row>
    <row r="2" spans="2:12" ht="20.149999999999999" customHeight="1" x14ac:dyDescent="0.35">
      <c r="B2" s="273"/>
      <c r="C2" s="273"/>
      <c r="D2" s="39" t="s">
        <v>80</v>
      </c>
      <c r="E2" s="276" t="s">
        <v>81</v>
      </c>
      <c r="F2" s="277"/>
      <c r="G2" s="40" t="s">
        <v>82</v>
      </c>
      <c r="H2" s="41">
        <v>4</v>
      </c>
    </row>
    <row r="3" spans="2:12" ht="20.149999999999999" customHeight="1" x14ac:dyDescent="0.35">
      <c r="B3" s="273"/>
      <c r="C3" s="273"/>
      <c r="D3" s="39" t="s">
        <v>83</v>
      </c>
      <c r="E3" s="276" t="s">
        <v>84</v>
      </c>
      <c r="F3" s="277"/>
      <c r="G3" s="40" t="s">
        <v>85</v>
      </c>
      <c r="H3" s="45">
        <v>45728</v>
      </c>
    </row>
    <row r="4" spans="2:12" ht="20.149999999999999" customHeight="1" x14ac:dyDescent="0.35">
      <c r="B4" s="43"/>
      <c r="C4" s="43"/>
      <c r="E4" s="66"/>
    </row>
    <row r="5" spans="2:12" ht="30" customHeight="1" x14ac:dyDescent="0.35">
      <c r="B5" s="278" t="s">
        <v>98</v>
      </c>
      <c r="C5" s="279"/>
      <c r="D5" s="279"/>
      <c r="E5" s="279"/>
      <c r="F5" s="279"/>
      <c r="G5" s="279"/>
      <c r="H5" s="279"/>
      <c r="I5" s="279"/>
      <c r="J5" s="279"/>
      <c r="K5" s="279"/>
      <c r="L5" s="280"/>
    </row>
    <row r="6" spans="2:12" ht="210" customHeight="1" x14ac:dyDescent="0.35">
      <c r="B6" s="50" t="s">
        <v>99</v>
      </c>
      <c r="C6" s="50" t="s">
        <v>100</v>
      </c>
      <c r="D6" s="50" t="s">
        <v>101</v>
      </c>
      <c r="E6" s="50" t="s">
        <v>102</v>
      </c>
      <c r="F6" s="51" t="s">
        <v>103</v>
      </c>
      <c r="G6" s="50" t="s">
        <v>234</v>
      </c>
      <c r="H6" s="52" t="s">
        <v>104</v>
      </c>
      <c r="I6" s="52" t="s">
        <v>105</v>
      </c>
      <c r="J6" s="52" t="s">
        <v>106</v>
      </c>
      <c r="K6" s="52" t="s">
        <v>107</v>
      </c>
      <c r="L6" s="53" t="s">
        <v>108</v>
      </c>
    </row>
    <row r="7" spans="2:12" ht="20.149999999999999" customHeight="1" x14ac:dyDescent="0.35">
      <c r="B7" s="73"/>
      <c r="C7" s="74"/>
      <c r="D7" s="81"/>
      <c r="E7" s="82"/>
      <c r="F7" s="55" t="e">
        <f>1-(D7/E7)</f>
        <v>#DIV/0!</v>
      </c>
      <c r="G7" s="54" t="e" cm="1">
        <f t="array" ref="G7">+_xlfn.IFS(F7&lt;0.8,"Cambio",F7&lt;0.9,"Revisión de control",F7&gt;0.89,"Se mantiene")</f>
        <v>#DIV/0!</v>
      </c>
      <c r="H7" s="75"/>
      <c r="I7" s="75"/>
      <c r="J7" s="75"/>
      <c r="K7" s="75"/>
      <c r="L7" s="55">
        <f>(_xlfn.IFS(C7="",1,C7="SI",0)+_xlfn.IFS(H7="",1,H7="SI",1,H7="NO",0)+_xlfn.IFS(I7="",1,I7="SI",1,I7="NO",0)+_xlfn.IFS(J7="",1,J7="SI",1,J7="NO",0)+_xlfn.IFS(K7="",1,K7="SI",1,K7="NO",0))/5</f>
        <v>1</v>
      </c>
    </row>
    <row r="8" spans="2:12" ht="20.149999999999999" customHeight="1" x14ac:dyDescent="0.35">
      <c r="B8" s="73"/>
      <c r="C8" s="74"/>
      <c r="D8" s="81"/>
      <c r="E8" s="82"/>
      <c r="F8" s="55" t="e">
        <f t="shared" ref="F8:F30" si="0">1-(D8/E8)</f>
        <v>#DIV/0!</v>
      </c>
      <c r="G8" s="54" t="e" cm="1">
        <f t="array" ref="G8">+_xlfn.IFS(F8&lt;0.8,"Cambio",F8&lt;0.9,"Revisión de control",F8&gt;0.89,"Se mantiene")</f>
        <v>#DIV/0!</v>
      </c>
      <c r="H8" s="75"/>
      <c r="I8" s="75"/>
      <c r="J8" s="75"/>
      <c r="K8" s="75"/>
      <c r="L8" s="55">
        <f t="shared" ref="L8:L30" si="1">(_xlfn.IFS(C8="",1,C8="SI",0)+_xlfn.IFS(H8="",1,H8="SI",1,H8="NO",0)+_xlfn.IFS(I8="",1,I8="SI",1,I8="NO",0)+_xlfn.IFS(J8="",1,J8="SI",1,J8="NO",0)+_xlfn.IFS(K8="",1,K8="SI",1,K8="NO",0))/5</f>
        <v>1</v>
      </c>
    </row>
    <row r="9" spans="2:12" ht="20.149999999999999" customHeight="1" x14ac:dyDescent="0.35">
      <c r="B9" s="73"/>
      <c r="C9" s="74"/>
      <c r="D9" s="81"/>
      <c r="E9" s="82"/>
      <c r="F9" s="55" t="e">
        <f t="shared" si="0"/>
        <v>#DIV/0!</v>
      </c>
      <c r="G9" s="54" t="e" cm="1">
        <f t="array" ref="G9">+_xlfn.IFS(F9&lt;0.8,"Cambio",F9&lt;0.9,"Revisión de control",F9&gt;0.89,"Se mantiene")</f>
        <v>#DIV/0!</v>
      </c>
      <c r="H9" s="75"/>
      <c r="I9" s="75"/>
      <c r="J9" s="75"/>
      <c r="K9" s="75"/>
      <c r="L9" s="55">
        <f t="shared" si="1"/>
        <v>1</v>
      </c>
    </row>
    <row r="10" spans="2:12" ht="20.149999999999999" customHeight="1" x14ac:dyDescent="0.35">
      <c r="B10" s="73"/>
      <c r="C10" s="74"/>
      <c r="D10" s="81"/>
      <c r="E10" s="82"/>
      <c r="F10" s="55" t="e">
        <f t="shared" si="0"/>
        <v>#DIV/0!</v>
      </c>
      <c r="G10" s="54" t="e" cm="1">
        <f t="array" ref="G10">+_xlfn.IFS(F10&lt;0.8,"Cambio",F10&lt;0.9,"Revisión de control",F10&gt;0.89,"Se mantiene")</f>
        <v>#DIV/0!</v>
      </c>
      <c r="H10" s="75"/>
      <c r="I10" s="75"/>
      <c r="J10" s="75"/>
      <c r="K10" s="75"/>
      <c r="L10" s="55">
        <f t="shared" si="1"/>
        <v>1</v>
      </c>
    </row>
    <row r="11" spans="2:12" ht="20.149999999999999" customHeight="1" x14ac:dyDescent="0.35">
      <c r="B11" s="73"/>
      <c r="C11" s="74"/>
      <c r="D11" s="81"/>
      <c r="E11" s="82"/>
      <c r="F11" s="55" t="e">
        <f t="shared" si="0"/>
        <v>#DIV/0!</v>
      </c>
      <c r="G11" s="54" t="e" cm="1">
        <f t="array" ref="G11">+_xlfn.IFS(F11&lt;0.8,"Cambio",F11&lt;0.9,"Revisión de control",F11&gt;0.89,"Se mantiene")</f>
        <v>#DIV/0!</v>
      </c>
      <c r="H11" s="75"/>
      <c r="I11" s="75"/>
      <c r="J11" s="75"/>
      <c r="K11" s="75"/>
      <c r="L11" s="55">
        <f t="shared" si="1"/>
        <v>1</v>
      </c>
    </row>
    <row r="12" spans="2:12" ht="20.149999999999999" customHeight="1" x14ac:dyDescent="0.35">
      <c r="B12" s="73"/>
      <c r="C12" s="74"/>
      <c r="D12" s="81"/>
      <c r="E12" s="82"/>
      <c r="F12" s="55" t="e">
        <f t="shared" si="0"/>
        <v>#DIV/0!</v>
      </c>
      <c r="G12" s="54" t="e" cm="1">
        <f t="array" ref="G12">+_xlfn.IFS(F12&lt;0.8,"Cambio",F12&lt;0.9,"Revisión de control",F12&gt;0.89,"Se mantiene")</f>
        <v>#DIV/0!</v>
      </c>
      <c r="H12" s="75"/>
      <c r="I12" s="75"/>
      <c r="J12" s="75"/>
      <c r="K12" s="75"/>
      <c r="L12" s="55">
        <f t="shared" si="1"/>
        <v>1</v>
      </c>
    </row>
    <row r="13" spans="2:12" ht="20.149999999999999" customHeight="1" x14ac:dyDescent="0.35">
      <c r="B13" s="73"/>
      <c r="C13" s="74"/>
      <c r="D13" s="81"/>
      <c r="E13" s="82"/>
      <c r="F13" s="55" t="e">
        <f t="shared" si="0"/>
        <v>#DIV/0!</v>
      </c>
      <c r="G13" s="54" t="e" cm="1">
        <f t="array" ref="G13">+_xlfn.IFS(F13&lt;0.8,"Cambio",F13&lt;0.9,"Revisión de control",F13&gt;0.89,"Se mantiene")</f>
        <v>#DIV/0!</v>
      </c>
      <c r="H13" s="75"/>
      <c r="I13" s="75"/>
      <c r="J13" s="75"/>
      <c r="K13" s="75"/>
      <c r="L13" s="55">
        <f t="shared" si="1"/>
        <v>1</v>
      </c>
    </row>
    <row r="14" spans="2:12" ht="20.149999999999999" customHeight="1" x14ac:dyDescent="0.35">
      <c r="B14" s="73"/>
      <c r="C14" s="74"/>
      <c r="D14" s="81"/>
      <c r="E14" s="82"/>
      <c r="F14" s="55" t="e">
        <f t="shared" si="0"/>
        <v>#DIV/0!</v>
      </c>
      <c r="G14" s="54" t="e" cm="1">
        <f t="array" ref="G14">+_xlfn.IFS(F14&lt;0.8,"Cambio",F14&lt;0.9,"Revisión de control",F14&gt;0.89,"Se mantiene")</f>
        <v>#DIV/0!</v>
      </c>
      <c r="H14" s="75"/>
      <c r="I14" s="75"/>
      <c r="J14" s="75"/>
      <c r="K14" s="75"/>
      <c r="L14" s="55">
        <f t="shared" si="1"/>
        <v>1</v>
      </c>
    </row>
    <row r="15" spans="2:12" ht="20.149999999999999" customHeight="1" x14ac:dyDescent="0.35">
      <c r="B15" s="73"/>
      <c r="C15" s="74"/>
      <c r="D15" s="81"/>
      <c r="E15" s="82"/>
      <c r="F15" s="55" t="e">
        <f t="shared" si="0"/>
        <v>#DIV/0!</v>
      </c>
      <c r="G15" s="54" t="e" cm="1">
        <f t="array" ref="G15">+_xlfn.IFS(F15&lt;0.8,"Cambio",F15&lt;0.9,"Revisión de control",F15&gt;0.89,"Se mantiene")</f>
        <v>#DIV/0!</v>
      </c>
      <c r="H15" s="75"/>
      <c r="I15" s="75"/>
      <c r="J15" s="75"/>
      <c r="K15" s="75"/>
      <c r="L15" s="55">
        <f t="shared" si="1"/>
        <v>1</v>
      </c>
    </row>
    <row r="16" spans="2:12" ht="20.149999999999999" customHeight="1" x14ac:dyDescent="0.35">
      <c r="B16" s="73"/>
      <c r="C16" s="74"/>
      <c r="D16" s="81"/>
      <c r="E16" s="82"/>
      <c r="F16" s="55" t="e">
        <f t="shared" si="0"/>
        <v>#DIV/0!</v>
      </c>
      <c r="G16" s="54" t="e" cm="1">
        <f t="array" ref="G16">+_xlfn.IFS(F16&lt;0.8,"Cambio",F16&lt;0.9,"Revisión de control",F16&gt;0.89,"Se mantiene")</f>
        <v>#DIV/0!</v>
      </c>
      <c r="H16" s="75"/>
      <c r="I16" s="75"/>
      <c r="J16" s="75"/>
      <c r="K16" s="75"/>
      <c r="L16" s="55">
        <f t="shared" si="1"/>
        <v>1</v>
      </c>
    </row>
    <row r="17" spans="2:12" ht="20.149999999999999" customHeight="1" x14ac:dyDescent="0.35">
      <c r="B17" s="73"/>
      <c r="C17" s="74"/>
      <c r="D17" s="81"/>
      <c r="E17" s="82"/>
      <c r="F17" s="55" t="e">
        <f t="shared" si="0"/>
        <v>#DIV/0!</v>
      </c>
      <c r="G17" s="54" t="e" cm="1">
        <f t="array" ref="G17">+_xlfn.IFS(F17&lt;0.8,"Cambio",F17&lt;0.9,"Revisión de control",F17&gt;0.89,"Se mantiene")</f>
        <v>#DIV/0!</v>
      </c>
      <c r="H17" s="75"/>
      <c r="I17" s="75"/>
      <c r="J17" s="75"/>
      <c r="K17" s="75"/>
      <c r="L17" s="55">
        <f t="shared" si="1"/>
        <v>1</v>
      </c>
    </row>
    <row r="18" spans="2:12" ht="20.149999999999999" customHeight="1" x14ac:dyDescent="0.35">
      <c r="B18" s="73"/>
      <c r="C18" s="74"/>
      <c r="D18" s="81"/>
      <c r="E18" s="82"/>
      <c r="F18" s="55" t="e">
        <f t="shared" si="0"/>
        <v>#DIV/0!</v>
      </c>
      <c r="G18" s="54" t="e" cm="1">
        <f t="array" ref="G18">+_xlfn.IFS(F18&lt;0.8,"Cambio",F18&lt;0.9,"Revisión de control",F18&gt;0.89,"Se mantiene")</f>
        <v>#DIV/0!</v>
      </c>
      <c r="H18" s="75"/>
      <c r="I18" s="75"/>
      <c r="J18" s="75"/>
      <c r="K18" s="75"/>
      <c r="L18" s="55">
        <f t="shared" si="1"/>
        <v>1</v>
      </c>
    </row>
    <row r="19" spans="2:12" ht="20.149999999999999" customHeight="1" x14ac:dyDescent="0.35">
      <c r="B19" s="73"/>
      <c r="C19" s="74"/>
      <c r="D19" s="81"/>
      <c r="E19" s="82"/>
      <c r="F19" s="55" t="e">
        <f t="shared" si="0"/>
        <v>#DIV/0!</v>
      </c>
      <c r="G19" s="54" t="e" cm="1">
        <f t="array" ref="G19">+_xlfn.IFS(F19&lt;0.8,"Cambio",F19&lt;0.9,"Revisión de control",F19&gt;0.89,"Se mantiene")</f>
        <v>#DIV/0!</v>
      </c>
      <c r="H19" s="75"/>
      <c r="I19" s="75"/>
      <c r="J19" s="75"/>
      <c r="K19" s="75"/>
      <c r="L19" s="55">
        <f t="shared" si="1"/>
        <v>1</v>
      </c>
    </row>
    <row r="20" spans="2:12" ht="20.149999999999999" customHeight="1" x14ac:dyDescent="0.35">
      <c r="B20" s="73"/>
      <c r="C20" s="74"/>
      <c r="D20" s="81"/>
      <c r="E20" s="82"/>
      <c r="F20" s="55" t="e">
        <f t="shared" si="0"/>
        <v>#DIV/0!</v>
      </c>
      <c r="G20" s="54" t="e" cm="1">
        <f t="array" ref="G20">+_xlfn.IFS(F20&lt;0.8,"Cambio",F20&lt;0.9,"Revisión de control",F20&gt;0.89,"Se mantiene")</f>
        <v>#DIV/0!</v>
      </c>
      <c r="H20" s="75"/>
      <c r="I20" s="75"/>
      <c r="J20" s="75"/>
      <c r="K20" s="75"/>
      <c r="L20" s="55">
        <f t="shared" si="1"/>
        <v>1</v>
      </c>
    </row>
    <row r="21" spans="2:12" ht="20.149999999999999" customHeight="1" x14ac:dyDescent="0.35">
      <c r="B21" s="73"/>
      <c r="C21" s="74"/>
      <c r="D21" s="81"/>
      <c r="E21" s="82"/>
      <c r="F21" s="55" t="e">
        <f t="shared" si="0"/>
        <v>#DIV/0!</v>
      </c>
      <c r="G21" s="54" t="e" cm="1">
        <f t="array" ref="G21">+_xlfn.IFS(F21&lt;0.8,"Cambio",F21&lt;0.9,"Revisión de control",F21&gt;0.89,"Se mantiene")</f>
        <v>#DIV/0!</v>
      </c>
      <c r="H21" s="75"/>
      <c r="I21" s="75"/>
      <c r="J21" s="75"/>
      <c r="K21" s="75"/>
      <c r="L21" s="55">
        <f t="shared" si="1"/>
        <v>1</v>
      </c>
    </row>
    <row r="22" spans="2:12" ht="20.149999999999999" customHeight="1" x14ac:dyDescent="0.35">
      <c r="B22" s="73"/>
      <c r="C22" s="74"/>
      <c r="D22" s="81"/>
      <c r="E22" s="82"/>
      <c r="F22" s="55" t="e">
        <f t="shared" si="0"/>
        <v>#DIV/0!</v>
      </c>
      <c r="G22" s="54" t="e" cm="1">
        <f t="array" ref="G22">+_xlfn.IFS(F22&lt;0.8,"Cambio",F22&lt;0.9,"Revisión de control",F22&gt;0.89,"Se mantiene")</f>
        <v>#DIV/0!</v>
      </c>
      <c r="H22" s="75"/>
      <c r="I22" s="75"/>
      <c r="J22" s="75"/>
      <c r="K22" s="75"/>
      <c r="L22" s="55">
        <f t="shared" si="1"/>
        <v>1</v>
      </c>
    </row>
    <row r="23" spans="2:12" ht="20.149999999999999" customHeight="1" x14ac:dyDescent="0.35">
      <c r="B23" s="73"/>
      <c r="C23" s="74"/>
      <c r="D23" s="81"/>
      <c r="E23" s="82"/>
      <c r="F23" s="55" t="e">
        <f t="shared" si="0"/>
        <v>#DIV/0!</v>
      </c>
      <c r="G23" s="54" t="e" cm="1">
        <f t="array" ref="G23">+_xlfn.IFS(F23&lt;0.8,"Cambio",F23&lt;0.9,"Revisión de control",F23&gt;0.89,"Se mantiene")</f>
        <v>#DIV/0!</v>
      </c>
      <c r="H23" s="75"/>
      <c r="I23" s="75"/>
      <c r="J23" s="75"/>
      <c r="K23" s="75"/>
      <c r="L23" s="55">
        <f t="shared" si="1"/>
        <v>1</v>
      </c>
    </row>
    <row r="24" spans="2:12" ht="20.149999999999999" customHeight="1" x14ac:dyDescent="0.35">
      <c r="B24" s="73"/>
      <c r="C24" s="74"/>
      <c r="D24" s="81"/>
      <c r="E24" s="82"/>
      <c r="F24" s="55" t="e">
        <f t="shared" si="0"/>
        <v>#DIV/0!</v>
      </c>
      <c r="G24" s="54" t="e" cm="1">
        <f t="array" ref="G24">+_xlfn.IFS(F24&lt;0.8,"Cambio",F24&lt;0.9,"Revisión de control",F24&gt;0.89,"Se mantiene")</f>
        <v>#DIV/0!</v>
      </c>
      <c r="H24" s="75"/>
      <c r="I24" s="75"/>
      <c r="J24" s="75"/>
      <c r="K24" s="75"/>
      <c r="L24" s="55">
        <f t="shared" si="1"/>
        <v>1</v>
      </c>
    </row>
    <row r="25" spans="2:12" ht="20.149999999999999" customHeight="1" x14ac:dyDescent="0.35">
      <c r="B25" s="73"/>
      <c r="C25" s="74"/>
      <c r="D25" s="81"/>
      <c r="E25" s="82"/>
      <c r="F25" s="55" t="e">
        <f t="shared" si="0"/>
        <v>#DIV/0!</v>
      </c>
      <c r="G25" s="54" t="e" cm="1">
        <f t="array" ref="G25">+_xlfn.IFS(F25&lt;0.8,"Cambio",F25&lt;0.9,"Revisión de control",F25&gt;0.89,"Se mantiene")</f>
        <v>#DIV/0!</v>
      </c>
      <c r="H25" s="75"/>
      <c r="I25" s="75"/>
      <c r="J25" s="75"/>
      <c r="K25" s="75"/>
      <c r="L25" s="55">
        <f t="shared" si="1"/>
        <v>1</v>
      </c>
    </row>
    <row r="26" spans="2:12" ht="20.149999999999999" customHeight="1" x14ac:dyDescent="0.35">
      <c r="B26" s="73"/>
      <c r="C26" s="74"/>
      <c r="D26" s="81"/>
      <c r="E26" s="82"/>
      <c r="F26" s="55" t="e">
        <f t="shared" si="0"/>
        <v>#DIV/0!</v>
      </c>
      <c r="G26" s="54" t="e" cm="1">
        <f t="array" ref="G26">+_xlfn.IFS(F26&lt;0.8,"Cambio",F26&lt;0.9,"Revisión de control",F26&gt;0.89,"Se mantiene")</f>
        <v>#DIV/0!</v>
      </c>
      <c r="H26" s="75"/>
      <c r="I26" s="75"/>
      <c r="J26" s="75"/>
      <c r="K26" s="75"/>
      <c r="L26" s="55">
        <f t="shared" si="1"/>
        <v>1</v>
      </c>
    </row>
    <row r="27" spans="2:12" ht="20.149999999999999" customHeight="1" x14ac:dyDescent="0.35">
      <c r="B27" s="73"/>
      <c r="C27" s="74"/>
      <c r="D27" s="81"/>
      <c r="E27" s="82"/>
      <c r="F27" s="55" t="e">
        <f t="shared" si="0"/>
        <v>#DIV/0!</v>
      </c>
      <c r="G27" s="54" t="e" cm="1">
        <f t="array" ref="G27">+_xlfn.IFS(F27&lt;0.8,"Cambio",F27&lt;0.9,"Revisión de control",F27&gt;0.89,"Se mantiene")</f>
        <v>#DIV/0!</v>
      </c>
      <c r="H27" s="75"/>
      <c r="I27" s="75"/>
      <c r="J27" s="75"/>
      <c r="K27" s="75"/>
      <c r="L27" s="55">
        <f t="shared" si="1"/>
        <v>1</v>
      </c>
    </row>
    <row r="28" spans="2:12" ht="20.149999999999999" customHeight="1" x14ac:dyDescent="0.35">
      <c r="B28" s="73"/>
      <c r="C28" s="74"/>
      <c r="D28" s="81"/>
      <c r="E28" s="82"/>
      <c r="F28" s="55" t="e">
        <f t="shared" si="0"/>
        <v>#DIV/0!</v>
      </c>
      <c r="G28" s="54" t="e" cm="1">
        <f t="array" ref="G28">+_xlfn.IFS(F28&lt;0.8,"Cambio",F28&lt;0.9,"Revisión de control",F28&gt;0.89,"Se mantiene")</f>
        <v>#DIV/0!</v>
      </c>
      <c r="H28" s="75"/>
      <c r="I28" s="75"/>
      <c r="J28" s="75"/>
      <c r="K28" s="75"/>
      <c r="L28" s="55">
        <f t="shared" si="1"/>
        <v>1</v>
      </c>
    </row>
    <row r="29" spans="2:12" ht="20.149999999999999" customHeight="1" x14ac:dyDescent="0.35">
      <c r="B29" s="73"/>
      <c r="C29" s="74"/>
      <c r="D29" s="81"/>
      <c r="E29" s="82"/>
      <c r="F29" s="55" t="e">
        <f t="shared" si="0"/>
        <v>#DIV/0!</v>
      </c>
      <c r="G29" s="54" t="e" cm="1">
        <f t="array" ref="G29">+_xlfn.IFS(F29&lt;0.8,"Cambio",F29&lt;0.9,"Revisión de control",F29&gt;0.89,"Se mantiene")</f>
        <v>#DIV/0!</v>
      </c>
      <c r="H29" s="75"/>
      <c r="I29" s="75"/>
      <c r="J29" s="75"/>
      <c r="K29" s="75"/>
      <c r="L29" s="55">
        <f t="shared" si="1"/>
        <v>1</v>
      </c>
    </row>
    <row r="30" spans="2:12" ht="20.149999999999999" customHeight="1" x14ac:dyDescent="0.35">
      <c r="B30" s="73"/>
      <c r="C30" s="74"/>
      <c r="D30" s="81"/>
      <c r="E30" s="82"/>
      <c r="F30" s="55" t="e">
        <f t="shared" si="0"/>
        <v>#DIV/0!</v>
      </c>
      <c r="G30" s="54" t="e" cm="1">
        <f t="array" ref="G30">+_xlfn.IFS(F30&lt;0.8,"Cambio",F30&lt;0.9,"Revisión de control",F30&gt;0.89,"Se mantiene")</f>
        <v>#DIV/0!</v>
      </c>
      <c r="H30" s="75"/>
      <c r="I30" s="75"/>
      <c r="J30" s="75"/>
      <c r="K30" s="75"/>
      <c r="L30" s="55">
        <f t="shared" si="1"/>
        <v>1</v>
      </c>
    </row>
  </sheetData>
  <mergeCells count="5">
    <mergeCell ref="B5:L5"/>
    <mergeCell ref="B1:C3"/>
    <mergeCell ref="E1:F1"/>
    <mergeCell ref="E2:F2"/>
    <mergeCell ref="E3:F3"/>
  </mergeCells>
  <conditionalFormatting sqref="D7:D30">
    <cfRule type="cellIs" dxfId="6" priority="5" operator="notEqual">
      <formula>C7</formula>
    </cfRule>
  </conditionalFormatting>
  <conditionalFormatting sqref="H7:H30">
    <cfRule type="cellIs" dxfId="5" priority="4" operator="notEqual">
      <formula>C7</formula>
    </cfRule>
  </conditionalFormatting>
  <conditionalFormatting sqref="I7:I30">
    <cfRule type="cellIs" dxfId="4" priority="3" operator="notEqual">
      <formula>C7</formula>
    </cfRule>
  </conditionalFormatting>
  <conditionalFormatting sqref="J7:J30">
    <cfRule type="cellIs" dxfId="3" priority="1" operator="notEqual">
      <formula>C7</formula>
    </cfRule>
  </conditionalFormatting>
  <conditionalFormatting sqref="K7:K30">
    <cfRule type="cellIs" dxfId="2" priority="2" operator="notEqual">
      <formula>C7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C414448-B482-4D64-808E-86D647256798}">
          <x14:formula1>
            <xm:f>Datos!$D$38</xm:f>
          </x14:formula1>
          <xm:sqref>C7:C30 H8:K30</xm:sqref>
        </x14:dataValidation>
        <x14:dataValidation type="list" allowBlank="1" showInputMessage="1" showErrorMessage="1" xr:uid="{653ED925-4872-44EA-B6E5-B29ED834C44A}">
          <x14:formula1>
            <xm:f>Datos!$D$38:$D$39</xm:f>
          </x14:formula1>
          <xm:sqref>H7:K7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5ED-3D44-4448-8701-6EB5EC186FBA}">
  <sheetPr>
    <tabColor theme="9" tint="0.79998168889431442"/>
  </sheetPr>
  <dimension ref="B1:R31"/>
  <sheetViews>
    <sheetView showGridLines="0" workbookViewId="0">
      <selection activeCell="G7" sqref="G7"/>
    </sheetView>
  </sheetViews>
  <sheetFormatPr baseColWidth="10" defaultColWidth="11.1796875" defaultRowHeight="30" customHeight="1" x14ac:dyDescent="0.35"/>
  <cols>
    <col min="1" max="1" width="5.7265625" style="43" customWidth="1"/>
    <col min="2" max="2" width="20.7265625" style="43" customWidth="1"/>
    <col min="3" max="5" width="40.7265625" style="43" customWidth="1"/>
    <col min="6" max="6" width="11.1796875" style="43"/>
    <col min="7" max="18" width="5.7265625" style="43" customWidth="1"/>
    <col min="19" max="16384" width="11.1796875" style="43"/>
  </cols>
  <sheetData>
    <row r="1" spans="2:18" ht="20.149999999999999" customHeight="1" x14ac:dyDescent="0.35">
      <c r="B1" s="273"/>
      <c r="C1" s="273"/>
      <c r="D1" s="39" t="s">
        <v>76</v>
      </c>
      <c r="E1" s="270" t="s">
        <v>77</v>
      </c>
      <c r="F1" s="270"/>
      <c r="G1" s="270"/>
      <c r="H1" s="270"/>
      <c r="I1" s="270"/>
      <c r="J1" s="270"/>
      <c r="K1" s="270"/>
      <c r="L1" s="270"/>
      <c r="M1" s="270"/>
      <c r="N1" s="270"/>
      <c r="O1" s="282" t="s">
        <v>78</v>
      </c>
      <c r="P1" s="282"/>
      <c r="Q1" s="284" t="s">
        <v>79</v>
      </c>
      <c r="R1" s="284"/>
    </row>
    <row r="2" spans="2:18" ht="20.149999999999999" customHeight="1" x14ac:dyDescent="0.35">
      <c r="B2" s="273"/>
      <c r="C2" s="273"/>
      <c r="D2" s="39" t="s">
        <v>80</v>
      </c>
      <c r="E2" s="271" t="s">
        <v>81</v>
      </c>
      <c r="F2" s="271"/>
      <c r="G2" s="271"/>
      <c r="H2" s="271"/>
      <c r="I2" s="271"/>
      <c r="J2" s="271"/>
      <c r="K2" s="271"/>
      <c r="L2" s="271"/>
      <c r="M2" s="271"/>
      <c r="N2" s="271"/>
      <c r="O2" s="282" t="s">
        <v>82</v>
      </c>
      <c r="P2" s="282"/>
      <c r="Q2" s="284">
        <v>4</v>
      </c>
      <c r="R2" s="284"/>
    </row>
    <row r="3" spans="2:18" ht="20.149999999999999" customHeight="1" x14ac:dyDescent="0.35">
      <c r="B3" s="273"/>
      <c r="C3" s="273"/>
      <c r="D3" s="39" t="s">
        <v>83</v>
      </c>
      <c r="E3" s="271" t="s">
        <v>84</v>
      </c>
      <c r="F3" s="271"/>
      <c r="G3" s="271"/>
      <c r="H3" s="271"/>
      <c r="I3" s="271"/>
      <c r="J3" s="271"/>
      <c r="K3" s="271"/>
      <c r="L3" s="271"/>
      <c r="M3" s="271"/>
      <c r="N3" s="271"/>
      <c r="O3" s="282" t="s">
        <v>85</v>
      </c>
      <c r="P3" s="282"/>
      <c r="Q3" s="283">
        <v>45728</v>
      </c>
      <c r="R3" s="283"/>
    </row>
    <row r="4" spans="2:18" ht="14" x14ac:dyDescent="0.35"/>
    <row r="5" spans="2:18" ht="14" x14ac:dyDescent="0.35"/>
    <row r="6" spans="2:18" ht="30" customHeight="1" x14ac:dyDescent="0.35">
      <c r="B6" s="281" t="s">
        <v>204</v>
      </c>
      <c r="C6" s="281"/>
      <c r="D6" s="281"/>
      <c r="E6" s="281"/>
      <c r="F6" s="281"/>
      <c r="G6" s="281"/>
      <c r="H6" s="281"/>
      <c r="I6" s="281"/>
      <c r="J6" s="281"/>
      <c r="K6" s="281"/>
      <c r="L6" s="281"/>
      <c r="M6" s="281"/>
      <c r="N6" s="281"/>
      <c r="O6" s="281"/>
      <c r="P6" s="281"/>
      <c r="Q6" s="281"/>
      <c r="R6" s="281"/>
    </row>
    <row r="7" spans="2:18" ht="60" customHeight="1" x14ac:dyDescent="0.35">
      <c r="B7" s="56" t="s">
        <v>110</v>
      </c>
      <c r="C7" s="56" t="s">
        <v>111</v>
      </c>
      <c r="D7" s="56" t="s">
        <v>112</v>
      </c>
      <c r="E7" s="56" t="s">
        <v>113</v>
      </c>
      <c r="F7" s="56" t="s">
        <v>114</v>
      </c>
      <c r="G7" s="57" t="s">
        <v>115</v>
      </c>
      <c r="H7" s="57" t="s">
        <v>116</v>
      </c>
      <c r="I7" s="57" t="s">
        <v>117</v>
      </c>
      <c r="J7" s="57" t="s">
        <v>118</v>
      </c>
      <c r="K7" s="57" t="s">
        <v>119</v>
      </c>
      <c r="L7" s="57" t="s">
        <v>120</v>
      </c>
      <c r="M7" s="57" t="s">
        <v>121</v>
      </c>
      <c r="N7" s="57" t="s">
        <v>122</v>
      </c>
      <c r="O7" s="57" t="s">
        <v>123</v>
      </c>
      <c r="P7" s="57" t="s">
        <v>124</v>
      </c>
      <c r="Q7" s="57" t="s">
        <v>125</v>
      </c>
      <c r="R7" s="57" t="s">
        <v>126</v>
      </c>
    </row>
    <row r="8" spans="2:18" ht="30" customHeight="1" x14ac:dyDescent="0.35">
      <c r="B8" s="58"/>
      <c r="C8" s="59"/>
      <c r="D8" s="59"/>
      <c r="E8" s="59"/>
      <c r="F8" s="58">
        <f>+SUM(G8:R8)</f>
        <v>0</v>
      </c>
      <c r="G8" s="58"/>
      <c r="H8" s="58"/>
      <c r="I8" s="58"/>
      <c r="J8" s="58"/>
      <c r="K8" s="58"/>
      <c r="L8" s="58"/>
      <c r="M8" s="58"/>
      <c r="N8" s="58"/>
      <c r="O8" s="58"/>
      <c r="P8" s="58"/>
      <c r="Q8" s="58"/>
      <c r="R8" s="58"/>
    </row>
    <row r="9" spans="2:18" ht="30" customHeight="1" x14ac:dyDescent="0.35">
      <c r="B9" s="58"/>
      <c r="C9" s="59"/>
      <c r="D9" s="59"/>
      <c r="E9" s="59"/>
      <c r="F9" s="58">
        <f t="shared" ref="F9:F31" si="0">+SUM(G9:R9)</f>
        <v>0</v>
      </c>
      <c r="G9" s="58"/>
      <c r="H9" s="58"/>
      <c r="I9" s="58"/>
      <c r="J9" s="58"/>
      <c r="K9" s="58"/>
      <c r="L9" s="58"/>
      <c r="M9" s="58"/>
      <c r="N9" s="58"/>
      <c r="O9" s="58"/>
      <c r="P9" s="58"/>
      <c r="Q9" s="58"/>
      <c r="R9" s="58"/>
    </row>
    <row r="10" spans="2:18" ht="30" customHeight="1" x14ac:dyDescent="0.35">
      <c r="B10" s="58"/>
      <c r="C10" s="59"/>
      <c r="D10" s="59"/>
      <c r="E10" s="59"/>
      <c r="F10" s="58">
        <f t="shared" si="0"/>
        <v>0</v>
      </c>
      <c r="G10" s="58"/>
      <c r="H10" s="58"/>
      <c r="I10" s="58"/>
      <c r="J10" s="58"/>
      <c r="K10" s="58"/>
      <c r="L10" s="58"/>
      <c r="M10" s="58"/>
      <c r="N10" s="58"/>
      <c r="O10" s="58"/>
      <c r="P10" s="58"/>
      <c r="Q10" s="58"/>
      <c r="R10" s="58"/>
    </row>
    <row r="11" spans="2:18" ht="30" customHeight="1" x14ac:dyDescent="0.35">
      <c r="B11" s="58"/>
      <c r="C11" s="59"/>
      <c r="D11" s="59"/>
      <c r="E11" s="59"/>
      <c r="F11" s="58">
        <f t="shared" si="0"/>
        <v>0</v>
      </c>
      <c r="G11" s="58"/>
      <c r="H11" s="58"/>
      <c r="I11" s="58"/>
      <c r="J11" s="58"/>
      <c r="K11" s="58"/>
      <c r="L11" s="58"/>
      <c r="M11" s="58"/>
      <c r="N11" s="58"/>
      <c r="O11" s="58"/>
      <c r="P11" s="58"/>
      <c r="Q11" s="58"/>
      <c r="R11" s="58"/>
    </row>
    <row r="12" spans="2:18" ht="30" customHeight="1" x14ac:dyDescent="0.35">
      <c r="B12" s="58"/>
      <c r="C12" s="59"/>
      <c r="D12" s="59"/>
      <c r="E12" s="59"/>
      <c r="F12" s="58">
        <f t="shared" si="0"/>
        <v>0</v>
      </c>
      <c r="G12" s="58"/>
      <c r="H12" s="58"/>
      <c r="I12" s="58"/>
      <c r="J12" s="58"/>
      <c r="K12" s="58"/>
      <c r="L12" s="58"/>
      <c r="M12" s="58"/>
      <c r="N12" s="58"/>
      <c r="O12" s="58"/>
      <c r="P12" s="58"/>
      <c r="Q12" s="58"/>
      <c r="R12" s="58"/>
    </row>
    <row r="13" spans="2:18" ht="30" customHeight="1" x14ac:dyDescent="0.35">
      <c r="B13" s="58"/>
      <c r="C13" s="59"/>
      <c r="D13" s="59"/>
      <c r="E13" s="59"/>
      <c r="F13" s="58">
        <f t="shared" si="0"/>
        <v>0</v>
      </c>
      <c r="G13" s="58"/>
      <c r="H13" s="58"/>
      <c r="I13" s="58"/>
      <c r="J13" s="58"/>
      <c r="K13" s="58"/>
      <c r="L13" s="58"/>
      <c r="M13" s="58"/>
      <c r="N13" s="58"/>
      <c r="O13" s="58"/>
      <c r="P13" s="58"/>
      <c r="Q13" s="58"/>
      <c r="R13" s="58"/>
    </row>
    <row r="14" spans="2:18" ht="30" customHeight="1" x14ac:dyDescent="0.35">
      <c r="B14" s="58"/>
      <c r="C14" s="59"/>
      <c r="D14" s="59"/>
      <c r="E14" s="59"/>
      <c r="F14" s="58">
        <f t="shared" si="0"/>
        <v>0</v>
      </c>
      <c r="G14" s="58"/>
      <c r="H14" s="58"/>
      <c r="I14" s="58"/>
      <c r="J14" s="58"/>
      <c r="K14" s="58"/>
      <c r="L14" s="58"/>
      <c r="M14" s="58"/>
      <c r="N14" s="58"/>
      <c r="O14" s="58"/>
      <c r="P14" s="58"/>
      <c r="Q14" s="58"/>
      <c r="R14" s="58"/>
    </row>
    <row r="15" spans="2:18" ht="30" customHeight="1" x14ac:dyDescent="0.35">
      <c r="B15" s="58"/>
      <c r="C15" s="59"/>
      <c r="D15" s="59"/>
      <c r="E15" s="59"/>
      <c r="F15" s="58">
        <f t="shared" si="0"/>
        <v>0</v>
      </c>
      <c r="G15" s="58"/>
      <c r="H15" s="58"/>
      <c r="I15" s="58"/>
      <c r="J15" s="58"/>
      <c r="K15" s="58"/>
      <c r="L15" s="58"/>
      <c r="M15" s="58"/>
      <c r="N15" s="58"/>
      <c r="O15" s="58"/>
      <c r="P15" s="58"/>
      <c r="Q15" s="58"/>
      <c r="R15" s="58"/>
    </row>
    <row r="16" spans="2:18" ht="30" customHeight="1" x14ac:dyDescent="0.35">
      <c r="B16" s="58"/>
      <c r="C16" s="59"/>
      <c r="D16" s="59"/>
      <c r="E16" s="59"/>
      <c r="F16" s="58">
        <f t="shared" si="0"/>
        <v>0</v>
      </c>
      <c r="G16" s="58"/>
      <c r="H16" s="58"/>
      <c r="I16" s="58"/>
      <c r="J16" s="58"/>
      <c r="K16" s="58"/>
      <c r="L16" s="58"/>
      <c r="M16" s="58"/>
      <c r="N16" s="58"/>
      <c r="O16" s="58"/>
      <c r="P16" s="58"/>
      <c r="Q16" s="58"/>
      <c r="R16" s="58"/>
    </row>
    <row r="17" spans="2:18" ht="30" customHeight="1" x14ac:dyDescent="0.35">
      <c r="B17" s="58"/>
      <c r="C17" s="59"/>
      <c r="D17" s="59"/>
      <c r="E17" s="59"/>
      <c r="F17" s="58">
        <f t="shared" si="0"/>
        <v>0</v>
      </c>
      <c r="G17" s="58"/>
      <c r="H17" s="58"/>
      <c r="I17" s="58"/>
      <c r="J17" s="58"/>
      <c r="K17" s="58"/>
      <c r="L17" s="58"/>
      <c r="M17" s="58"/>
      <c r="N17" s="58"/>
      <c r="O17" s="58"/>
      <c r="P17" s="58"/>
      <c r="Q17" s="58"/>
      <c r="R17" s="58"/>
    </row>
    <row r="18" spans="2:18" ht="30" customHeight="1" x14ac:dyDescent="0.35">
      <c r="B18" s="58"/>
      <c r="C18" s="59"/>
      <c r="D18" s="59"/>
      <c r="E18" s="59"/>
      <c r="F18" s="58">
        <f t="shared" si="0"/>
        <v>0</v>
      </c>
      <c r="G18" s="58"/>
      <c r="H18" s="58"/>
      <c r="I18" s="58"/>
      <c r="J18" s="58"/>
      <c r="K18" s="58"/>
      <c r="L18" s="58"/>
      <c r="M18" s="58"/>
      <c r="N18" s="58"/>
      <c r="O18" s="58"/>
      <c r="P18" s="58"/>
      <c r="Q18" s="58"/>
      <c r="R18" s="58"/>
    </row>
    <row r="19" spans="2:18" ht="30" customHeight="1" x14ac:dyDescent="0.35">
      <c r="B19" s="58"/>
      <c r="C19" s="59"/>
      <c r="D19" s="59"/>
      <c r="E19" s="59"/>
      <c r="F19" s="58">
        <f t="shared" si="0"/>
        <v>0</v>
      </c>
      <c r="G19" s="58"/>
      <c r="H19" s="58"/>
      <c r="I19" s="58"/>
      <c r="J19" s="58"/>
      <c r="K19" s="58"/>
      <c r="L19" s="58"/>
      <c r="M19" s="58"/>
      <c r="N19" s="58"/>
      <c r="O19" s="58"/>
      <c r="P19" s="58"/>
      <c r="Q19" s="58"/>
      <c r="R19" s="58"/>
    </row>
    <row r="20" spans="2:18" ht="30" customHeight="1" x14ac:dyDescent="0.35">
      <c r="B20" s="58"/>
      <c r="C20" s="59"/>
      <c r="D20" s="59"/>
      <c r="E20" s="59"/>
      <c r="F20" s="58">
        <f t="shared" si="0"/>
        <v>0</v>
      </c>
      <c r="G20" s="58"/>
      <c r="H20" s="58"/>
      <c r="I20" s="58"/>
      <c r="J20" s="58"/>
      <c r="K20" s="58"/>
      <c r="L20" s="58"/>
      <c r="M20" s="58"/>
      <c r="N20" s="58"/>
      <c r="O20" s="58"/>
      <c r="P20" s="58"/>
      <c r="Q20" s="58"/>
      <c r="R20" s="58"/>
    </row>
    <row r="21" spans="2:18" ht="30" customHeight="1" x14ac:dyDescent="0.35">
      <c r="B21" s="58"/>
      <c r="C21" s="59"/>
      <c r="D21" s="59"/>
      <c r="E21" s="59"/>
      <c r="F21" s="58">
        <f t="shared" si="0"/>
        <v>0</v>
      </c>
      <c r="G21" s="58"/>
      <c r="H21" s="58"/>
      <c r="I21" s="58"/>
      <c r="J21" s="58"/>
      <c r="K21" s="58"/>
      <c r="L21" s="58"/>
      <c r="M21" s="58"/>
      <c r="N21" s="58"/>
      <c r="O21" s="58"/>
      <c r="P21" s="58"/>
      <c r="Q21" s="58"/>
      <c r="R21" s="58"/>
    </row>
    <row r="22" spans="2:18" ht="30" customHeight="1" x14ac:dyDescent="0.35">
      <c r="B22" s="58"/>
      <c r="C22" s="59"/>
      <c r="D22" s="59"/>
      <c r="E22" s="59"/>
      <c r="F22" s="58">
        <f t="shared" si="0"/>
        <v>0</v>
      </c>
      <c r="G22" s="58"/>
      <c r="H22" s="58"/>
      <c r="I22" s="58"/>
      <c r="J22" s="58"/>
      <c r="K22" s="58"/>
      <c r="L22" s="58"/>
      <c r="M22" s="58"/>
      <c r="N22" s="58"/>
      <c r="O22" s="58"/>
      <c r="P22" s="58"/>
      <c r="Q22" s="58"/>
      <c r="R22" s="58"/>
    </row>
    <row r="23" spans="2:18" ht="30" customHeight="1" x14ac:dyDescent="0.35">
      <c r="B23" s="58"/>
      <c r="C23" s="59"/>
      <c r="D23" s="59"/>
      <c r="E23" s="59"/>
      <c r="F23" s="58">
        <f t="shared" si="0"/>
        <v>0</v>
      </c>
      <c r="G23" s="58"/>
      <c r="H23" s="58"/>
      <c r="I23" s="58"/>
      <c r="J23" s="58"/>
      <c r="K23" s="58"/>
      <c r="L23" s="58"/>
      <c r="M23" s="58"/>
      <c r="N23" s="58"/>
      <c r="O23" s="58"/>
      <c r="P23" s="58"/>
      <c r="Q23" s="58"/>
      <c r="R23" s="58"/>
    </row>
    <row r="24" spans="2:18" ht="30" customHeight="1" x14ac:dyDescent="0.35">
      <c r="B24" s="58"/>
      <c r="C24" s="59"/>
      <c r="D24" s="59"/>
      <c r="E24" s="59"/>
      <c r="F24" s="58">
        <f t="shared" si="0"/>
        <v>0</v>
      </c>
      <c r="G24" s="58"/>
      <c r="H24" s="58"/>
      <c r="I24" s="58"/>
      <c r="J24" s="58"/>
      <c r="K24" s="58"/>
      <c r="L24" s="58"/>
      <c r="M24" s="58"/>
      <c r="N24" s="58"/>
      <c r="O24" s="58"/>
      <c r="P24" s="58"/>
      <c r="Q24" s="58"/>
      <c r="R24" s="58"/>
    </row>
    <row r="25" spans="2:18" ht="30" customHeight="1" x14ac:dyDescent="0.35">
      <c r="B25" s="58"/>
      <c r="C25" s="59"/>
      <c r="D25" s="59"/>
      <c r="E25" s="59"/>
      <c r="F25" s="58">
        <f t="shared" si="0"/>
        <v>0</v>
      </c>
      <c r="G25" s="58"/>
      <c r="H25" s="58"/>
      <c r="I25" s="58"/>
      <c r="J25" s="58"/>
      <c r="K25" s="58"/>
      <c r="L25" s="58"/>
      <c r="M25" s="58"/>
      <c r="N25" s="58"/>
      <c r="O25" s="58"/>
      <c r="P25" s="58"/>
      <c r="Q25" s="58"/>
      <c r="R25" s="58"/>
    </row>
    <row r="26" spans="2:18" ht="30" customHeight="1" x14ac:dyDescent="0.35">
      <c r="B26" s="58"/>
      <c r="C26" s="59"/>
      <c r="D26" s="59"/>
      <c r="E26" s="59"/>
      <c r="F26" s="58">
        <f t="shared" si="0"/>
        <v>0</v>
      </c>
      <c r="G26" s="58"/>
      <c r="H26" s="58"/>
      <c r="I26" s="58"/>
      <c r="J26" s="58"/>
      <c r="K26" s="58"/>
      <c r="L26" s="58"/>
      <c r="M26" s="58"/>
      <c r="N26" s="58"/>
      <c r="O26" s="58"/>
      <c r="P26" s="58"/>
      <c r="Q26" s="58"/>
      <c r="R26" s="58"/>
    </row>
    <row r="27" spans="2:18" ht="30" customHeight="1" x14ac:dyDescent="0.35">
      <c r="B27" s="58"/>
      <c r="C27" s="59"/>
      <c r="D27" s="59"/>
      <c r="E27" s="59"/>
      <c r="F27" s="58">
        <f t="shared" si="0"/>
        <v>0</v>
      </c>
      <c r="G27" s="58"/>
      <c r="H27" s="58"/>
      <c r="I27" s="58"/>
      <c r="J27" s="58"/>
      <c r="K27" s="58"/>
      <c r="L27" s="58"/>
      <c r="M27" s="58"/>
      <c r="N27" s="58"/>
      <c r="O27" s="58"/>
      <c r="P27" s="58"/>
      <c r="Q27" s="58"/>
      <c r="R27" s="58"/>
    </row>
    <row r="28" spans="2:18" ht="30" customHeight="1" x14ac:dyDescent="0.35">
      <c r="B28" s="58"/>
      <c r="C28" s="59"/>
      <c r="D28" s="59"/>
      <c r="E28" s="59"/>
      <c r="F28" s="58">
        <f t="shared" si="0"/>
        <v>0</v>
      </c>
      <c r="G28" s="58"/>
      <c r="H28" s="58"/>
      <c r="I28" s="58"/>
      <c r="J28" s="58"/>
      <c r="K28" s="58"/>
      <c r="L28" s="58"/>
      <c r="M28" s="58"/>
      <c r="N28" s="58"/>
      <c r="O28" s="58"/>
      <c r="P28" s="58"/>
      <c r="Q28" s="58"/>
      <c r="R28" s="58"/>
    </row>
    <row r="29" spans="2:18" ht="30" customHeight="1" x14ac:dyDescent="0.35">
      <c r="B29" s="58"/>
      <c r="C29" s="59"/>
      <c r="D29" s="59"/>
      <c r="E29" s="59"/>
      <c r="F29" s="58">
        <f t="shared" si="0"/>
        <v>0</v>
      </c>
      <c r="G29" s="58"/>
      <c r="H29" s="58"/>
      <c r="I29" s="58"/>
      <c r="J29" s="58"/>
      <c r="K29" s="58"/>
      <c r="L29" s="58"/>
      <c r="M29" s="58"/>
      <c r="N29" s="58"/>
      <c r="O29" s="58"/>
      <c r="P29" s="58"/>
      <c r="Q29" s="58"/>
      <c r="R29" s="58"/>
    </row>
    <row r="30" spans="2:18" ht="30" customHeight="1" x14ac:dyDescent="0.35">
      <c r="B30" s="58"/>
      <c r="C30" s="59"/>
      <c r="D30" s="59"/>
      <c r="E30" s="59"/>
      <c r="F30" s="58">
        <f t="shared" si="0"/>
        <v>0</v>
      </c>
      <c r="G30" s="58"/>
      <c r="H30" s="58"/>
      <c r="I30" s="58"/>
      <c r="J30" s="58"/>
      <c r="K30" s="58"/>
      <c r="L30" s="58"/>
      <c r="M30" s="58"/>
      <c r="N30" s="58"/>
      <c r="O30" s="58"/>
      <c r="P30" s="58"/>
      <c r="Q30" s="58"/>
      <c r="R30" s="58"/>
    </row>
    <row r="31" spans="2:18" ht="30" customHeight="1" x14ac:dyDescent="0.35">
      <c r="B31" s="58"/>
      <c r="C31" s="59"/>
      <c r="D31" s="59"/>
      <c r="E31" s="59"/>
      <c r="F31" s="58">
        <f t="shared" si="0"/>
        <v>0</v>
      </c>
      <c r="G31" s="58"/>
      <c r="H31" s="58"/>
      <c r="I31" s="58"/>
      <c r="J31" s="58"/>
      <c r="K31" s="58"/>
      <c r="L31" s="58"/>
      <c r="M31" s="58"/>
      <c r="N31" s="58"/>
      <c r="O31" s="58"/>
      <c r="P31" s="58"/>
      <c r="Q31" s="58"/>
      <c r="R31" s="58"/>
    </row>
  </sheetData>
  <mergeCells count="11">
    <mergeCell ref="B6:R6"/>
    <mergeCell ref="B1:C3"/>
    <mergeCell ref="E1:N1"/>
    <mergeCell ref="E2:N2"/>
    <mergeCell ref="E3:N3"/>
    <mergeCell ref="O1:P1"/>
    <mergeCell ref="O2:P2"/>
    <mergeCell ref="O3:P3"/>
    <mergeCell ref="Q3:R3"/>
    <mergeCell ref="Q2:R2"/>
    <mergeCell ref="Q1:R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1F6A-854E-4D0B-A554-275614F8A1D0}">
  <sheetPr>
    <tabColor theme="9" tint="0.79998168889431442"/>
  </sheetPr>
  <dimension ref="A1:CZ335"/>
  <sheetViews>
    <sheetView showGridLines="0" zoomScaleNormal="100" workbookViewId="0">
      <selection activeCell="A8" sqref="A8"/>
    </sheetView>
  </sheetViews>
  <sheetFormatPr baseColWidth="10" defaultColWidth="11.1796875" defaultRowHeight="30" customHeight="1" x14ac:dyDescent="0.35"/>
  <cols>
    <col min="1" max="1" width="15.7265625" style="43" customWidth="1"/>
    <col min="2" max="2" width="30.7265625" style="49" customWidth="1"/>
    <col min="3" max="3" width="20.7265625" style="43" customWidth="1"/>
    <col min="4" max="6" width="30.7265625" style="49" customWidth="1"/>
    <col min="7" max="7" width="11.1796875" style="66"/>
    <col min="8" max="19" width="5.7265625" style="66" customWidth="1"/>
    <col min="20" max="21" width="11.1796875" style="43" customWidth="1"/>
    <col min="22" max="22" width="15.7265625" style="60" customWidth="1"/>
    <col min="23" max="23" width="11.1796875" style="60" customWidth="1"/>
    <col min="24" max="25" width="30.7265625" style="43" customWidth="1"/>
    <col min="26" max="27" width="11.1796875" style="43" customWidth="1"/>
    <col min="28" max="28" width="15.7265625" style="60" customWidth="1"/>
    <col min="29" max="29" width="11.1796875" style="60" customWidth="1"/>
    <col min="30" max="31" width="30.7265625" style="43" customWidth="1"/>
    <col min="32" max="33" width="11.1796875" style="43" customWidth="1"/>
    <col min="34" max="34" width="15.7265625" style="60" customWidth="1"/>
    <col min="35" max="35" width="11.1796875" style="60" customWidth="1"/>
    <col min="36" max="37" width="30.7265625" style="43" customWidth="1"/>
    <col min="38" max="39" width="11.1796875" style="43" customWidth="1"/>
    <col min="40" max="40" width="15.7265625" style="60" customWidth="1"/>
    <col min="41" max="41" width="11.1796875" style="60" customWidth="1"/>
    <col min="42" max="43" width="30.7265625" style="43" customWidth="1"/>
    <col min="44" max="45" width="11.1796875" style="43" customWidth="1"/>
    <col min="46" max="46" width="15.7265625" style="60" customWidth="1"/>
    <col min="47" max="47" width="11.1796875" style="60" customWidth="1"/>
    <col min="48" max="49" width="30.7265625" style="43" customWidth="1"/>
    <col min="50" max="51" width="11.1796875" style="43" customWidth="1"/>
    <col min="52" max="52" width="15.7265625" style="60" customWidth="1"/>
    <col min="53" max="53" width="11.1796875" style="60" customWidth="1"/>
    <col min="54" max="55" width="30.7265625" style="43" customWidth="1"/>
    <col min="56" max="57" width="11.1796875" style="43" customWidth="1"/>
    <col min="58" max="58" width="15.7265625" style="60" customWidth="1"/>
    <col min="59" max="59" width="11.1796875" style="60" customWidth="1"/>
    <col min="60" max="61" width="30.7265625" style="43" customWidth="1"/>
    <col min="62" max="63" width="11.1796875" style="43" customWidth="1"/>
    <col min="64" max="64" width="15.7265625" style="60" customWidth="1"/>
    <col min="65" max="65" width="11.1796875" style="60" customWidth="1"/>
    <col min="66" max="67" width="30.7265625" style="43" customWidth="1"/>
    <col min="68" max="69" width="11.1796875" style="43" customWidth="1"/>
    <col min="70" max="70" width="15.7265625" style="60" customWidth="1"/>
    <col min="71" max="71" width="11.1796875" style="60" customWidth="1"/>
    <col min="72" max="73" width="30.7265625" style="43" customWidth="1"/>
    <col min="74" max="75" width="11.1796875" style="43"/>
    <col min="76" max="76" width="15.7265625" style="60" customWidth="1"/>
    <col min="77" max="77" width="11.1796875" style="60"/>
    <col min="78" max="79" width="30.7265625" style="43" customWidth="1"/>
    <col min="80" max="81" width="11.1796875" style="43"/>
    <col min="82" max="82" width="15.7265625" style="60" customWidth="1"/>
    <col min="83" max="83" width="11.1796875" style="60"/>
    <col min="84" max="85" width="30.7265625" style="43" customWidth="1"/>
    <col min="86" max="87" width="11.1796875" style="43"/>
    <col min="88" max="88" width="15.7265625" style="60" customWidth="1"/>
    <col min="89" max="89" width="11.1796875" style="60"/>
    <col min="90" max="91" width="30.7265625" style="43" customWidth="1"/>
    <col min="92" max="16384" width="11.1796875" style="43"/>
  </cols>
  <sheetData>
    <row r="1" spans="1:104" ht="20.149999999999999" customHeight="1" x14ac:dyDescent="0.35">
      <c r="B1" s="273"/>
      <c r="C1" s="273"/>
      <c r="D1" s="39" t="s">
        <v>76</v>
      </c>
      <c r="E1" s="270" t="s">
        <v>77</v>
      </c>
      <c r="F1" s="270"/>
      <c r="G1" s="270"/>
      <c r="H1" s="270"/>
      <c r="I1" s="270"/>
      <c r="J1" s="270"/>
      <c r="K1" s="270"/>
      <c r="L1" s="270"/>
      <c r="M1" s="270"/>
      <c r="N1" s="270"/>
      <c r="O1" s="270"/>
      <c r="P1" s="282" t="s">
        <v>78</v>
      </c>
      <c r="Q1" s="282"/>
      <c r="R1" s="284" t="s">
        <v>79</v>
      </c>
      <c r="S1" s="284"/>
    </row>
    <row r="2" spans="1:104" ht="20.149999999999999" customHeight="1" x14ac:dyDescent="0.35">
      <c r="B2" s="273"/>
      <c r="C2" s="273"/>
      <c r="D2" s="39" t="s">
        <v>80</v>
      </c>
      <c r="E2" s="271" t="s">
        <v>81</v>
      </c>
      <c r="F2" s="271"/>
      <c r="G2" s="271"/>
      <c r="H2" s="271"/>
      <c r="I2" s="271"/>
      <c r="J2" s="271"/>
      <c r="K2" s="271"/>
      <c r="L2" s="271"/>
      <c r="M2" s="271"/>
      <c r="N2" s="271"/>
      <c r="O2" s="271"/>
      <c r="P2" s="282" t="s">
        <v>82</v>
      </c>
      <c r="Q2" s="282"/>
      <c r="R2" s="284">
        <v>4</v>
      </c>
      <c r="S2" s="284"/>
    </row>
    <row r="3" spans="1:104" ht="20.149999999999999" customHeight="1" x14ac:dyDescent="0.35">
      <c r="B3" s="273"/>
      <c r="C3" s="273"/>
      <c r="D3" s="39" t="s">
        <v>83</v>
      </c>
      <c r="E3" s="271" t="s">
        <v>84</v>
      </c>
      <c r="F3" s="271"/>
      <c r="G3" s="271"/>
      <c r="H3" s="271"/>
      <c r="I3" s="271"/>
      <c r="J3" s="271"/>
      <c r="K3" s="271"/>
      <c r="L3" s="271"/>
      <c r="M3" s="271"/>
      <c r="N3" s="271"/>
      <c r="O3" s="271"/>
      <c r="P3" s="282" t="s">
        <v>85</v>
      </c>
      <c r="Q3" s="282"/>
      <c r="R3" s="283">
        <v>45728</v>
      </c>
      <c r="S3" s="283"/>
    </row>
    <row r="4" spans="1:104" ht="14" x14ac:dyDescent="0.35"/>
    <row r="5" spans="1:104" ht="30" customHeight="1" x14ac:dyDescent="0.35">
      <c r="B5" s="290" t="s">
        <v>127</v>
      </c>
      <c r="C5" s="291"/>
      <c r="D5" s="291"/>
      <c r="E5" s="291"/>
      <c r="F5" s="291"/>
      <c r="G5" s="291"/>
      <c r="H5" s="291"/>
      <c r="I5" s="291"/>
      <c r="J5" s="291"/>
      <c r="K5" s="291"/>
      <c r="L5" s="291"/>
      <c r="M5" s="291"/>
      <c r="N5" s="291"/>
      <c r="O5" s="291"/>
      <c r="P5" s="291"/>
      <c r="Q5" s="291"/>
      <c r="R5" s="291"/>
      <c r="S5" s="291"/>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6"/>
    </row>
    <row r="6" spans="1:104" s="65" customFormat="1" ht="56" x14ac:dyDescent="0.35">
      <c r="A6" s="136" t="s">
        <v>329</v>
      </c>
      <c r="B6" s="61" t="s">
        <v>128</v>
      </c>
      <c r="C6" s="61" t="s">
        <v>110</v>
      </c>
      <c r="D6" s="61" t="s">
        <v>129</v>
      </c>
      <c r="E6" s="61" t="s">
        <v>112</v>
      </c>
      <c r="F6" s="61" t="s">
        <v>113</v>
      </c>
      <c r="G6" s="61" t="s">
        <v>114</v>
      </c>
      <c r="H6" s="62" t="s">
        <v>115</v>
      </c>
      <c r="I6" s="62" t="s">
        <v>116</v>
      </c>
      <c r="J6" s="62" t="s">
        <v>117</v>
      </c>
      <c r="K6" s="62" t="s">
        <v>118</v>
      </c>
      <c r="L6" s="62" t="s">
        <v>119</v>
      </c>
      <c r="M6" s="62" t="s">
        <v>120</v>
      </c>
      <c r="N6" s="62" t="s">
        <v>121</v>
      </c>
      <c r="O6" s="62" t="s">
        <v>122</v>
      </c>
      <c r="P6" s="62" t="s">
        <v>123</v>
      </c>
      <c r="Q6" s="62" t="s">
        <v>124</v>
      </c>
      <c r="R6" s="62" t="s">
        <v>125</v>
      </c>
      <c r="S6" s="62" t="s">
        <v>126</v>
      </c>
      <c r="T6" s="63" t="s">
        <v>130</v>
      </c>
      <c r="U6" s="63" t="s">
        <v>236</v>
      </c>
      <c r="V6" s="64" t="s">
        <v>131</v>
      </c>
      <c r="W6" s="64" t="s">
        <v>132</v>
      </c>
      <c r="X6" s="63" t="s">
        <v>133</v>
      </c>
      <c r="Y6" s="63" t="s">
        <v>134</v>
      </c>
      <c r="Z6" s="63" t="s">
        <v>130</v>
      </c>
      <c r="AA6" s="63" t="s">
        <v>236</v>
      </c>
      <c r="AB6" s="64" t="s">
        <v>131</v>
      </c>
      <c r="AC6" s="64" t="s">
        <v>132</v>
      </c>
      <c r="AD6" s="63" t="s">
        <v>133</v>
      </c>
      <c r="AE6" s="63" t="s">
        <v>134</v>
      </c>
      <c r="AF6" s="63" t="s">
        <v>130</v>
      </c>
      <c r="AG6" s="63" t="s">
        <v>236</v>
      </c>
      <c r="AH6" s="64" t="s">
        <v>131</v>
      </c>
      <c r="AI6" s="64" t="s">
        <v>132</v>
      </c>
      <c r="AJ6" s="63" t="s">
        <v>133</v>
      </c>
      <c r="AK6" s="63" t="s">
        <v>134</v>
      </c>
      <c r="AL6" s="63" t="s">
        <v>130</v>
      </c>
      <c r="AM6" s="63" t="s">
        <v>236</v>
      </c>
      <c r="AN6" s="64" t="s">
        <v>131</v>
      </c>
      <c r="AO6" s="64" t="s">
        <v>132</v>
      </c>
      <c r="AP6" s="63" t="s">
        <v>133</v>
      </c>
      <c r="AQ6" s="63" t="s">
        <v>134</v>
      </c>
      <c r="AR6" s="63" t="s">
        <v>130</v>
      </c>
      <c r="AS6" s="63" t="s">
        <v>236</v>
      </c>
      <c r="AT6" s="64" t="s">
        <v>131</v>
      </c>
      <c r="AU6" s="64" t="s">
        <v>132</v>
      </c>
      <c r="AV6" s="63" t="s">
        <v>133</v>
      </c>
      <c r="AW6" s="63" t="s">
        <v>134</v>
      </c>
      <c r="AX6" s="63" t="s">
        <v>130</v>
      </c>
      <c r="AY6" s="63" t="s">
        <v>236</v>
      </c>
      <c r="AZ6" s="64" t="s">
        <v>131</v>
      </c>
      <c r="BA6" s="64" t="s">
        <v>132</v>
      </c>
      <c r="BB6" s="63" t="s">
        <v>133</v>
      </c>
      <c r="BC6" s="63" t="s">
        <v>134</v>
      </c>
      <c r="BD6" s="63" t="s">
        <v>130</v>
      </c>
      <c r="BE6" s="63" t="s">
        <v>236</v>
      </c>
      <c r="BF6" s="64" t="s">
        <v>131</v>
      </c>
      <c r="BG6" s="64" t="s">
        <v>132</v>
      </c>
      <c r="BH6" s="63" t="s">
        <v>133</v>
      </c>
      <c r="BI6" s="63" t="s">
        <v>134</v>
      </c>
      <c r="BJ6" s="63" t="s">
        <v>130</v>
      </c>
      <c r="BK6" s="63" t="s">
        <v>236</v>
      </c>
      <c r="BL6" s="64" t="s">
        <v>131</v>
      </c>
      <c r="BM6" s="64" t="s">
        <v>132</v>
      </c>
      <c r="BN6" s="63" t="s">
        <v>133</v>
      </c>
      <c r="BO6" s="63" t="s">
        <v>134</v>
      </c>
      <c r="BP6" s="63" t="s">
        <v>130</v>
      </c>
      <c r="BQ6" s="63" t="s">
        <v>236</v>
      </c>
      <c r="BR6" s="64" t="s">
        <v>131</v>
      </c>
      <c r="BS6" s="64" t="s">
        <v>132</v>
      </c>
      <c r="BT6" s="63" t="s">
        <v>133</v>
      </c>
      <c r="BU6" s="63" t="s">
        <v>134</v>
      </c>
      <c r="BV6" s="63" t="s">
        <v>130</v>
      </c>
      <c r="BW6" s="63" t="s">
        <v>236</v>
      </c>
      <c r="BX6" s="64" t="s">
        <v>131</v>
      </c>
      <c r="BY6" s="64" t="s">
        <v>132</v>
      </c>
      <c r="BZ6" s="63" t="s">
        <v>133</v>
      </c>
      <c r="CA6" s="63" t="s">
        <v>134</v>
      </c>
      <c r="CB6" s="63" t="s">
        <v>130</v>
      </c>
      <c r="CC6" s="63" t="s">
        <v>236</v>
      </c>
      <c r="CD6" s="64" t="s">
        <v>131</v>
      </c>
      <c r="CE6" s="64" t="s">
        <v>132</v>
      </c>
      <c r="CF6" s="63" t="s">
        <v>133</v>
      </c>
      <c r="CG6" s="63" t="s">
        <v>134</v>
      </c>
      <c r="CH6" s="63" t="s">
        <v>130</v>
      </c>
      <c r="CI6" s="63" t="s">
        <v>236</v>
      </c>
      <c r="CJ6" s="64" t="s">
        <v>131</v>
      </c>
      <c r="CK6" s="64" t="s">
        <v>132</v>
      </c>
      <c r="CL6" s="63" t="s">
        <v>133</v>
      </c>
      <c r="CM6" s="63" t="s">
        <v>134</v>
      </c>
      <c r="CN6" s="62" t="s">
        <v>115</v>
      </c>
      <c r="CO6" s="62" t="s">
        <v>116</v>
      </c>
      <c r="CP6" s="62" t="s">
        <v>117</v>
      </c>
      <c r="CQ6" s="62" t="s">
        <v>118</v>
      </c>
      <c r="CR6" s="62" t="s">
        <v>119</v>
      </c>
      <c r="CS6" s="62" t="s">
        <v>120</v>
      </c>
      <c r="CT6" s="62" t="s">
        <v>121</v>
      </c>
      <c r="CU6" s="62" t="s">
        <v>122</v>
      </c>
      <c r="CV6" s="62" t="s">
        <v>123</v>
      </c>
      <c r="CW6" s="62" t="s">
        <v>124</v>
      </c>
      <c r="CX6" s="62" t="s">
        <v>125</v>
      </c>
      <c r="CY6" s="62" t="s">
        <v>126</v>
      </c>
      <c r="CZ6" s="61" t="s">
        <v>135</v>
      </c>
    </row>
    <row r="7" spans="1:104" ht="65" x14ac:dyDescent="0.35">
      <c r="A7" s="136" t="s">
        <v>426</v>
      </c>
      <c r="B7" s="287" t="s">
        <v>84</v>
      </c>
      <c r="C7" s="20" t="s">
        <v>679</v>
      </c>
      <c r="D7" s="22" t="s">
        <v>309</v>
      </c>
      <c r="E7" s="22" t="s">
        <v>428</v>
      </c>
      <c r="F7" s="22" t="s">
        <v>429</v>
      </c>
      <c r="G7" s="20">
        <f>+SUM(H7:S7)</f>
        <v>1</v>
      </c>
      <c r="H7" s="20"/>
      <c r="I7" s="20"/>
      <c r="J7" s="20"/>
      <c r="K7" s="20"/>
      <c r="L7" s="20"/>
      <c r="M7" s="20"/>
      <c r="N7" s="20"/>
      <c r="O7" s="20"/>
      <c r="P7" s="20"/>
      <c r="Q7" s="20"/>
      <c r="R7" s="20">
        <v>1</v>
      </c>
      <c r="S7" s="20"/>
      <c r="T7" s="67" t="s">
        <v>115</v>
      </c>
      <c r="U7" s="67"/>
      <c r="V7" s="68" t="e">
        <f>+U7/$H7</f>
        <v>#DIV/0!</v>
      </c>
      <c r="W7" s="68">
        <f>+U7/$G7</f>
        <v>0</v>
      </c>
      <c r="X7" s="67"/>
      <c r="Y7" s="67"/>
      <c r="Z7" s="67" t="s">
        <v>116</v>
      </c>
      <c r="AA7" s="67"/>
      <c r="AB7" s="68" t="e">
        <f>+AA7/$I7</f>
        <v>#DIV/0!</v>
      </c>
      <c r="AC7" s="68">
        <f>+(AA7/$G7)+W7</f>
        <v>0</v>
      </c>
      <c r="AD7" s="67"/>
      <c r="AE7" s="67"/>
      <c r="AF7" s="67" t="s">
        <v>117</v>
      </c>
      <c r="AG7" s="67"/>
      <c r="AH7" s="68" t="e">
        <f>+AG7/$J7</f>
        <v>#DIV/0!</v>
      </c>
      <c r="AI7" s="68">
        <f>+(AG7/$G7)+AC7</f>
        <v>0</v>
      </c>
      <c r="AJ7" s="67"/>
      <c r="AK7" s="67"/>
      <c r="AL7" s="67" t="s">
        <v>118</v>
      </c>
      <c r="AM7" s="67"/>
      <c r="AN7" s="68" t="e">
        <f>+AM7/$K7</f>
        <v>#DIV/0!</v>
      </c>
      <c r="AO7" s="68">
        <f>+(AM7/$G7)+AI7</f>
        <v>0</v>
      </c>
      <c r="AP7" s="67"/>
      <c r="AQ7" s="67"/>
      <c r="AR7" s="67" t="s">
        <v>119</v>
      </c>
      <c r="AS7" s="67"/>
      <c r="AT7" s="68" t="e">
        <f>+AS7/$L7</f>
        <v>#DIV/0!</v>
      </c>
      <c r="AU7" s="68">
        <f>+(AS7/$G7)+AO7</f>
        <v>0</v>
      </c>
      <c r="AV7" s="67"/>
      <c r="AW7" s="67"/>
      <c r="AX7" s="67" t="s">
        <v>120</v>
      </c>
      <c r="AY7" s="67"/>
      <c r="AZ7" s="68" t="e">
        <f>+AY7/$M7</f>
        <v>#DIV/0!</v>
      </c>
      <c r="BA7" s="68">
        <f>+(AY7/$G7)+AU7</f>
        <v>0</v>
      </c>
      <c r="BB7" s="67"/>
      <c r="BC7" s="67"/>
      <c r="BD7" s="67" t="s">
        <v>121</v>
      </c>
      <c r="BE7" s="67"/>
      <c r="BF7" s="68" t="e">
        <f>+BE7/$N7</f>
        <v>#DIV/0!</v>
      </c>
      <c r="BG7" s="68">
        <f>+(BE7/$G7)+BA7</f>
        <v>0</v>
      </c>
      <c r="BH7" s="67"/>
      <c r="BI7" s="67"/>
      <c r="BJ7" s="67" t="s">
        <v>122</v>
      </c>
      <c r="BK7" s="67"/>
      <c r="BL7" s="68" t="e">
        <f>+BK7/$O7</f>
        <v>#DIV/0!</v>
      </c>
      <c r="BM7" s="68">
        <f>+(BK7/$G7)+BG7</f>
        <v>0</v>
      </c>
      <c r="BN7" s="67"/>
      <c r="BO7" s="67"/>
      <c r="BP7" s="67" t="s">
        <v>123</v>
      </c>
      <c r="BQ7" s="67"/>
      <c r="BR7" s="68" t="e">
        <f>+BQ7/$P7</f>
        <v>#DIV/0!</v>
      </c>
      <c r="BS7" s="68">
        <f>+(BQ7/$G7)+BM7</f>
        <v>0</v>
      </c>
      <c r="BT7" s="67"/>
      <c r="BU7" s="67"/>
      <c r="BV7" s="67" t="s">
        <v>124</v>
      </c>
      <c r="BW7" s="67"/>
      <c r="BX7" s="68" t="e">
        <f>+BW7/$Q7</f>
        <v>#DIV/0!</v>
      </c>
      <c r="BY7" s="68">
        <f>+(BW7/$G7)+BS7</f>
        <v>0</v>
      </c>
      <c r="BZ7" s="67"/>
      <c r="CA7" s="67"/>
      <c r="CB7" s="67" t="s">
        <v>125</v>
      </c>
      <c r="CC7" s="67"/>
      <c r="CD7" s="68">
        <f>+CC7/$R7</f>
        <v>0</v>
      </c>
      <c r="CE7" s="68">
        <f>+(CC7/$G7)+BY7</f>
        <v>0</v>
      </c>
      <c r="CF7" s="67"/>
      <c r="CG7" s="67"/>
      <c r="CH7" s="67" t="s">
        <v>126</v>
      </c>
      <c r="CI7" s="67"/>
      <c r="CJ7" s="68" t="e">
        <f>+CI7/$S7</f>
        <v>#DIV/0!</v>
      </c>
      <c r="CK7" s="68">
        <f>+(CI7/$G7)+CE7</f>
        <v>0</v>
      </c>
      <c r="CL7" s="67"/>
      <c r="CM7" s="67"/>
      <c r="CN7" s="58">
        <f>+U7</f>
        <v>0</v>
      </c>
      <c r="CO7" s="58">
        <f>+AA7</f>
        <v>0</v>
      </c>
      <c r="CP7" s="58">
        <f>+AG7</f>
        <v>0</v>
      </c>
      <c r="CQ7" s="58">
        <f>+AM7</f>
        <v>0</v>
      </c>
      <c r="CR7" s="58">
        <f>+AS7</f>
        <v>0</v>
      </c>
      <c r="CS7" s="58">
        <f>+AY7</f>
        <v>0</v>
      </c>
      <c r="CT7" s="58">
        <f>+BE7</f>
        <v>0</v>
      </c>
      <c r="CU7" s="58">
        <f>+BK7</f>
        <v>0</v>
      </c>
      <c r="CV7" s="58">
        <f>+BQ7</f>
        <v>0</v>
      </c>
      <c r="CW7" s="58">
        <f>+BW7</f>
        <v>0</v>
      </c>
      <c r="CX7" s="58">
        <f>+CC7</f>
        <v>0</v>
      </c>
      <c r="CY7" s="58">
        <f>+CI7</f>
        <v>0</v>
      </c>
      <c r="CZ7" s="58">
        <f>+SUM(CN7:CY7)</f>
        <v>0</v>
      </c>
    </row>
    <row r="8" spans="1:104" ht="39" x14ac:dyDescent="0.35">
      <c r="A8" s="136" t="s">
        <v>426</v>
      </c>
      <c r="B8" s="288"/>
      <c r="C8" s="20" t="s">
        <v>680</v>
      </c>
      <c r="D8" s="22" t="s">
        <v>309</v>
      </c>
      <c r="E8" s="22" t="s">
        <v>430</v>
      </c>
      <c r="F8" s="22" t="s">
        <v>431</v>
      </c>
      <c r="G8" s="20">
        <f t="shared" ref="G8:G71" si="0">+SUM(H8:S8)</f>
        <v>1</v>
      </c>
      <c r="H8" s="20"/>
      <c r="I8" s="20"/>
      <c r="J8" s="20"/>
      <c r="K8" s="20"/>
      <c r="L8" s="20"/>
      <c r="M8" s="20"/>
      <c r="N8" s="20"/>
      <c r="O8" s="20"/>
      <c r="P8" s="20"/>
      <c r="Q8" s="20"/>
      <c r="R8" s="20">
        <v>1</v>
      </c>
      <c r="S8" s="20"/>
      <c r="T8" s="67" t="s">
        <v>115</v>
      </c>
      <c r="U8" s="67"/>
      <c r="V8" s="68" t="e">
        <f t="shared" ref="V8:V71" si="1">+U8/$H8</f>
        <v>#DIV/0!</v>
      </c>
      <c r="W8" s="68">
        <f t="shared" ref="W8:W71" si="2">+U8/$G8</f>
        <v>0</v>
      </c>
      <c r="X8" s="67"/>
      <c r="Y8" s="67"/>
      <c r="Z8" s="67" t="s">
        <v>116</v>
      </c>
      <c r="AA8" s="67"/>
      <c r="AB8" s="68" t="e">
        <f t="shared" ref="AB8:AB71" si="3">+AA8/$I8</f>
        <v>#DIV/0!</v>
      </c>
      <c r="AC8" s="68">
        <f t="shared" ref="AC8:AC71" si="4">+(AA8/$G8)+W8</f>
        <v>0</v>
      </c>
      <c r="AD8" s="67"/>
      <c r="AE8" s="67"/>
      <c r="AF8" s="67" t="s">
        <v>117</v>
      </c>
      <c r="AG8" s="67"/>
      <c r="AH8" s="68" t="e">
        <f t="shared" ref="AH8:AH71" si="5">+AG8/$J8</f>
        <v>#DIV/0!</v>
      </c>
      <c r="AI8" s="68">
        <f t="shared" ref="AI8:AI71" si="6">+(AG8/$G8)+AC8</f>
        <v>0</v>
      </c>
      <c r="AJ8" s="67"/>
      <c r="AK8" s="67"/>
      <c r="AL8" s="67" t="s">
        <v>118</v>
      </c>
      <c r="AM8" s="67"/>
      <c r="AN8" s="68" t="e">
        <f t="shared" ref="AN8:AN71" si="7">+AM8/$K8</f>
        <v>#DIV/0!</v>
      </c>
      <c r="AO8" s="68">
        <f t="shared" ref="AO8:AO71" si="8">+(AM8/$G8)+AI8</f>
        <v>0</v>
      </c>
      <c r="AP8" s="67"/>
      <c r="AQ8" s="67"/>
      <c r="AR8" s="67" t="s">
        <v>119</v>
      </c>
      <c r="AS8" s="67"/>
      <c r="AT8" s="68" t="e">
        <f t="shared" ref="AT8:AT71" si="9">+AS8/$L8</f>
        <v>#DIV/0!</v>
      </c>
      <c r="AU8" s="68">
        <f t="shared" ref="AU8:AU71" si="10">+(AS8/$G8)+AO8</f>
        <v>0</v>
      </c>
      <c r="AV8" s="67"/>
      <c r="AW8" s="67"/>
      <c r="AX8" s="67" t="s">
        <v>120</v>
      </c>
      <c r="AY8" s="67"/>
      <c r="AZ8" s="68" t="e">
        <f t="shared" ref="AZ8:AZ71" si="11">+AY8/$M8</f>
        <v>#DIV/0!</v>
      </c>
      <c r="BA8" s="68">
        <f t="shared" ref="BA8:BA71" si="12">+(AY8/$G8)+AU8</f>
        <v>0</v>
      </c>
      <c r="BB8" s="67"/>
      <c r="BC8" s="67"/>
      <c r="BD8" s="67" t="s">
        <v>121</v>
      </c>
      <c r="BE8" s="67"/>
      <c r="BF8" s="68" t="e">
        <f t="shared" ref="BF8:BF71" si="13">+BE8/$N8</f>
        <v>#DIV/0!</v>
      </c>
      <c r="BG8" s="68">
        <f t="shared" ref="BG8:BG71" si="14">+(BE8/$G8)+BA8</f>
        <v>0</v>
      </c>
      <c r="BH8" s="67"/>
      <c r="BI8" s="67"/>
      <c r="BJ8" s="67" t="s">
        <v>122</v>
      </c>
      <c r="BK8" s="67"/>
      <c r="BL8" s="68" t="e">
        <f t="shared" ref="BL8:BL71" si="15">+BK8/$O8</f>
        <v>#DIV/0!</v>
      </c>
      <c r="BM8" s="68">
        <f t="shared" ref="BM8:BM71" si="16">+(BK8/$G8)+BG8</f>
        <v>0</v>
      </c>
      <c r="BN8" s="67"/>
      <c r="BO8" s="67"/>
      <c r="BP8" s="67" t="s">
        <v>123</v>
      </c>
      <c r="BQ8" s="67"/>
      <c r="BR8" s="68" t="e">
        <f t="shared" ref="BR8:BR71" si="17">+BQ8/$P8</f>
        <v>#DIV/0!</v>
      </c>
      <c r="BS8" s="68">
        <f t="shared" ref="BS8:BS71" si="18">+(BQ8/$G8)+BM8</f>
        <v>0</v>
      </c>
      <c r="BT8" s="67"/>
      <c r="BU8" s="67"/>
      <c r="BV8" s="67" t="s">
        <v>124</v>
      </c>
      <c r="BW8" s="67"/>
      <c r="BX8" s="68" t="e">
        <f t="shared" ref="BX8:BX71" si="19">+BW8/$Q8</f>
        <v>#DIV/0!</v>
      </c>
      <c r="BY8" s="68">
        <f t="shared" ref="BY8:BY71" si="20">+(BW8/$G8)+BS8</f>
        <v>0</v>
      </c>
      <c r="BZ8" s="67"/>
      <c r="CA8" s="67"/>
      <c r="CB8" s="67" t="s">
        <v>125</v>
      </c>
      <c r="CC8" s="67"/>
      <c r="CD8" s="68">
        <f t="shared" ref="CD8:CD71" si="21">+CC8/$R8</f>
        <v>0</v>
      </c>
      <c r="CE8" s="68">
        <f t="shared" ref="CE8:CE71" si="22">+(CC8/$G8)+BY8</f>
        <v>0</v>
      </c>
      <c r="CF8" s="67"/>
      <c r="CG8" s="67"/>
      <c r="CH8" s="67" t="s">
        <v>126</v>
      </c>
      <c r="CI8" s="67"/>
      <c r="CJ8" s="68" t="e">
        <f t="shared" ref="CJ8:CJ71" si="23">+CI8/$S8</f>
        <v>#DIV/0!</v>
      </c>
      <c r="CK8" s="68">
        <f t="shared" ref="CK8:CK71" si="24">+(CI8/$G8)+CE8</f>
        <v>0</v>
      </c>
      <c r="CL8" s="67"/>
      <c r="CM8" s="67"/>
      <c r="CN8" s="58">
        <f t="shared" ref="CN8:CN71" si="25">+U8</f>
        <v>0</v>
      </c>
      <c r="CO8" s="58">
        <f t="shared" ref="CO8:CO71" si="26">+AA8</f>
        <v>0</v>
      </c>
      <c r="CP8" s="58">
        <f t="shared" ref="CP8:CP71" si="27">+AG8</f>
        <v>0</v>
      </c>
      <c r="CQ8" s="58">
        <f t="shared" ref="CQ8:CQ71" si="28">+AM8</f>
        <v>0</v>
      </c>
      <c r="CR8" s="58">
        <f t="shared" ref="CR8:CR71" si="29">+AS8</f>
        <v>0</v>
      </c>
      <c r="CS8" s="58">
        <f t="shared" ref="CS8:CS71" si="30">+AY8</f>
        <v>0</v>
      </c>
      <c r="CT8" s="58">
        <f t="shared" ref="CT8:CT71" si="31">+BE8</f>
        <v>0</v>
      </c>
      <c r="CU8" s="58">
        <f t="shared" ref="CU8:CU71" si="32">+BK8</f>
        <v>0</v>
      </c>
      <c r="CV8" s="58">
        <f t="shared" ref="CV8:CV71" si="33">+BQ8</f>
        <v>0</v>
      </c>
      <c r="CW8" s="58">
        <f t="shared" ref="CW8:CW71" si="34">+BW8</f>
        <v>0</v>
      </c>
      <c r="CX8" s="58">
        <f t="shared" ref="CX8:CX71" si="35">+CC8</f>
        <v>0</v>
      </c>
      <c r="CY8" s="58">
        <f t="shared" ref="CY8:CY71" si="36">+CI8</f>
        <v>0</v>
      </c>
      <c r="CZ8" s="58">
        <f t="shared" ref="CZ8:CZ71" si="37">+SUM(CN8:CY8)</f>
        <v>0</v>
      </c>
    </row>
    <row r="9" spans="1:104" ht="14" x14ac:dyDescent="0.35">
      <c r="A9" s="136" t="s">
        <v>426</v>
      </c>
      <c r="B9" s="288"/>
      <c r="C9" s="20" t="s">
        <v>681</v>
      </c>
      <c r="D9" s="22"/>
      <c r="E9" s="22"/>
      <c r="F9" s="22"/>
      <c r="G9" s="20">
        <f t="shared" si="0"/>
        <v>0</v>
      </c>
      <c r="H9" s="20"/>
      <c r="I9" s="20"/>
      <c r="J9" s="20"/>
      <c r="K9" s="20"/>
      <c r="L9" s="20"/>
      <c r="M9" s="20"/>
      <c r="N9" s="20"/>
      <c r="O9" s="20"/>
      <c r="P9" s="20"/>
      <c r="Q9" s="20"/>
      <c r="R9" s="20"/>
      <c r="S9" s="20"/>
      <c r="T9" s="67" t="s">
        <v>115</v>
      </c>
      <c r="U9" s="67"/>
      <c r="V9" s="68" t="e">
        <f t="shared" si="1"/>
        <v>#DIV/0!</v>
      </c>
      <c r="W9" s="68" t="e">
        <f t="shared" si="2"/>
        <v>#DIV/0!</v>
      </c>
      <c r="X9" s="67"/>
      <c r="Y9" s="67"/>
      <c r="Z9" s="67" t="s">
        <v>116</v>
      </c>
      <c r="AA9" s="67"/>
      <c r="AB9" s="68" t="e">
        <f t="shared" si="3"/>
        <v>#DIV/0!</v>
      </c>
      <c r="AC9" s="68" t="e">
        <f t="shared" si="4"/>
        <v>#DIV/0!</v>
      </c>
      <c r="AD9" s="67"/>
      <c r="AE9" s="67"/>
      <c r="AF9" s="67" t="s">
        <v>117</v>
      </c>
      <c r="AG9" s="67"/>
      <c r="AH9" s="68" t="e">
        <f t="shared" si="5"/>
        <v>#DIV/0!</v>
      </c>
      <c r="AI9" s="68" t="e">
        <f t="shared" si="6"/>
        <v>#DIV/0!</v>
      </c>
      <c r="AJ9" s="67"/>
      <c r="AK9" s="67"/>
      <c r="AL9" s="67" t="s">
        <v>118</v>
      </c>
      <c r="AM9" s="67"/>
      <c r="AN9" s="68" t="e">
        <f t="shared" si="7"/>
        <v>#DIV/0!</v>
      </c>
      <c r="AO9" s="68" t="e">
        <f t="shared" si="8"/>
        <v>#DIV/0!</v>
      </c>
      <c r="AP9" s="67"/>
      <c r="AQ9" s="67"/>
      <c r="AR9" s="67" t="s">
        <v>119</v>
      </c>
      <c r="AS9" s="67"/>
      <c r="AT9" s="68" t="e">
        <f t="shared" si="9"/>
        <v>#DIV/0!</v>
      </c>
      <c r="AU9" s="68" t="e">
        <f t="shared" si="10"/>
        <v>#DIV/0!</v>
      </c>
      <c r="AV9" s="67"/>
      <c r="AW9" s="67"/>
      <c r="AX9" s="67" t="s">
        <v>120</v>
      </c>
      <c r="AY9" s="67"/>
      <c r="AZ9" s="68" t="e">
        <f t="shared" si="11"/>
        <v>#DIV/0!</v>
      </c>
      <c r="BA9" s="68" t="e">
        <f t="shared" si="12"/>
        <v>#DIV/0!</v>
      </c>
      <c r="BB9" s="67"/>
      <c r="BC9" s="67"/>
      <c r="BD9" s="67" t="s">
        <v>121</v>
      </c>
      <c r="BE9" s="67"/>
      <c r="BF9" s="68" t="e">
        <f t="shared" si="13"/>
        <v>#DIV/0!</v>
      </c>
      <c r="BG9" s="68" t="e">
        <f t="shared" si="14"/>
        <v>#DIV/0!</v>
      </c>
      <c r="BH9" s="67"/>
      <c r="BI9" s="67"/>
      <c r="BJ9" s="67" t="s">
        <v>122</v>
      </c>
      <c r="BK9" s="67"/>
      <c r="BL9" s="68" t="e">
        <f t="shared" si="15"/>
        <v>#DIV/0!</v>
      </c>
      <c r="BM9" s="68" t="e">
        <f t="shared" si="16"/>
        <v>#DIV/0!</v>
      </c>
      <c r="BN9" s="67"/>
      <c r="BO9" s="67"/>
      <c r="BP9" s="67" t="s">
        <v>123</v>
      </c>
      <c r="BQ9" s="67"/>
      <c r="BR9" s="68" t="e">
        <f t="shared" si="17"/>
        <v>#DIV/0!</v>
      </c>
      <c r="BS9" s="68" t="e">
        <f t="shared" si="18"/>
        <v>#DIV/0!</v>
      </c>
      <c r="BT9" s="67"/>
      <c r="BU9" s="67"/>
      <c r="BV9" s="67" t="s">
        <v>124</v>
      </c>
      <c r="BW9" s="67"/>
      <c r="BX9" s="68" t="e">
        <f t="shared" si="19"/>
        <v>#DIV/0!</v>
      </c>
      <c r="BY9" s="68" t="e">
        <f t="shared" si="20"/>
        <v>#DIV/0!</v>
      </c>
      <c r="BZ9" s="67"/>
      <c r="CA9" s="67"/>
      <c r="CB9" s="67" t="s">
        <v>125</v>
      </c>
      <c r="CC9" s="67"/>
      <c r="CD9" s="68" t="e">
        <f t="shared" si="21"/>
        <v>#DIV/0!</v>
      </c>
      <c r="CE9" s="68" t="e">
        <f t="shared" si="22"/>
        <v>#DIV/0!</v>
      </c>
      <c r="CF9" s="67"/>
      <c r="CG9" s="67"/>
      <c r="CH9" s="67" t="s">
        <v>126</v>
      </c>
      <c r="CI9" s="67"/>
      <c r="CJ9" s="68" t="e">
        <f t="shared" si="23"/>
        <v>#DIV/0!</v>
      </c>
      <c r="CK9" s="68" t="e">
        <f t="shared" si="24"/>
        <v>#DIV/0!</v>
      </c>
      <c r="CL9" s="67"/>
      <c r="CM9" s="67"/>
      <c r="CN9" s="58">
        <f t="shared" si="25"/>
        <v>0</v>
      </c>
      <c r="CO9" s="58">
        <f t="shared" si="26"/>
        <v>0</v>
      </c>
      <c r="CP9" s="58">
        <f t="shared" si="27"/>
        <v>0</v>
      </c>
      <c r="CQ9" s="58">
        <f t="shared" si="28"/>
        <v>0</v>
      </c>
      <c r="CR9" s="58">
        <f t="shared" si="29"/>
        <v>0</v>
      </c>
      <c r="CS9" s="58">
        <f t="shared" si="30"/>
        <v>0</v>
      </c>
      <c r="CT9" s="58">
        <f t="shared" si="31"/>
        <v>0</v>
      </c>
      <c r="CU9" s="58">
        <f t="shared" si="32"/>
        <v>0</v>
      </c>
      <c r="CV9" s="58">
        <f t="shared" si="33"/>
        <v>0</v>
      </c>
      <c r="CW9" s="58">
        <f t="shared" si="34"/>
        <v>0</v>
      </c>
      <c r="CX9" s="58">
        <f t="shared" si="35"/>
        <v>0</v>
      </c>
      <c r="CY9" s="58">
        <f t="shared" si="36"/>
        <v>0</v>
      </c>
      <c r="CZ9" s="58">
        <f t="shared" si="37"/>
        <v>0</v>
      </c>
    </row>
    <row r="10" spans="1:104" ht="14" x14ac:dyDescent="0.35">
      <c r="A10" s="136" t="s">
        <v>426</v>
      </c>
      <c r="B10" s="289"/>
      <c r="C10" s="20" t="s">
        <v>682</v>
      </c>
      <c r="D10" s="22"/>
      <c r="E10" s="22"/>
      <c r="F10" s="22"/>
      <c r="G10" s="20">
        <f t="shared" si="0"/>
        <v>0</v>
      </c>
      <c r="H10" s="20"/>
      <c r="I10" s="20"/>
      <c r="J10" s="20"/>
      <c r="K10" s="20"/>
      <c r="L10" s="20"/>
      <c r="M10" s="20"/>
      <c r="N10" s="20"/>
      <c r="O10" s="20"/>
      <c r="P10" s="20"/>
      <c r="Q10" s="20"/>
      <c r="R10" s="20"/>
      <c r="S10" s="20"/>
      <c r="T10" s="67" t="s">
        <v>115</v>
      </c>
      <c r="U10" s="67"/>
      <c r="V10" s="68" t="e">
        <f t="shared" si="1"/>
        <v>#DIV/0!</v>
      </c>
      <c r="W10" s="68" t="e">
        <f t="shared" si="2"/>
        <v>#DIV/0!</v>
      </c>
      <c r="X10" s="67"/>
      <c r="Y10" s="67"/>
      <c r="Z10" s="67" t="s">
        <v>116</v>
      </c>
      <c r="AA10" s="67"/>
      <c r="AB10" s="68" t="e">
        <f t="shared" si="3"/>
        <v>#DIV/0!</v>
      </c>
      <c r="AC10" s="68" t="e">
        <f t="shared" si="4"/>
        <v>#DIV/0!</v>
      </c>
      <c r="AD10" s="67"/>
      <c r="AE10" s="67"/>
      <c r="AF10" s="67" t="s">
        <v>117</v>
      </c>
      <c r="AG10" s="67"/>
      <c r="AH10" s="68" t="e">
        <f t="shared" si="5"/>
        <v>#DIV/0!</v>
      </c>
      <c r="AI10" s="68" t="e">
        <f t="shared" si="6"/>
        <v>#DIV/0!</v>
      </c>
      <c r="AJ10" s="67"/>
      <c r="AK10" s="67"/>
      <c r="AL10" s="67" t="s">
        <v>118</v>
      </c>
      <c r="AM10" s="67"/>
      <c r="AN10" s="68" t="e">
        <f t="shared" si="7"/>
        <v>#DIV/0!</v>
      </c>
      <c r="AO10" s="68" t="e">
        <f t="shared" si="8"/>
        <v>#DIV/0!</v>
      </c>
      <c r="AP10" s="67"/>
      <c r="AQ10" s="67"/>
      <c r="AR10" s="67" t="s">
        <v>119</v>
      </c>
      <c r="AS10" s="67"/>
      <c r="AT10" s="68" t="e">
        <f t="shared" si="9"/>
        <v>#DIV/0!</v>
      </c>
      <c r="AU10" s="68" t="e">
        <f t="shared" si="10"/>
        <v>#DIV/0!</v>
      </c>
      <c r="AV10" s="67"/>
      <c r="AW10" s="67"/>
      <c r="AX10" s="67" t="s">
        <v>120</v>
      </c>
      <c r="AY10" s="67"/>
      <c r="AZ10" s="68" t="e">
        <f t="shared" si="11"/>
        <v>#DIV/0!</v>
      </c>
      <c r="BA10" s="68" t="e">
        <f t="shared" si="12"/>
        <v>#DIV/0!</v>
      </c>
      <c r="BB10" s="67"/>
      <c r="BC10" s="67"/>
      <c r="BD10" s="67" t="s">
        <v>121</v>
      </c>
      <c r="BE10" s="67"/>
      <c r="BF10" s="68" t="e">
        <f t="shared" si="13"/>
        <v>#DIV/0!</v>
      </c>
      <c r="BG10" s="68" t="e">
        <f t="shared" si="14"/>
        <v>#DIV/0!</v>
      </c>
      <c r="BH10" s="67"/>
      <c r="BI10" s="67"/>
      <c r="BJ10" s="67" t="s">
        <v>122</v>
      </c>
      <c r="BK10" s="67"/>
      <c r="BL10" s="68" t="e">
        <f t="shared" si="15"/>
        <v>#DIV/0!</v>
      </c>
      <c r="BM10" s="68" t="e">
        <f t="shared" si="16"/>
        <v>#DIV/0!</v>
      </c>
      <c r="BN10" s="67"/>
      <c r="BO10" s="67"/>
      <c r="BP10" s="67" t="s">
        <v>123</v>
      </c>
      <c r="BQ10" s="67"/>
      <c r="BR10" s="68" t="e">
        <f t="shared" si="17"/>
        <v>#DIV/0!</v>
      </c>
      <c r="BS10" s="68" t="e">
        <f t="shared" si="18"/>
        <v>#DIV/0!</v>
      </c>
      <c r="BT10" s="67"/>
      <c r="BU10" s="67"/>
      <c r="BV10" s="67" t="s">
        <v>124</v>
      </c>
      <c r="BW10" s="67"/>
      <c r="BX10" s="68" t="e">
        <f t="shared" si="19"/>
        <v>#DIV/0!</v>
      </c>
      <c r="BY10" s="68" t="e">
        <f t="shared" si="20"/>
        <v>#DIV/0!</v>
      </c>
      <c r="BZ10" s="67"/>
      <c r="CA10" s="67"/>
      <c r="CB10" s="67" t="s">
        <v>125</v>
      </c>
      <c r="CC10" s="67"/>
      <c r="CD10" s="68" t="e">
        <f t="shared" si="21"/>
        <v>#DIV/0!</v>
      </c>
      <c r="CE10" s="68" t="e">
        <f t="shared" si="22"/>
        <v>#DIV/0!</v>
      </c>
      <c r="CF10" s="67"/>
      <c r="CG10" s="67"/>
      <c r="CH10" s="67" t="s">
        <v>126</v>
      </c>
      <c r="CI10" s="67"/>
      <c r="CJ10" s="68" t="e">
        <f t="shared" si="23"/>
        <v>#DIV/0!</v>
      </c>
      <c r="CK10" s="68" t="e">
        <f t="shared" si="24"/>
        <v>#DIV/0!</v>
      </c>
      <c r="CL10" s="67"/>
      <c r="CM10" s="67"/>
      <c r="CN10" s="58">
        <f t="shared" si="25"/>
        <v>0</v>
      </c>
      <c r="CO10" s="58">
        <f t="shared" si="26"/>
        <v>0</v>
      </c>
      <c r="CP10" s="58">
        <f t="shared" si="27"/>
        <v>0</v>
      </c>
      <c r="CQ10" s="58">
        <f t="shared" si="28"/>
        <v>0</v>
      </c>
      <c r="CR10" s="58">
        <f t="shared" si="29"/>
        <v>0</v>
      </c>
      <c r="CS10" s="58">
        <f t="shared" si="30"/>
        <v>0</v>
      </c>
      <c r="CT10" s="58">
        <f t="shared" si="31"/>
        <v>0</v>
      </c>
      <c r="CU10" s="58">
        <f t="shared" si="32"/>
        <v>0</v>
      </c>
      <c r="CV10" s="58">
        <f t="shared" si="33"/>
        <v>0</v>
      </c>
      <c r="CW10" s="58">
        <f t="shared" si="34"/>
        <v>0</v>
      </c>
      <c r="CX10" s="58">
        <f t="shared" si="35"/>
        <v>0</v>
      </c>
      <c r="CY10" s="58">
        <f t="shared" si="36"/>
        <v>0</v>
      </c>
      <c r="CZ10" s="58">
        <f t="shared" si="37"/>
        <v>0</v>
      </c>
    </row>
    <row r="11" spans="1:104" ht="39" x14ac:dyDescent="0.35">
      <c r="A11" s="136" t="s">
        <v>426</v>
      </c>
      <c r="B11" s="287" t="s">
        <v>84</v>
      </c>
      <c r="C11" s="20" t="s">
        <v>683</v>
      </c>
      <c r="D11" s="22" t="s">
        <v>309</v>
      </c>
      <c r="E11" s="22" t="s">
        <v>433</v>
      </c>
      <c r="F11" s="22" t="s">
        <v>434</v>
      </c>
      <c r="G11" s="20">
        <f t="shared" si="0"/>
        <v>1</v>
      </c>
      <c r="H11" s="20"/>
      <c r="I11" s="20"/>
      <c r="J11" s="20"/>
      <c r="K11" s="20"/>
      <c r="L11" s="20">
        <v>1</v>
      </c>
      <c r="M11" s="20"/>
      <c r="N11" s="20"/>
      <c r="O11" s="20"/>
      <c r="P11" s="20"/>
      <c r="Q11" s="20"/>
      <c r="R11" s="20"/>
      <c r="S11" s="20"/>
      <c r="T11" s="67" t="s">
        <v>115</v>
      </c>
      <c r="U11" s="67"/>
      <c r="V11" s="68" t="e">
        <f t="shared" si="1"/>
        <v>#DIV/0!</v>
      </c>
      <c r="W11" s="68">
        <f t="shared" si="2"/>
        <v>0</v>
      </c>
      <c r="X11" s="67"/>
      <c r="Y11" s="67"/>
      <c r="Z11" s="67" t="s">
        <v>116</v>
      </c>
      <c r="AA11" s="67"/>
      <c r="AB11" s="68" t="e">
        <f t="shared" si="3"/>
        <v>#DIV/0!</v>
      </c>
      <c r="AC11" s="68">
        <f t="shared" si="4"/>
        <v>0</v>
      </c>
      <c r="AD11" s="67"/>
      <c r="AE11" s="67"/>
      <c r="AF11" s="67" t="s">
        <v>117</v>
      </c>
      <c r="AG11" s="67"/>
      <c r="AH11" s="68" t="e">
        <f t="shared" si="5"/>
        <v>#DIV/0!</v>
      </c>
      <c r="AI11" s="68">
        <f t="shared" si="6"/>
        <v>0</v>
      </c>
      <c r="AJ11" s="67"/>
      <c r="AK11" s="67"/>
      <c r="AL11" s="67" t="s">
        <v>118</v>
      </c>
      <c r="AM11" s="67"/>
      <c r="AN11" s="68" t="e">
        <f t="shared" si="7"/>
        <v>#DIV/0!</v>
      </c>
      <c r="AO11" s="68">
        <f t="shared" si="8"/>
        <v>0</v>
      </c>
      <c r="AP11" s="67"/>
      <c r="AQ11" s="67"/>
      <c r="AR11" s="67" t="s">
        <v>119</v>
      </c>
      <c r="AS11" s="67"/>
      <c r="AT11" s="68">
        <f t="shared" si="9"/>
        <v>0</v>
      </c>
      <c r="AU11" s="68">
        <f t="shared" si="10"/>
        <v>0</v>
      </c>
      <c r="AV11" s="67"/>
      <c r="AW11" s="67"/>
      <c r="AX11" s="67" t="s">
        <v>120</v>
      </c>
      <c r="AY11" s="67"/>
      <c r="AZ11" s="68" t="e">
        <f t="shared" si="11"/>
        <v>#DIV/0!</v>
      </c>
      <c r="BA11" s="68">
        <f t="shared" si="12"/>
        <v>0</v>
      </c>
      <c r="BB11" s="67"/>
      <c r="BC11" s="67"/>
      <c r="BD11" s="67" t="s">
        <v>121</v>
      </c>
      <c r="BE11" s="67"/>
      <c r="BF11" s="68" t="e">
        <f t="shared" si="13"/>
        <v>#DIV/0!</v>
      </c>
      <c r="BG11" s="68">
        <f t="shared" si="14"/>
        <v>0</v>
      </c>
      <c r="BH11" s="67"/>
      <c r="BI11" s="67"/>
      <c r="BJ11" s="67" t="s">
        <v>122</v>
      </c>
      <c r="BK11" s="67"/>
      <c r="BL11" s="68" t="e">
        <f t="shared" si="15"/>
        <v>#DIV/0!</v>
      </c>
      <c r="BM11" s="68">
        <f t="shared" si="16"/>
        <v>0</v>
      </c>
      <c r="BN11" s="67"/>
      <c r="BO11" s="67"/>
      <c r="BP11" s="67" t="s">
        <v>123</v>
      </c>
      <c r="BQ11" s="67"/>
      <c r="BR11" s="68" t="e">
        <f t="shared" si="17"/>
        <v>#DIV/0!</v>
      </c>
      <c r="BS11" s="68">
        <f t="shared" si="18"/>
        <v>0</v>
      </c>
      <c r="BT11" s="67"/>
      <c r="BU11" s="67"/>
      <c r="BV11" s="67" t="s">
        <v>124</v>
      </c>
      <c r="BW11" s="67"/>
      <c r="BX11" s="68" t="e">
        <f t="shared" si="19"/>
        <v>#DIV/0!</v>
      </c>
      <c r="BY11" s="68">
        <f t="shared" si="20"/>
        <v>0</v>
      </c>
      <c r="BZ11" s="67"/>
      <c r="CA11" s="67"/>
      <c r="CB11" s="67" t="s">
        <v>125</v>
      </c>
      <c r="CC11" s="67"/>
      <c r="CD11" s="68" t="e">
        <f t="shared" si="21"/>
        <v>#DIV/0!</v>
      </c>
      <c r="CE11" s="68">
        <f t="shared" si="22"/>
        <v>0</v>
      </c>
      <c r="CF11" s="67"/>
      <c r="CG11" s="67"/>
      <c r="CH11" s="67" t="s">
        <v>126</v>
      </c>
      <c r="CI11" s="67"/>
      <c r="CJ11" s="68" t="e">
        <f t="shared" si="23"/>
        <v>#DIV/0!</v>
      </c>
      <c r="CK11" s="68">
        <f t="shared" si="24"/>
        <v>0</v>
      </c>
      <c r="CL11" s="67"/>
      <c r="CM11" s="67"/>
      <c r="CN11" s="58">
        <f t="shared" si="25"/>
        <v>0</v>
      </c>
      <c r="CO11" s="58">
        <f t="shared" si="26"/>
        <v>0</v>
      </c>
      <c r="CP11" s="58">
        <f t="shared" si="27"/>
        <v>0</v>
      </c>
      <c r="CQ11" s="58">
        <f t="shared" si="28"/>
        <v>0</v>
      </c>
      <c r="CR11" s="58">
        <f t="shared" si="29"/>
        <v>0</v>
      </c>
      <c r="CS11" s="58">
        <f t="shared" si="30"/>
        <v>0</v>
      </c>
      <c r="CT11" s="58">
        <f t="shared" si="31"/>
        <v>0</v>
      </c>
      <c r="CU11" s="58">
        <f t="shared" si="32"/>
        <v>0</v>
      </c>
      <c r="CV11" s="58">
        <f t="shared" si="33"/>
        <v>0</v>
      </c>
      <c r="CW11" s="58">
        <f t="shared" si="34"/>
        <v>0</v>
      </c>
      <c r="CX11" s="58">
        <f t="shared" si="35"/>
        <v>0</v>
      </c>
      <c r="CY11" s="58">
        <f t="shared" si="36"/>
        <v>0</v>
      </c>
      <c r="CZ11" s="58">
        <f t="shared" si="37"/>
        <v>0</v>
      </c>
    </row>
    <row r="12" spans="1:104" ht="39" x14ac:dyDescent="0.35">
      <c r="A12" s="136" t="s">
        <v>426</v>
      </c>
      <c r="B12" s="288"/>
      <c r="C12" s="20" t="s">
        <v>684</v>
      </c>
      <c r="D12" s="22" t="s">
        <v>309</v>
      </c>
      <c r="E12" s="22" t="s">
        <v>435</v>
      </c>
      <c r="F12" s="22" t="s">
        <v>436</v>
      </c>
      <c r="G12" s="20">
        <f t="shared" si="0"/>
        <v>1</v>
      </c>
      <c r="H12" s="20"/>
      <c r="I12" s="20"/>
      <c r="J12" s="20"/>
      <c r="K12" s="20"/>
      <c r="L12" s="20">
        <v>1</v>
      </c>
      <c r="M12" s="20"/>
      <c r="N12" s="20"/>
      <c r="O12" s="20"/>
      <c r="P12" s="20"/>
      <c r="Q12" s="20"/>
      <c r="R12" s="20"/>
      <c r="S12" s="20"/>
      <c r="T12" s="67" t="s">
        <v>115</v>
      </c>
      <c r="U12" s="67"/>
      <c r="V12" s="68" t="e">
        <f t="shared" si="1"/>
        <v>#DIV/0!</v>
      </c>
      <c r="W12" s="68">
        <f t="shared" si="2"/>
        <v>0</v>
      </c>
      <c r="X12" s="67"/>
      <c r="Y12" s="67"/>
      <c r="Z12" s="67" t="s">
        <v>116</v>
      </c>
      <c r="AA12" s="67"/>
      <c r="AB12" s="68" t="e">
        <f t="shared" si="3"/>
        <v>#DIV/0!</v>
      </c>
      <c r="AC12" s="68">
        <f t="shared" si="4"/>
        <v>0</v>
      </c>
      <c r="AD12" s="67"/>
      <c r="AE12" s="67"/>
      <c r="AF12" s="67" t="s">
        <v>117</v>
      </c>
      <c r="AG12" s="67"/>
      <c r="AH12" s="68" t="e">
        <f t="shared" si="5"/>
        <v>#DIV/0!</v>
      </c>
      <c r="AI12" s="68">
        <f t="shared" si="6"/>
        <v>0</v>
      </c>
      <c r="AJ12" s="67"/>
      <c r="AK12" s="67"/>
      <c r="AL12" s="67" t="s">
        <v>118</v>
      </c>
      <c r="AM12" s="67"/>
      <c r="AN12" s="68" t="e">
        <f t="shared" si="7"/>
        <v>#DIV/0!</v>
      </c>
      <c r="AO12" s="68">
        <f t="shared" si="8"/>
        <v>0</v>
      </c>
      <c r="AP12" s="67"/>
      <c r="AQ12" s="67"/>
      <c r="AR12" s="67" t="s">
        <v>119</v>
      </c>
      <c r="AS12" s="67"/>
      <c r="AT12" s="68">
        <f t="shared" si="9"/>
        <v>0</v>
      </c>
      <c r="AU12" s="68">
        <f t="shared" si="10"/>
        <v>0</v>
      </c>
      <c r="AV12" s="67"/>
      <c r="AW12" s="67"/>
      <c r="AX12" s="67" t="s">
        <v>120</v>
      </c>
      <c r="AY12" s="67"/>
      <c r="AZ12" s="68" t="e">
        <f t="shared" si="11"/>
        <v>#DIV/0!</v>
      </c>
      <c r="BA12" s="68">
        <f t="shared" si="12"/>
        <v>0</v>
      </c>
      <c r="BB12" s="67"/>
      <c r="BC12" s="67"/>
      <c r="BD12" s="67" t="s">
        <v>121</v>
      </c>
      <c r="BE12" s="67"/>
      <c r="BF12" s="68" t="e">
        <f t="shared" si="13"/>
        <v>#DIV/0!</v>
      </c>
      <c r="BG12" s="68">
        <f t="shared" si="14"/>
        <v>0</v>
      </c>
      <c r="BH12" s="67"/>
      <c r="BI12" s="67"/>
      <c r="BJ12" s="67" t="s">
        <v>122</v>
      </c>
      <c r="BK12" s="67"/>
      <c r="BL12" s="68" t="e">
        <f t="shared" si="15"/>
        <v>#DIV/0!</v>
      </c>
      <c r="BM12" s="68">
        <f t="shared" si="16"/>
        <v>0</v>
      </c>
      <c r="BN12" s="67"/>
      <c r="BO12" s="67"/>
      <c r="BP12" s="67" t="s">
        <v>123</v>
      </c>
      <c r="BQ12" s="67"/>
      <c r="BR12" s="68" t="e">
        <f t="shared" si="17"/>
        <v>#DIV/0!</v>
      </c>
      <c r="BS12" s="68">
        <f t="shared" si="18"/>
        <v>0</v>
      </c>
      <c r="BT12" s="67"/>
      <c r="BU12" s="67"/>
      <c r="BV12" s="67" t="s">
        <v>124</v>
      </c>
      <c r="BW12" s="67"/>
      <c r="BX12" s="68" t="e">
        <f t="shared" si="19"/>
        <v>#DIV/0!</v>
      </c>
      <c r="BY12" s="68">
        <f t="shared" si="20"/>
        <v>0</v>
      </c>
      <c r="BZ12" s="67"/>
      <c r="CA12" s="67"/>
      <c r="CB12" s="67" t="s">
        <v>125</v>
      </c>
      <c r="CC12" s="67"/>
      <c r="CD12" s="68" t="e">
        <f t="shared" si="21"/>
        <v>#DIV/0!</v>
      </c>
      <c r="CE12" s="68">
        <f t="shared" si="22"/>
        <v>0</v>
      </c>
      <c r="CF12" s="67"/>
      <c r="CG12" s="67"/>
      <c r="CH12" s="67" t="s">
        <v>126</v>
      </c>
      <c r="CI12" s="67"/>
      <c r="CJ12" s="68" t="e">
        <f t="shared" si="23"/>
        <v>#DIV/0!</v>
      </c>
      <c r="CK12" s="68">
        <f t="shared" si="24"/>
        <v>0</v>
      </c>
      <c r="CL12" s="67"/>
      <c r="CM12" s="67"/>
      <c r="CN12" s="58">
        <f t="shared" si="25"/>
        <v>0</v>
      </c>
      <c r="CO12" s="58">
        <f t="shared" si="26"/>
        <v>0</v>
      </c>
      <c r="CP12" s="58">
        <f t="shared" si="27"/>
        <v>0</v>
      </c>
      <c r="CQ12" s="58">
        <f t="shared" si="28"/>
        <v>0</v>
      </c>
      <c r="CR12" s="58">
        <f t="shared" si="29"/>
        <v>0</v>
      </c>
      <c r="CS12" s="58">
        <f t="shared" si="30"/>
        <v>0</v>
      </c>
      <c r="CT12" s="58">
        <f t="shared" si="31"/>
        <v>0</v>
      </c>
      <c r="CU12" s="58">
        <f t="shared" si="32"/>
        <v>0</v>
      </c>
      <c r="CV12" s="58">
        <f t="shared" si="33"/>
        <v>0</v>
      </c>
      <c r="CW12" s="58">
        <f t="shared" si="34"/>
        <v>0</v>
      </c>
      <c r="CX12" s="58">
        <f t="shared" si="35"/>
        <v>0</v>
      </c>
      <c r="CY12" s="58">
        <f t="shared" si="36"/>
        <v>0</v>
      </c>
      <c r="CZ12" s="58">
        <f t="shared" si="37"/>
        <v>0</v>
      </c>
    </row>
    <row r="13" spans="1:104" ht="14" x14ac:dyDescent="0.35">
      <c r="A13" s="136" t="s">
        <v>426</v>
      </c>
      <c r="B13" s="288"/>
      <c r="C13" s="20" t="s">
        <v>685</v>
      </c>
      <c r="D13" s="22"/>
      <c r="E13" s="22"/>
      <c r="F13" s="22"/>
      <c r="G13" s="20">
        <f t="shared" si="0"/>
        <v>0</v>
      </c>
      <c r="H13" s="20"/>
      <c r="I13" s="20"/>
      <c r="J13" s="20"/>
      <c r="K13" s="20"/>
      <c r="L13" s="20"/>
      <c r="M13" s="20"/>
      <c r="N13" s="20"/>
      <c r="O13" s="20"/>
      <c r="P13" s="20"/>
      <c r="Q13" s="20"/>
      <c r="R13" s="20"/>
      <c r="S13" s="20"/>
      <c r="T13" s="67" t="s">
        <v>115</v>
      </c>
      <c r="U13" s="67"/>
      <c r="V13" s="68" t="e">
        <f t="shared" si="1"/>
        <v>#DIV/0!</v>
      </c>
      <c r="W13" s="68" t="e">
        <f t="shared" si="2"/>
        <v>#DIV/0!</v>
      </c>
      <c r="X13" s="67"/>
      <c r="Y13" s="67"/>
      <c r="Z13" s="67" t="s">
        <v>116</v>
      </c>
      <c r="AA13" s="67"/>
      <c r="AB13" s="68" t="e">
        <f t="shared" si="3"/>
        <v>#DIV/0!</v>
      </c>
      <c r="AC13" s="68" t="e">
        <f t="shared" si="4"/>
        <v>#DIV/0!</v>
      </c>
      <c r="AD13" s="67"/>
      <c r="AE13" s="67"/>
      <c r="AF13" s="67" t="s">
        <v>117</v>
      </c>
      <c r="AG13" s="67"/>
      <c r="AH13" s="68" t="e">
        <f t="shared" si="5"/>
        <v>#DIV/0!</v>
      </c>
      <c r="AI13" s="68" t="e">
        <f t="shared" si="6"/>
        <v>#DIV/0!</v>
      </c>
      <c r="AJ13" s="67"/>
      <c r="AK13" s="67"/>
      <c r="AL13" s="67" t="s">
        <v>118</v>
      </c>
      <c r="AM13" s="67"/>
      <c r="AN13" s="68" t="e">
        <f t="shared" si="7"/>
        <v>#DIV/0!</v>
      </c>
      <c r="AO13" s="68" t="e">
        <f t="shared" si="8"/>
        <v>#DIV/0!</v>
      </c>
      <c r="AP13" s="67"/>
      <c r="AQ13" s="67"/>
      <c r="AR13" s="67" t="s">
        <v>119</v>
      </c>
      <c r="AS13" s="67"/>
      <c r="AT13" s="68" t="e">
        <f t="shared" si="9"/>
        <v>#DIV/0!</v>
      </c>
      <c r="AU13" s="68" t="e">
        <f t="shared" si="10"/>
        <v>#DIV/0!</v>
      </c>
      <c r="AV13" s="67"/>
      <c r="AW13" s="67"/>
      <c r="AX13" s="67" t="s">
        <v>120</v>
      </c>
      <c r="AY13" s="67"/>
      <c r="AZ13" s="68" t="e">
        <f t="shared" si="11"/>
        <v>#DIV/0!</v>
      </c>
      <c r="BA13" s="68" t="e">
        <f t="shared" si="12"/>
        <v>#DIV/0!</v>
      </c>
      <c r="BB13" s="67"/>
      <c r="BC13" s="67"/>
      <c r="BD13" s="67" t="s">
        <v>121</v>
      </c>
      <c r="BE13" s="67"/>
      <c r="BF13" s="68" t="e">
        <f t="shared" si="13"/>
        <v>#DIV/0!</v>
      </c>
      <c r="BG13" s="68" t="e">
        <f t="shared" si="14"/>
        <v>#DIV/0!</v>
      </c>
      <c r="BH13" s="67"/>
      <c r="BI13" s="67"/>
      <c r="BJ13" s="67" t="s">
        <v>122</v>
      </c>
      <c r="BK13" s="67"/>
      <c r="BL13" s="68" t="e">
        <f t="shared" si="15"/>
        <v>#DIV/0!</v>
      </c>
      <c r="BM13" s="68" t="e">
        <f t="shared" si="16"/>
        <v>#DIV/0!</v>
      </c>
      <c r="BN13" s="67"/>
      <c r="BO13" s="67"/>
      <c r="BP13" s="67" t="s">
        <v>123</v>
      </c>
      <c r="BQ13" s="67"/>
      <c r="BR13" s="68" t="e">
        <f t="shared" si="17"/>
        <v>#DIV/0!</v>
      </c>
      <c r="BS13" s="68" t="e">
        <f t="shared" si="18"/>
        <v>#DIV/0!</v>
      </c>
      <c r="BT13" s="67"/>
      <c r="BU13" s="67"/>
      <c r="BV13" s="67" t="s">
        <v>124</v>
      </c>
      <c r="BW13" s="67"/>
      <c r="BX13" s="68" t="e">
        <f t="shared" si="19"/>
        <v>#DIV/0!</v>
      </c>
      <c r="BY13" s="68" t="e">
        <f t="shared" si="20"/>
        <v>#DIV/0!</v>
      </c>
      <c r="BZ13" s="67"/>
      <c r="CA13" s="67"/>
      <c r="CB13" s="67" t="s">
        <v>125</v>
      </c>
      <c r="CC13" s="67"/>
      <c r="CD13" s="68" t="e">
        <f t="shared" si="21"/>
        <v>#DIV/0!</v>
      </c>
      <c r="CE13" s="68" t="e">
        <f t="shared" si="22"/>
        <v>#DIV/0!</v>
      </c>
      <c r="CF13" s="67"/>
      <c r="CG13" s="67"/>
      <c r="CH13" s="67" t="s">
        <v>126</v>
      </c>
      <c r="CI13" s="67"/>
      <c r="CJ13" s="68" t="e">
        <f t="shared" si="23"/>
        <v>#DIV/0!</v>
      </c>
      <c r="CK13" s="68" t="e">
        <f t="shared" si="24"/>
        <v>#DIV/0!</v>
      </c>
      <c r="CL13" s="67"/>
      <c r="CM13" s="67"/>
      <c r="CN13" s="58">
        <f t="shared" si="25"/>
        <v>0</v>
      </c>
      <c r="CO13" s="58">
        <f t="shared" si="26"/>
        <v>0</v>
      </c>
      <c r="CP13" s="58">
        <f t="shared" si="27"/>
        <v>0</v>
      </c>
      <c r="CQ13" s="58">
        <f t="shared" si="28"/>
        <v>0</v>
      </c>
      <c r="CR13" s="58">
        <f t="shared" si="29"/>
        <v>0</v>
      </c>
      <c r="CS13" s="58">
        <f t="shared" si="30"/>
        <v>0</v>
      </c>
      <c r="CT13" s="58">
        <f t="shared" si="31"/>
        <v>0</v>
      </c>
      <c r="CU13" s="58">
        <f t="shared" si="32"/>
        <v>0</v>
      </c>
      <c r="CV13" s="58">
        <f t="shared" si="33"/>
        <v>0</v>
      </c>
      <c r="CW13" s="58">
        <f t="shared" si="34"/>
        <v>0</v>
      </c>
      <c r="CX13" s="58">
        <f t="shared" si="35"/>
        <v>0</v>
      </c>
      <c r="CY13" s="58">
        <f t="shared" si="36"/>
        <v>0</v>
      </c>
      <c r="CZ13" s="58">
        <f t="shared" si="37"/>
        <v>0</v>
      </c>
    </row>
    <row r="14" spans="1:104" ht="14" x14ac:dyDescent="0.35">
      <c r="A14" s="136" t="s">
        <v>426</v>
      </c>
      <c r="B14" s="289"/>
      <c r="C14" s="20" t="s">
        <v>686</v>
      </c>
      <c r="D14" s="22"/>
      <c r="E14" s="22"/>
      <c r="F14" s="22"/>
      <c r="G14" s="20">
        <f t="shared" si="0"/>
        <v>0</v>
      </c>
      <c r="H14" s="20"/>
      <c r="I14" s="20"/>
      <c r="J14" s="20"/>
      <c r="K14" s="20"/>
      <c r="L14" s="20"/>
      <c r="M14" s="20"/>
      <c r="N14" s="20"/>
      <c r="O14" s="20"/>
      <c r="P14" s="20"/>
      <c r="Q14" s="20"/>
      <c r="R14" s="20"/>
      <c r="S14" s="20"/>
      <c r="T14" s="67" t="s">
        <v>115</v>
      </c>
      <c r="U14" s="67"/>
      <c r="V14" s="68" t="e">
        <f t="shared" si="1"/>
        <v>#DIV/0!</v>
      </c>
      <c r="W14" s="68" t="e">
        <f t="shared" si="2"/>
        <v>#DIV/0!</v>
      </c>
      <c r="X14" s="67"/>
      <c r="Y14" s="67"/>
      <c r="Z14" s="67" t="s">
        <v>116</v>
      </c>
      <c r="AA14" s="67"/>
      <c r="AB14" s="68" t="e">
        <f t="shared" si="3"/>
        <v>#DIV/0!</v>
      </c>
      <c r="AC14" s="68" t="e">
        <f t="shared" si="4"/>
        <v>#DIV/0!</v>
      </c>
      <c r="AD14" s="67"/>
      <c r="AE14" s="67"/>
      <c r="AF14" s="67" t="s">
        <v>117</v>
      </c>
      <c r="AG14" s="67"/>
      <c r="AH14" s="68" t="e">
        <f t="shared" si="5"/>
        <v>#DIV/0!</v>
      </c>
      <c r="AI14" s="68" t="e">
        <f t="shared" si="6"/>
        <v>#DIV/0!</v>
      </c>
      <c r="AJ14" s="67"/>
      <c r="AK14" s="67"/>
      <c r="AL14" s="67" t="s">
        <v>118</v>
      </c>
      <c r="AM14" s="67"/>
      <c r="AN14" s="68" t="e">
        <f t="shared" si="7"/>
        <v>#DIV/0!</v>
      </c>
      <c r="AO14" s="68" t="e">
        <f t="shared" si="8"/>
        <v>#DIV/0!</v>
      </c>
      <c r="AP14" s="67"/>
      <c r="AQ14" s="67"/>
      <c r="AR14" s="67" t="s">
        <v>119</v>
      </c>
      <c r="AS14" s="67"/>
      <c r="AT14" s="68" t="e">
        <f t="shared" si="9"/>
        <v>#DIV/0!</v>
      </c>
      <c r="AU14" s="68" t="e">
        <f t="shared" si="10"/>
        <v>#DIV/0!</v>
      </c>
      <c r="AV14" s="67"/>
      <c r="AW14" s="67"/>
      <c r="AX14" s="67" t="s">
        <v>120</v>
      </c>
      <c r="AY14" s="67"/>
      <c r="AZ14" s="68" t="e">
        <f t="shared" si="11"/>
        <v>#DIV/0!</v>
      </c>
      <c r="BA14" s="68" t="e">
        <f t="shared" si="12"/>
        <v>#DIV/0!</v>
      </c>
      <c r="BB14" s="67"/>
      <c r="BC14" s="67"/>
      <c r="BD14" s="67" t="s">
        <v>121</v>
      </c>
      <c r="BE14" s="67"/>
      <c r="BF14" s="68" t="e">
        <f t="shared" si="13"/>
        <v>#DIV/0!</v>
      </c>
      <c r="BG14" s="68" t="e">
        <f t="shared" si="14"/>
        <v>#DIV/0!</v>
      </c>
      <c r="BH14" s="67"/>
      <c r="BI14" s="67"/>
      <c r="BJ14" s="67" t="s">
        <v>122</v>
      </c>
      <c r="BK14" s="67"/>
      <c r="BL14" s="68" t="e">
        <f t="shared" si="15"/>
        <v>#DIV/0!</v>
      </c>
      <c r="BM14" s="68" t="e">
        <f t="shared" si="16"/>
        <v>#DIV/0!</v>
      </c>
      <c r="BN14" s="67"/>
      <c r="BO14" s="67"/>
      <c r="BP14" s="67" t="s">
        <v>123</v>
      </c>
      <c r="BQ14" s="67"/>
      <c r="BR14" s="68" t="e">
        <f t="shared" si="17"/>
        <v>#DIV/0!</v>
      </c>
      <c r="BS14" s="68" t="e">
        <f t="shared" si="18"/>
        <v>#DIV/0!</v>
      </c>
      <c r="BT14" s="67"/>
      <c r="BU14" s="67"/>
      <c r="BV14" s="67" t="s">
        <v>124</v>
      </c>
      <c r="BW14" s="67"/>
      <c r="BX14" s="68" t="e">
        <f t="shared" si="19"/>
        <v>#DIV/0!</v>
      </c>
      <c r="BY14" s="68" t="e">
        <f t="shared" si="20"/>
        <v>#DIV/0!</v>
      </c>
      <c r="BZ14" s="67"/>
      <c r="CA14" s="67"/>
      <c r="CB14" s="67" t="s">
        <v>125</v>
      </c>
      <c r="CC14" s="67"/>
      <c r="CD14" s="68" t="e">
        <f t="shared" si="21"/>
        <v>#DIV/0!</v>
      </c>
      <c r="CE14" s="68" t="e">
        <f t="shared" si="22"/>
        <v>#DIV/0!</v>
      </c>
      <c r="CF14" s="67"/>
      <c r="CG14" s="67"/>
      <c r="CH14" s="67" t="s">
        <v>126</v>
      </c>
      <c r="CI14" s="67"/>
      <c r="CJ14" s="68" t="e">
        <f t="shared" si="23"/>
        <v>#DIV/0!</v>
      </c>
      <c r="CK14" s="68" t="e">
        <f t="shared" si="24"/>
        <v>#DIV/0!</v>
      </c>
      <c r="CL14" s="67"/>
      <c r="CM14" s="67"/>
      <c r="CN14" s="58">
        <f t="shared" si="25"/>
        <v>0</v>
      </c>
      <c r="CO14" s="58">
        <f t="shared" si="26"/>
        <v>0</v>
      </c>
      <c r="CP14" s="58">
        <f t="shared" si="27"/>
        <v>0</v>
      </c>
      <c r="CQ14" s="58">
        <f t="shared" si="28"/>
        <v>0</v>
      </c>
      <c r="CR14" s="58">
        <f t="shared" si="29"/>
        <v>0</v>
      </c>
      <c r="CS14" s="58">
        <f t="shared" si="30"/>
        <v>0</v>
      </c>
      <c r="CT14" s="58">
        <f t="shared" si="31"/>
        <v>0</v>
      </c>
      <c r="CU14" s="58">
        <f t="shared" si="32"/>
        <v>0</v>
      </c>
      <c r="CV14" s="58">
        <f t="shared" si="33"/>
        <v>0</v>
      </c>
      <c r="CW14" s="58">
        <f t="shared" si="34"/>
        <v>0</v>
      </c>
      <c r="CX14" s="58">
        <f t="shared" si="35"/>
        <v>0</v>
      </c>
      <c r="CY14" s="58">
        <f t="shared" si="36"/>
        <v>0</v>
      </c>
      <c r="CZ14" s="58">
        <f t="shared" si="37"/>
        <v>0</v>
      </c>
    </row>
    <row r="15" spans="1:104" ht="52" x14ac:dyDescent="0.35">
      <c r="A15" s="136" t="s">
        <v>426</v>
      </c>
      <c r="B15" s="287" t="s">
        <v>84</v>
      </c>
      <c r="C15" s="20" t="s">
        <v>687</v>
      </c>
      <c r="D15" s="22" t="s">
        <v>309</v>
      </c>
      <c r="E15" s="22" t="s">
        <v>438</v>
      </c>
      <c r="F15" s="22" t="s">
        <v>439</v>
      </c>
      <c r="G15" s="20">
        <f t="shared" si="0"/>
        <v>1</v>
      </c>
      <c r="H15" s="20"/>
      <c r="I15" s="20"/>
      <c r="J15" s="20"/>
      <c r="K15" s="20"/>
      <c r="L15" s="20"/>
      <c r="M15" s="20"/>
      <c r="N15" s="20"/>
      <c r="O15" s="20"/>
      <c r="P15" s="20"/>
      <c r="Q15" s="20"/>
      <c r="R15" s="20">
        <v>1</v>
      </c>
      <c r="S15" s="20"/>
      <c r="T15" s="67" t="s">
        <v>115</v>
      </c>
      <c r="U15" s="67"/>
      <c r="V15" s="68" t="e">
        <f t="shared" si="1"/>
        <v>#DIV/0!</v>
      </c>
      <c r="W15" s="68">
        <f t="shared" si="2"/>
        <v>0</v>
      </c>
      <c r="X15" s="67"/>
      <c r="Y15" s="67"/>
      <c r="Z15" s="67" t="s">
        <v>116</v>
      </c>
      <c r="AA15" s="67"/>
      <c r="AB15" s="68" t="e">
        <f t="shared" si="3"/>
        <v>#DIV/0!</v>
      </c>
      <c r="AC15" s="68">
        <f t="shared" si="4"/>
        <v>0</v>
      </c>
      <c r="AD15" s="67"/>
      <c r="AE15" s="67"/>
      <c r="AF15" s="67" t="s">
        <v>117</v>
      </c>
      <c r="AG15" s="67"/>
      <c r="AH15" s="68" t="e">
        <f t="shared" si="5"/>
        <v>#DIV/0!</v>
      </c>
      <c r="AI15" s="68">
        <f t="shared" si="6"/>
        <v>0</v>
      </c>
      <c r="AJ15" s="67"/>
      <c r="AK15" s="67"/>
      <c r="AL15" s="67" t="s">
        <v>118</v>
      </c>
      <c r="AM15" s="67"/>
      <c r="AN15" s="68" t="e">
        <f t="shared" si="7"/>
        <v>#DIV/0!</v>
      </c>
      <c r="AO15" s="68">
        <f t="shared" si="8"/>
        <v>0</v>
      </c>
      <c r="AP15" s="67"/>
      <c r="AQ15" s="67"/>
      <c r="AR15" s="67" t="s">
        <v>119</v>
      </c>
      <c r="AS15" s="67"/>
      <c r="AT15" s="68" t="e">
        <f t="shared" si="9"/>
        <v>#DIV/0!</v>
      </c>
      <c r="AU15" s="68">
        <f t="shared" si="10"/>
        <v>0</v>
      </c>
      <c r="AV15" s="67"/>
      <c r="AW15" s="67"/>
      <c r="AX15" s="67" t="s">
        <v>120</v>
      </c>
      <c r="AY15" s="67"/>
      <c r="AZ15" s="68" t="e">
        <f t="shared" si="11"/>
        <v>#DIV/0!</v>
      </c>
      <c r="BA15" s="68">
        <f t="shared" si="12"/>
        <v>0</v>
      </c>
      <c r="BB15" s="67"/>
      <c r="BC15" s="67"/>
      <c r="BD15" s="67" t="s">
        <v>121</v>
      </c>
      <c r="BE15" s="67"/>
      <c r="BF15" s="68" t="e">
        <f t="shared" si="13"/>
        <v>#DIV/0!</v>
      </c>
      <c r="BG15" s="68">
        <f t="shared" si="14"/>
        <v>0</v>
      </c>
      <c r="BH15" s="67"/>
      <c r="BI15" s="67"/>
      <c r="BJ15" s="67" t="s">
        <v>122</v>
      </c>
      <c r="BK15" s="67"/>
      <c r="BL15" s="68" t="e">
        <f t="shared" si="15"/>
        <v>#DIV/0!</v>
      </c>
      <c r="BM15" s="68">
        <f t="shared" si="16"/>
        <v>0</v>
      </c>
      <c r="BN15" s="67"/>
      <c r="BO15" s="67"/>
      <c r="BP15" s="67" t="s">
        <v>123</v>
      </c>
      <c r="BQ15" s="67"/>
      <c r="BR15" s="68" t="e">
        <f t="shared" si="17"/>
        <v>#DIV/0!</v>
      </c>
      <c r="BS15" s="68">
        <f t="shared" si="18"/>
        <v>0</v>
      </c>
      <c r="BT15" s="67"/>
      <c r="BU15" s="67"/>
      <c r="BV15" s="67" t="s">
        <v>124</v>
      </c>
      <c r="BW15" s="67"/>
      <c r="BX15" s="68" t="e">
        <f t="shared" si="19"/>
        <v>#DIV/0!</v>
      </c>
      <c r="BY15" s="68">
        <f t="shared" si="20"/>
        <v>0</v>
      </c>
      <c r="BZ15" s="67"/>
      <c r="CA15" s="67"/>
      <c r="CB15" s="67" t="s">
        <v>125</v>
      </c>
      <c r="CC15" s="67"/>
      <c r="CD15" s="68">
        <f t="shared" si="21"/>
        <v>0</v>
      </c>
      <c r="CE15" s="68">
        <f t="shared" si="22"/>
        <v>0</v>
      </c>
      <c r="CF15" s="67"/>
      <c r="CG15" s="67"/>
      <c r="CH15" s="67" t="s">
        <v>126</v>
      </c>
      <c r="CI15" s="67"/>
      <c r="CJ15" s="68" t="e">
        <f t="shared" si="23"/>
        <v>#DIV/0!</v>
      </c>
      <c r="CK15" s="68">
        <f t="shared" si="24"/>
        <v>0</v>
      </c>
      <c r="CL15" s="67"/>
      <c r="CM15" s="67"/>
      <c r="CN15" s="58">
        <f t="shared" si="25"/>
        <v>0</v>
      </c>
      <c r="CO15" s="58">
        <f t="shared" si="26"/>
        <v>0</v>
      </c>
      <c r="CP15" s="58">
        <f t="shared" si="27"/>
        <v>0</v>
      </c>
      <c r="CQ15" s="58">
        <f t="shared" si="28"/>
        <v>0</v>
      </c>
      <c r="CR15" s="58">
        <f t="shared" si="29"/>
        <v>0</v>
      </c>
      <c r="CS15" s="58">
        <f t="shared" si="30"/>
        <v>0</v>
      </c>
      <c r="CT15" s="58">
        <f t="shared" si="31"/>
        <v>0</v>
      </c>
      <c r="CU15" s="58">
        <f t="shared" si="32"/>
        <v>0</v>
      </c>
      <c r="CV15" s="58">
        <f t="shared" si="33"/>
        <v>0</v>
      </c>
      <c r="CW15" s="58">
        <f t="shared" si="34"/>
        <v>0</v>
      </c>
      <c r="CX15" s="58">
        <f t="shared" si="35"/>
        <v>0</v>
      </c>
      <c r="CY15" s="58">
        <f t="shared" si="36"/>
        <v>0</v>
      </c>
      <c r="CZ15" s="58">
        <f t="shared" si="37"/>
        <v>0</v>
      </c>
    </row>
    <row r="16" spans="1:104" ht="14" x14ac:dyDescent="0.35">
      <c r="A16" s="136" t="s">
        <v>426</v>
      </c>
      <c r="B16" s="288"/>
      <c r="C16" s="20" t="s">
        <v>688</v>
      </c>
      <c r="D16" s="22" t="s">
        <v>309</v>
      </c>
      <c r="E16" s="22"/>
      <c r="F16" s="22"/>
      <c r="G16" s="20">
        <f t="shared" si="0"/>
        <v>0</v>
      </c>
      <c r="H16" s="20"/>
      <c r="I16" s="20"/>
      <c r="J16" s="20"/>
      <c r="K16" s="20"/>
      <c r="L16" s="20"/>
      <c r="M16" s="20"/>
      <c r="N16" s="20"/>
      <c r="O16" s="20"/>
      <c r="P16" s="20"/>
      <c r="Q16" s="20"/>
      <c r="R16" s="20"/>
      <c r="S16" s="20"/>
      <c r="T16" s="67" t="s">
        <v>115</v>
      </c>
      <c r="U16" s="67"/>
      <c r="V16" s="68" t="e">
        <f t="shared" si="1"/>
        <v>#DIV/0!</v>
      </c>
      <c r="W16" s="68" t="e">
        <f t="shared" si="2"/>
        <v>#DIV/0!</v>
      </c>
      <c r="X16" s="67"/>
      <c r="Y16" s="67"/>
      <c r="Z16" s="67" t="s">
        <v>116</v>
      </c>
      <c r="AA16" s="67"/>
      <c r="AB16" s="68" t="e">
        <f t="shared" si="3"/>
        <v>#DIV/0!</v>
      </c>
      <c r="AC16" s="68" t="e">
        <f t="shared" si="4"/>
        <v>#DIV/0!</v>
      </c>
      <c r="AD16" s="67"/>
      <c r="AE16" s="67"/>
      <c r="AF16" s="67" t="s">
        <v>117</v>
      </c>
      <c r="AG16" s="67"/>
      <c r="AH16" s="68" t="e">
        <f t="shared" si="5"/>
        <v>#DIV/0!</v>
      </c>
      <c r="AI16" s="68" t="e">
        <f t="shared" si="6"/>
        <v>#DIV/0!</v>
      </c>
      <c r="AJ16" s="67"/>
      <c r="AK16" s="67"/>
      <c r="AL16" s="67" t="s">
        <v>118</v>
      </c>
      <c r="AM16" s="67"/>
      <c r="AN16" s="68" t="e">
        <f t="shared" si="7"/>
        <v>#DIV/0!</v>
      </c>
      <c r="AO16" s="68" t="e">
        <f t="shared" si="8"/>
        <v>#DIV/0!</v>
      </c>
      <c r="AP16" s="67"/>
      <c r="AQ16" s="67"/>
      <c r="AR16" s="67" t="s">
        <v>119</v>
      </c>
      <c r="AS16" s="67"/>
      <c r="AT16" s="68" t="e">
        <f t="shared" si="9"/>
        <v>#DIV/0!</v>
      </c>
      <c r="AU16" s="68" t="e">
        <f t="shared" si="10"/>
        <v>#DIV/0!</v>
      </c>
      <c r="AV16" s="67"/>
      <c r="AW16" s="67"/>
      <c r="AX16" s="67" t="s">
        <v>120</v>
      </c>
      <c r="AY16" s="67"/>
      <c r="AZ16" s="68" t="e">
        <f t="shared" si="11"/>
        <v>#DIV/0!</v>
      </c>
      <c r="BA16" s="68" t="e">
        <f t="shared" si="12"/>
        <v>#DIV/0!</v>
      </c>
      <c r="BB16" s="67"/>
      <c r="BC16" s="67"/>
      <c r="BD16" s="67" t="s">
        <v>121</v>
      </c>
      <c r="BE16" s="67"/>
      <c r="BF16" s="68" t="e">
        <f t="shared" si="13"/>
        <v>#DIV/0!</v>
      </c>
      <c r="BG16" s="68" t="e">
        <f t="shared" si="14"/>
        <v>#DIV/0!</v>
      </c>
      <c r="BH16" s="67"/>
      <c r="BI16" s="67"/>
      <c r="BJ16" s="67" t="s">
        <v>122</v>
      </c>
      <c r="BK16" s="67"/>
      <c r="BL16" s="68" t="e">
        <f t="shared" si="15"/>
        <v>#DIV/0!</v>
      </c>
      <c r="BM16" s="68" t="e">
        <f t="shared" si="16"/>
        <v>#DIV/0!</v>
      </c>
      <c r="BN16" s="67"/>
      <c r="BO16" s="67"/>
      <c r="BP16" s="67" t="s">
        <v>123</v>
      </c>
      <c r="BQ16" s="67"/>
      <c r="BR16" s="68" t="e">
        <f t="shared" si="17"/>
        <v>#DIV/0!</v>
      </c>
      <c r="BS16" s="68" t="e">
        <f t="shared" si="18"/>
        <v>#DIV/0!</v>
      </c>
      <c r="BT16" s="67"/>
      <c r="BU16" s="67"/>
      <c r="BV16" s="67" t="s">
        <v>124</v>
      </c>
      <c r="BW16" s="67"/>
      <c r="BX16" s="68" t="e">
        <f t="shared" si="19"/>
        <v>#DIV/0!</v>
      </c>
      <c r="BY16" s="68" t="e">
        <f t="shared" si="20"/>
        <v>#DIV/0!</v>
      </c>
      <c r="BZ16" s="67"/>
      <c r="CA16" s="67"/>
      <c r="CB16" s="67" t="s">
        <v>125</v>
      </c>
      <c r="CC16" s="67"/>
      <c r="CD16" s="68" t="e">
        <f t="shared" si="21"/>
        <v>#DIV/0!</v>
      </c>
      <c r="CE16" s="68" t="e">
        <f t="shared" si="22"/>
        <v>#DIV/0!</v>
      </c>
      <c r="CF16" s="67"/>
      <c r="CG16" s="67"/>
      <c r="CH16" s="67" t="s">
        <v>126</v>
      </c>
      <c r="CI16" s="67"/>
      <c r="CJ16" s="68" t="e">
        <f t="shared" si="23"/>
        <v>#DIV/0!</v>
      </c>
      <c r="CK16" s="68" t="e">
        <f t="shared" si="24"/>
        <v>#DIV/0!</v>
      </c>
      <c r="CL16" s="67"/>
      <c r="CM16" s="67"/>
      <c r="CN16" s="58">
        <f t="shared" si="25"/>
        <v>0</v>
      </c>
      <c r="CO16" s="58">
        <f t="shared" si="26"/>
        <v>0</v>
      </c>
      <c r="CP16" s="58">
        <f t="shared" si="27"/>
        <v>0</v>
      </c>
      <c r="CQ16" s="58">
        <f t="shared" si="28"/>
        <v>0</v>
      </c>
      <c r="CR16" s="58">
        <f t="shared" si="29"/>
        <v>0</v>
      </c>
      <c r="CS16" s="58">
        <f t="shared" si="30"/>
        <v>0</v>
      </c>
      <c r="CT16" s="58">
        <f t="shared" si="31"/>
        <v>0</v>
      </c>
      <c r="CU16" s="58">
        <f t="shared" si="32"/>
        <v>0</v>
      </c>
      <c r="CV16" s="58">
        <f t="shared" si="33"/>
        <v>0</v>
      </c>
      <c r="CW16" s="58">
        <f t="shared" si="34"/>
        <v>0</v>
      </c>
      <c r="CX16" s="58">
        <f t="shared" si="35"/>
        <v>0</v>
      </c>
      <c r="CY16" s="58">
        <f t="shared" si="36"/>
        <v>0</v>
      </c>
      <c r="CZ16" s="58">
        <f t="shared" si="37"/>
        <v>0</v>
      </c>
    </row>
    <row r="17" spans="1:104" ht="14" x14ac:dyDescent="0.35">
      <c r="A17" s="136" t="s">
        <v>426</v>
      </c>
      <c r="B17" s="288"/>
      <c r="C17" s="20" t="s">
        <v>689</v>
      </c>
      <c r="D17" s="22"/>
      <c r="E17" s="22"/>
      <c r="F17" s="22"/>
      <c r="G17" s="20">
        <f t="shared" si="0"/>
        <v>0</v>
      </c>
      <c r="H17" s="20"/>
      <c r="I17" s="20"/>
      <c r="J17" s="20"/>
      <c r="K17" s="20"/>
      <c r="L17" s="20"/>
      <c r="M17" s="20"/>
      <c r="N17" s="20"/>
      <c r="O17" s="20"/>
      <c r="P17" s="20"/>
      <c r="Q17" s="20"/>
      <c r="R17" s="20"/>
      <c r="S17" s="20"/>
      <c r="T17" s="67" t="s">
        <v>115</v>
      </c>
      <c r="U17" s="67"/>
      <c r="V17" s="68" t="e">
        <f t="shared" si="1"/>
        <v>#DIV/0!</v>
      </c>
      <c r="W17" s="68" t="e">
        <f t="shared" si="2"/>
        <v>#DIV/0!</v>
      </c>
      <c r="X17" s="67"/>
      <c r="Y17" s="67"/>
      <c r="Z17" s="67" t="s">
        <v>116</v>
      </c>
      <c r="AA17" s="67"/>
      <c r="AB17" s="68" t="e">
        <f t="shared" si="3"/>
        <v>#DIV/0!</v>
      </c>
      <c r="AC17" s="68" t="e">
        <f t="shared" si="4"/>
        <v>#DIV/0!</v>
      </c>
      <c r="AD17" s="67"/>
      <c r="AE17" s="67"/>
      <c r="AF17" s="67" t="s">
        <v>117</v>
      </c>
      <c r="AG17" s="67"/>
      <c r="AH17" s="68" t="e">
        <f t="shared" si="5"/>
        <v>#DIV/0!</v>
      </c>
      <c r="AI17" s="68" t="e">
        <f t="shared" si="6"/>
        <v>#DIV/0!</v>
      </c>
      <c r="AJ17" s="67"/>
      <c r="AK17" s="67"/>
      <c r="AL17" s="67" t="s">
        <v>118</v>
      </c>
      <c r="AM17" s="67"/>
      <c r="AN17" s="68" t="e">
        <f t="shared" si="7"/>
        <v>#DIV/0!</v>
      </c>
      <c r="AO17" s="68" t="e">
        <f t="shared" si="8"/>
        <v>#DIV/0!</v>
      </c>
      <c r="AP17" s="67"/>
      <c r="AQ17" s="67"/>
      <c r="AR17" s="67" t="s">
        <v>119</v>
      </c>
      <c r="AS17" s="67"/>
      <c r="AT17" s="68" t="e">
        <f t="shared" si="9"/>
        <v>#DIV/0!</v>
      </c>
      <c r="AU17" s="68" t="e">
        <f t="shared" si="10"/>
        <v>#DIV/0!</v>
      </c>
      <c r="AV17" s="67"/>
      <c r="AW17" s="67"/>
      <c r="AX17" s="67" t="s">
        <v>120</v>
      </c>
      <c r="AY17" s="67"/>
      <c r="AZ17" s="68" t="e">
        <f t="shared" si="11"/>
        <v>#DIV/0!</v>
      </c>
      <c r="BA17" s="68" t="e">
        <f t="shared" si="12"/>
        <v>#DIV/0!</v>
      </c>
      <c r="BB17" s="67"/>
      <c r="BC17" s="67"/>
      <c r="BD17" s="67" t="s">
        <v>121</v>
      </c>
      <c r="BE17" s="67"/>
      <c r="BF17" s="68" t="e">
        <f t="shared" si="13"/>
        <v>#DIV/0!</v>
      </c>
      <c r="BG17" s="68" t="e">
        <f t="shared" si="14"/>
        <v>#DIV/0!</v>
      </c>
      <c r="BH17" s="67"/>
      <c r="BI17" s="67"/>
      <c r="BJ17" s="67" t="s">
        <v>122</v>
      </c>
      <c r="BK17" s="67"/>
      <c r="BL17" s="68" t="e">
        <f t="shared" si="15"/>
        <v>#DIV/0!</v>
      </c>
      <c r="BM17" s="68" t="e">
        <f t="shared" si="16"/>
        <v>#DIV/0!</v>
      </c>
      <c r="BN17" s="67"/>
      <c r="BO17" s="67"/>
      <c r="BP17" s="67" t="s">
        <v>123</v>
      </c>
      <c r="BQ17" s="67"/>
      <c r="BR17" s="68" t="e">
        <f t="shared" si="17"/>
        <v>#DIV/0!</v>
      </c>
      <c r="BS17" s="68" t="e">
        <f t="shared" si="18"/>
        <v>#DIV/0!</v>
      </c>
      <c r="BT17" s="67"/>
      <c r="BU17" s="67"/>
      <c r="BV17" s="67" t="s">
        <v>124</v>
      </c>
      <c r="BW17" s="67"/>
      <c r="BX17" s="68" t="e">
        <f t="shared" si="19"/>
        <v>#DIV/0!</v>
      </c>
      <c r="BY17" s="68" t="e">
        <f t="shared" si="20"/>
        <v>#DIV/0!</v>
      </c>
      <c r="BZ17" s="67"/>
      <c r="CA17" s="67"/>
      <c r="CB17" s="67" t="s">
        <v>125</v>
      </c>
      <c r="CC17" s="67"/>
      <c r="CD17" s="68" t="e">
        <f t="shared" si="21"/>
        <v>#DIV/0!</v>
      </c>
      <c r="CE17" s="68" t="e">
        <f t="shared" si="22"/>
        <v>#DIV/0!</v>
      </c>
      <c r="CF17" s="67"/>
      <c r="CG17" s="67"/>
      <c r="CH17" s="67" t="s">
        <v>126</v>
      </c>
      <c r="CI17" s="67"/>
      <c r="CJ17" s="68" t="e">
        <f t="shared" si="23"/>
        <v>#DIV/0!</v>
      </c>
      <c r="CK17" s="68" t="e">
        <f t="shared" si="24"/>
        <v>#DIV/0!</v>
      </c>
      <c r="CL17" s="67"/>
      <c r="CM17" s="67"/>
      <c r="CN17" s="58">
        <f t="shared" si="25"/>
        <v>0</v>
      </c>
      <c r="CO17" s="58">
        <f t="shared" si="26"/>
        <v>0</v>
      </c>
      <c r="CP17" s="58">
        <f t="shared" si="27"/>
        <v>0</v>
      </c>
      <c r="CQ17" s="58">
        <f t="shared" si="28"/>
        <v>0</v>
      </c>
      <c r="CR17" s="58">
        <f t="shared" si="29"/>
        <v>0</v>
      </c>
      <c r="CS17" s="58">
        <f t="shared" si="30"/>
        <v>0</v>
      </c>
      <c r="CT17" s="58">
        <f t="shared" si="31"/>
        <v>0</v>
      </c>
      <c r="CU17" s="58">
        <f t="shared" si="32"/>
        <v>0</v>
      </c>
      <c r="CV17" s="58">
        <f t="shared" si="33"/>
        <v>0</v>
      </c>
      <c r="CW17" s="58">
        <f t="shared" si="34"/>
        <v>0</v>
      </c>
      <c r="CX17" s="58">
        <f t="shared" si="35"/>
        <v>0</v>
      </c>
      <c r="CY17" s="58">
        <f t="shared" si="36"/>
        <v>0</v>
      </c>
      <c r="CZ17" s="58">
        <f t="shared" si="37"/>
        <v>0</v>
      </c>
    </row>
    <row r="18" spans="1:104" ht="14" x14ac:dyDescent="0.35">
      <c r="A18" s="136" t="s">
        <v>426</v>
      </c>
      <c r="B18" s="289"/>
      <c r="C18" s="20" t="s">
        <v>690</v>
      </c>
      <c r="D18" s="22"/>
      <c r="E18" s="22"/>
      <c r="F18" s="22"/>
      <c r="G18" s="20">
        <f t="shared" si="0"/>
        <v>0</v>
      </c>
      <c r="H18" s="20"/>
      <c r="I18" s="20"/>
      <c r="J18" s="20"/>
      <c r="K18" s="20"/>
      <c r="L18" s="20"/>
      <c r="M18" s="20"/>
      <c r="N18" s="20"/>
      <c r="O18" s="20"/>
      <c r="P18" s="20"/>
      <c r="Q18" s="20"/>
      <c r="R18" s="20"/>
      <c r="S18" s="20"/>
      <c r="T18" s="67" t="s">
        <v>115</v>
      </c>
      <c r="U18" s="67"/>
      <c r="V18" s="68" t="e">
        <f t="shared" si="1"/>
        <v>#DIV/0!</v>
      </c>
      <c r="W18" s="68" t="e">
        <f t="shared" si="2"/>
        <v>#DIV/0!</v>
      </c>
      <c r="X18" s="67"/>
      <c r="Y18" s="67"/>
      <c r="Z18" s="67" t="s">
        <v>116</v>
      </c>
      <c r="AA18" s="67"/>
      <c r="AB18" s="68" t="e">
        <f t="shared" si="3"/>
        <v>#DIV/0!</v>
      </c>
      <c r="AC18" s="68" t="e">
        <f t="shared" si="4"/>
        <v>#DIV/0!</v>
      </c>
      <c r="AD18" s="67"/>
      <c r="AE18" s="67"/>
      <c r="AF18" s="67" t="s">
        <v>117</v>
      </c>
      <c r="AG18" s="67"/>
      <c r="AH18" s="68" t="e">
        <f t="shared" si="5"/>
        <v>#DIV/0!</v>
      </c>
      <c r="AI18" s="68" t="e">
        <f t="shared" si="6"/>
        <v>#DIV/0!</v>
      </c>
      <c r="AJ18" s="67"/>
      <c r="AK18" s="67"/>
      <c r="AL18" s="67" t="s">
        <v>118</v>
      </c>
      <c r="AM18" s="67"/>
      <c r="AN18" s="68" t="e">
        <f t="shared" si="7"/>
        <v>#DIV/0!</v>
      </c>
      <c r="AO18" s="68" t="e">
        <f t="shared" si="8"/>
        <v>#DIV/0!</v>
      </c>
      <c r="AP18" s="67"/>
      <c r="AQ18" s="67"/>
      <c r="AR18" s="67" t="s">
        <v>119</v>
      </c>
      <c r="AS18" s="67"/>
      <c r="AT18" s="68" t="e">
        <f t="shared" si="9"/>
        <v>#DIV/0!</v>
      </c>
      <c r="AU18" s="68" t="e">
        <f t="shared" si="10"/>
        <v>#DIV/0!</v>
      </c>
      <c r="AV18" s="67"/>
      <c r="AW18" s="67"/>
      <c r="AX18" s="67" t="s">
        <v>120</v>
      </c>
      <c r="AY18" s="67"/>
      <c r="AZ18" s="68" t="e">
        <f t="shared" si="11"/>
        <v>#DIV/0!</v>
      </c>
      <c r="BA18" s="68" t="e">
        <f t="shared" si="12"/>
        <v>#DIV/0!</v>
      </c>
      <c r="BB18" s="67"/>
      <c r="BC18" s="67"/>
      <c r="BD18" s="67" t="s">
        <v>121</v>
      </c>
      <c r="BE18" s="67"/>
      <c r="BF18" s="68" t="e">
        <f t="shared" si="13"/>
        <v>#DIV/0!</v>
      </c>
      <c r="BG18" s="68" t="e">
        <f t="shared" si="14"/>
        <v>#DIV/0!</v>
      </c>
      <c r="BH18" s="67"/>
      <c r="BI18" s="67"/>
      <c r="BJ18" s="67" t="s">
        <v>122</v>
      </c>
      <c r="BK18" s="67"/>
      <c r="BL18" s="68" t="e">
        <f t="shared" si="15"/>
        <v>#DIV/0!</v>
      </c>
      <c r="BM18" s="68" t="e">
        <f t="shared" si="16"/>
        <v>#DIV/0!</v>
      </c>
      <c r="BN18" s="67"/>
      <c r="BO18" s="67"/>
      <c r="BP18" s="67" t="s">
        <v>123</v>
      </c>
      <c r="BQ18" s="67"/>
      <c r="BR18" s="68" t="e">
        <f t="shared" si="17"/>
        <v>#DIV/0!</v>
      </c>
      <c r="BS18" s="68" t="e">
        <f t="shared" si="18"/>
        <v>#DIV/0!</v>
      </c>
      <c r="BT18" s="67"/>
      <c r="BU18" s="67"/>
      <c r="BV18" s="67" t="s">
        <v>124</v>
      </c>
      <c r="BW18" s="67"/>
      <c r="BX18" s="68" t="e">
        <f t="shared" si="19"/>
        <v>#DIV/0!</v>
      </c>
      <c r="BY18" s="68" t="e">
        <f t="shared" si="20"/>
        <v>#DIV/0!</v>
      </c>
      <c r="BZ18" s="67"/>
      <c r="CA18" s="67"/>
      <c r="CB18" s="67" t="s">
        <v>125</v>
      </c>
      <c r="CC18" s="67"/>
      <c r="CD18" s="68" t="e">
        <f t="shared" si="21"/>
        <v>#DIV/0!</v>
      </c>
      <c r="CE18" s="68" t="e">
        <f t="shared" si="22"/>
        <v>#DIV/0!</v>
      </c>
      <c r="CF18" s="67"/>
      <c r="CG18" s="67"/>
      <c r="CH18" s="67" t="s">
        <v>126</v>
      </c>
      <c r="CI18" s="67"/>
      <c r="CJ18" s="68" t="e">
        <f t="shared" si="23"/>
        <v>#DIV/0!</v>
      </c>
      <c r="CK18" s="68" t="e">
        <f t="shared" si="24"/>
        <v>#DIV/0!</v>
      </c>
      <c r="CL18" s="67"/>
      <c r="CM18" s="67"/>
      <c r="CN18" s="58">
        <f t="shared" si="25"/>
        <v>0</v>
      </c>
      <c r="CO18" s="58">
        <f t="shared" si="26"/>
        <v>0</v>
      </c>
      <c r="CP18" s="58">
        <f t="shared" si="27"/>
        <v>0</v>
      </c>
      <c r="CQ18" s="58">
        <f t="shared" si="28"/>
        <v>0</v>
      </c>
      <c r="CR18" s="58">
        <f t="shared" si="29"/>
        <v>0</v>
      </c>
      <c r="CS18" s="58">
        <f t="shared" si="30"/>
        <v>0</v>
      </c>
      <c r="CT18" s="58">
        <f t="shared" si="31"/>
        <v>0</v>
      </c>
      <c r="CU18" s="58">
        <f t="shared" si="32"/>
        <v>0</v>
      </c>
      <c r="CV18" s="58">
        <f t="shared" si="33"/>
        <v>0</v>
      </c>
      <c r="CW18" s="58">
        <f t="shared" si="34"/>
        <v>0</v>
      </c>
      <c r="CX18" s="58">
        <f t="shared" si="35"/>
        <v>0</v>
      </c>
      <c r="CY18" s="58">
        <f t="shared" si="36"/>
        <v>0</v>
      </c>
      <c r="CZ18" s="58">
        <f t="shared" si="37"/>
        <v>0</v>
      </c>
    </row>
    <row r="19" spans="1:104" ht="26" x14ac:dyDescent="0.35">
      <c r="A19" s="136" t="s">
        <v>426</v>
      </c>
      <c r="B19" s="287" t="s">
        <v>84</v>
      </c>
      <c r="C19" s="20" t="s">
        <v>691</v>
      </c>
      <c r="D19" s="22" t="s">
        <v>309</v>
      </c>
      <c r="E19" s="22" t="s">
        <v>441</v>
      </c>
      <c r="F19" s="22" t="s">
        <v>442</v>
      </c>
      <c r="G19" s="20">
        <f t="shared" si="0"/>
        <v>8</v>
      </c>
      <c r="H19" s="20"/>
      <c r="I19" s="20"/>
      <c r="J19" s="20"/>
      <c r="K19" s="20"/>
      <c r="L19" s="20"/>
      <c r="M19" s="20"/>
      <c r="N19" s="20"/>
      <c r="O19" s="20"/>
      <c r="P19" s="20"/>
      <c r="Q19" s="20"/>
      <c r="R19" s="20">
        <v>8</v>
      </c>
      <c r="S19" s="20"/>
      <c r="T19" s="67" t="s">
        <v>115</v>
      </c>
      <c r="U19" s="67"/>
      <c r="V19" s="68" t="e">
        <f t="shared" si="1"/>
        <v>#DIV/0!</v>
      </c>
      <c r="W19" s="68">
        <f t="shared" si="2"/>
        <v>0</v>
      </c>
      <c r="X19" s="67"/>
      <c r="Y19" s="67"/>
      <c r="Z19" s="67" t="s">
        <v>116</v>
      </c>
      <c r="AA19" s="67"/>
      <c r="AB19" s="68" t="e">
        <f t="shared" si="3"/>
        <v>#DIV/0!</v>
      </c>
      <c r="AC19" s="68">
        <f t="shared" si="4"/>
        <v>0</v>
      </c>
      <c r="AD19" s="67"/>
      <c r="AE19" s="67"/>
      <c r="AF19" s="67" t="s">
        <v>117</v>
      </c>
      <c r="AG19" s="67"/>
      <c r="AH19" s="68" t="e">
        <f t="shared" si="5"/>
        <v>#DIV/0!</v>
      </c>
      <c r="AI19" s="68">
        <f t="shared" si="6"/>
        <v>0</v>
      </c>
      <c r="AJ19" s="67"/>
      <c r="AK19" s="67"/>
      <c r="AL19" s="67" t="s">
        <v>118</v>
      </c>
      <c r="AM19" s="67"/>
      <c r="AN19" s="68" t="e">
        <f t="shared" si="7"/>
        <v>#DIV/0!</v>
      </c>
      <c r="AO19" s="68">
        <f t="shared" si="8"/>
        <v>0</v>
      </c>
      <c r="AP19" s="67"/>
      <c r="AQ19" s="67"/>
      <c r="AR19" s="67" t="s">
        <v>119</v>
      </c>
      <c r="AS19" s="67"/>
      <c r="AT19" s="68" t="e">
        <f t="shared" si="9"/>
        <v>#DIV/0!</v>
      </c>
      <c r="AU19" s="68">
        <f t="shared" si="10"/>
        <v>0</v>
      </c>
      <c r="AV19" s="67"/>
      <c r="AW19" s="67"/>
      <c r="AX19" s="67" t="s">
        <v>120</v>
      </c>
      <c r="AY19" s="67"/>
      <c r="AZ19" s="68" t="e">
        <f t="shared" si="11"/>
        <v>#DIV/0!</v>
      </c>
      <c r="BA19" s="68">
        <f t="shared" si="12"/>
        <v>0</v>
      </c>
      <c r="BB19" s="67"/>
      <c r="BC19" s="67"/>
      <c r="BD19" s="67" t="s">
        <v>121</v>
      </c>
      <c r="BE19" s="67"/>
      <c r="BF19" s="68" t="e">
        <f t="shared" si="13"/>
        <v>#DIV/0!</v>
      </c>
      <c r="BG19" s="68">
        <f t="shared" si="14"/>
        <v>0</v>
      </c>
      <c r="BH19" s="67"/>
      <c r="BI19" s="67"/>
      <c r="BJ19" s="67" t="s">
        <v>122</v>
      </c>
      <c r="BK19" s="67"/>
      <c r="BL19" s="68" t="e">
        <f t="shared" si="15"/>
        <v>#DIV/0!</v>
      </c>
      <c r="BM19" s="68">
        <f t="shared" si="16"/>
        <v>0</v>
      </c>
      <c r="BN19" s="67"/>
      <c r="BO19" s="67"/>
      <c r="BP19" s="67" t="s">
        <v>123</v>
      </c>
      <c r="BQ19" s="67"/>
      <c r="BR19" s="68" t="e">
        <f t="shared" si="17"/>
        <v>#DIV/0!</v>
      </c>
      <c r="BS19" s="68">
        <f t="shared" si="18"/>
        <v>0</v>
      </c>
      <c r="BT19" s="67"/>
      <c r="BU19" s="67"/>
      <c r="BV19" s="67" t="s">
        <v>124</v>
      </c>
      <c r="BW19" s="67"/>
      <c r="BX19" s="68" t="e">
        <f t="shared" si="19"/>
        <v>#DIV/0!</v>
      </c>
      <c r="BY19" s="68">
        <f t="shared" si="20"/>
        <v>0</v>
      </c>
      <c r="BZ19" s="67"/>
      <c r="CA19" s="67"/>
      <c r="CB19" s="67" t="s">
        <v>125</v>
      </c>
      <c r="CC19" s="67"/>
      <c r="CD19" s="68">
        <f t="shared" si="21"/>
        <v>0</v>
      </c>
      <c r="CE19" s="68">
        <f t="shared" si="22"/>
        <v>0</v>
      </c>
      <c r="CF19" s="67"/>
      <c r="CG19" s="67"/>
      <c r="CH19" s="67" t="s">
        <v>126</v>
      </c>
      <c r="CI19" s="67"/>
      <c r="CJ19" s="68" t="e">
        <f t="shared" si="23"/>
        <v>#DIV/0!</v>
      </c>
      <c r="CK19" s="68">
        <f t="shared" si="24"/>
        <v>0</v>
      </c>
      <c r="CL19" s="67"/>
      <c r="CM19" s="67"/>
      <c r="CN19" s="58">
        <f t="shared" si="25"/>
        <v>0</v>
      </c>
      <c r="CO19" s="58">
        <f t="shared" si="26"/>
        <v>0</v>
      </c>
      <c r="CP19" s="58">
        <f t="shared" si="27"/>
        <v>0</v>
      </c>
      <c r="CQ19" s="58">
        <f t="shared" si="28"/>
        <v>0</v>
      </c>
      <c r="CR19" s="58">
        <f t="shared" si="29"/>
        <v>0</v>
      </c>
      <c r="CS19" s="58">
        <f t="shared" si="30"/>
        <v>0</v>
      </c>
      <c r="CT19" s="58">
        <f t="shared" si="31"/>
        <v>0</v>
      </c>
      <c r="CU19" s="58">
        <f t="shared" si="32"/>
        <v>0</v>
      </c>
      <c r="CV19" s="58">
        <f t="shared" si="33"/>
        <v>0</v>
      </c>
      <c r="CW19" s="58">
        <f t="shared" si="34"/>
        <v>0</v>
      </c>
      <c r="CX19" s="58">
        <f t="shared" si="35"/>
        <v>0</v>
      </c>
      <c r="CY19" s="58">
        <f t="shared" si="36"/>
        <v>0</v>
      </c>
      <c r="CZ19" s="58">
        <f t="shared" si="37"/>
        <v>0</v>
      </c>
    </row>
    <row r="20" spans="1:104" ht="14" x14ac:dyDescent="0.35">
      <c r="A20" s="136" t="s">
        <v>426</v>
      </c>
      <c r="B20" s="288"/>
      <c r="C20" s="20" t="s">
        <v>692</v>
      </c>
      <c r="D20" s="22"/>
      <c r="E20" s="22"/>
      <c r="F20" s="22"/>
      <c r="G20" s="20">
        <f t="shared" si="0"/>
        <v>0</v>
      </c>
      <c r="H20" s="20"/>
      <c r="I20" s="20"/>
      <c r="J20" s="20"/>
      <c r="K20" s="20"/>
      <c r="L20" s="20"/>
      <c r="M20" s="20"/>
      <c r="N20" s="20"/>
      <c r="O20" s="20"/>
      <c r="P20" s="20"/>
      <c r="Q20" s="20"/>
      <c r="R20" s="20"/>
      <c r="S20" s="20"/>
      <c r="T20" s="67" t="s">
        <v>115</v>
      </c>
      <c r="U20" s="67"/>
      <c r="V20" s="68" t="e">
        <f t="shared" si="1"/>
        <v>#DIV/0!</v>
      </c>
      <c r="W20" s="68" t="e">
        <f t="shared" si="2"/>
        <v>#DIV/0!</v>
      </c>
      <c r="X20" s="67"/>
      <c r="Y20" s="67"/>
      <c r="Z20" s="67" t="s">
        <v>116</v>
      </c>
      <c r="AA20" s="67"/>
      <c r="AB20" s="68" t="e">
        <f t="shared" si="3"/>
        <v>#DIV/0!</v>
      </c>
      <c r="AC20" s="68" t="e">
        <f t="shared" si="4"/>
        <v>#DIV/0!</v>
      </c>
      <c r="AD20" s="67"/>
      <c r="AE20" s="67"/>
      <c r="AF20" s="67" t="s">
        <v>117</v>
      </c>
      <c r="AG20" s="67"/>
      <c r="AH20" s="68" t="e">
        <f t="shared" si="5"/>
        <v>#DIV/0!</v>
      </c>
      <c r="AI20" s="68" t="e">
        <f t="shared" si="6"/>
        <v>#DIV/0!</v>
      </c>
      <c r="AJ20" s="67"/>
      <c r="AK20" s="67"/>
      <c r="AL20" s="67" t="s">
        <v>118</v>
      </c>
      <c r="AM20" s="67"/>
      <c r="AN20" s="68" t="e">
        <f t="shared" si="7"/>
        <v>#DIV/0!</v>
      </c>
      <c r="AO20" s="68" t="e">
        <f t="shared" si="8"/>
        <v>#DIV/0!</v>
      </c>
      <c r="AP20" s="67"/>
      <c r="AQ20" s="67"/>
      <c r="AR20" s="67" t="s">
        <v>119</v>
      </c>
      <c r="AS20" s="67"/>
      <c r="AT20" s="68" t="e">
        <f t="shared" si="9"/>
        <v>#DIV/0!</v>
      </c>
      <c r="AU20" s="68" t="e">
        <f t="shared" si="10"/>
        <v>#DIV/0!</v>
      </c>
      <c r="AV20" s="67"/>
      <c r="AW20" s="67"/>
      <c r="AX20" s="67" t="s">
        <v>120</v>
      </c>
      <c r="AY20" s="67"/>
      <c r="AZ20" s="68" t="e">
        <f t="shared" si="11"/>
        <v>#DIV/0!</v>
      </c>
      <c r="BA20" s="68" t="e">
        <f t="shared" si="12"/>
        <v>#DIV/0!</v>
      </c>
      <c r="BB20" s="67"/>
      <c r="BC20" s="67"/>
      <c r="BD20" s="67" t="s">
        <v>121</v>
      </c>
      <c r="BE20" s="67"/>
      <c r="BF20" s="68" t="e">
        <f t="shared" si="13"/>
        <v>#DIV/0!</v>
      </c>
      <c r="BG20" s="68" t="e">
        <f t="shared" si="14"/>
        <v>#DIV/0!</v>
      </c>
      <c r="BH20" s="67"/>
      <c r="BI20" s="67"/>
      <c r="BJ20" s="67" t="s">
        <v>122</v>
      </c>
      <c r="BK20" s="67"/>
      <c r="BL20" s="68" t="e">
        <f t="shared" si="15"/>
        <v>#DIV/0!</v>
      </c>
      <c r="BM20" s="68" t="e">
        <f t="shared" si="16"/>
        <v>#DIV/0!</v>
      </c>
      <c r="BN20" s="67"/>
      <c r="BO20" s="67"/>
      <c r="BP20" s="67" t="s">
        <v>123</v>
      </c>
      <c r="BQ20" s="67"/>
      <c r="BR20" s="68" t="e">
        <f t="shared" si="17"/>
        <v>#DIV/0!</v>
      </c>
      <c r="BS20" s="68" t="e">
        <f t="shared" si="18"/>
        <v>#DIV/0!</v>
      </c>
      <c r="BT20" s="67"/>
      <c r="BU20" s="67"/>
      <c r="BV20" s="67" t="s">
        <v>124</v>
      </c>
      <c r="BW20" s="67"/>
      <c r="BX20" s="68" t="e">
        <f t="shared" si="19"/>
        <v>#DIV/0!</v>
      </c>
      <c r="BY20" s="68" t="e">
        <f t="shared" si="20"/>
        <v>#DIV/0!</v>
      </c>
      <c r="BZ20" s="67"/>
      <c r="CA20" s="67"/>
      <c r="CB20" s="67" t="s">
        <v>125</v>
      </c>
      <c r="CC20" s="67"/>
      <c r="CD20" s="68" t="e">
        <f t="shared" si="21"/>
        <v>#DIV/0!</v>
      </c>
      <c r="CE20" s="68" t="e">
        <f t="shared" si="22"/>
        <v>#DIV/0!</v>
      </c>
      <c r="CF20" s="67"/>
      <c r="CG20" s="67"/>
      <c r="CH20" s="67" t="s">
        <v>126</v>
      </c>
      <c r="CI20" s="67"/>
      <c r="CJ20" s="68" t="e">
        <f t="shared" si="23"/>
        <v>#DIV/0!</v>
      </c>
      <c r="CK20" s="68" t="e">
        <f t="shared" si="24"/>
        <v>#DIV/0!</v>
      </c>
      <c r="CL20" s="67"/>
      <c r="CM20" s="67"/>
      <c r="CN20" s="58">
        <f t="shared" si="25"/>
        <v>0</v>
      </c>
      <c r="CO20" s="58">
        <f t="shared" si="26"/>
        <v>0</v>
      </c>
      <c r="CP20" s="58">
        <f t="shared" si="27"/>
        <v>0</v>
      </c>
      <c r="CQ20" s="58">
        <f t="shared" si="28"/>
        <v>0</v>
      </c>
      <c r="CR20" s="58">
        <f t="shared" si="29"/>
        <v>0</v>
      </c>
      <c r="CS20" s="58">
        <f t="shared" si="30"/>
        <v>0</v>
      </c>
      <c r="CT20" s="58">
        <f t="shared" si="31"/>
        <v>0</v>
      </c>
      <c r="CU20" s="58">
        <f t="shared" si="32"/>
        <v>0</v>
      </c>
      <c r="CV20" s="58">
        <f t="shared" si="33"/>
        <v>0</v>
      </c>
      <c r="CW20" s="58">
        <f t="shared" si="34"/>
        <v>0</v>
      </c>
      <c r="CX20" s="58">
        <f t="shared" si="35"/>
        <v>0</v>
      </c>
      <c r="CY20" s="58">
        <f t="shared" si="36"/>
        <v>0</v>
      </c>
      <c r="CZ20" s="58">
        <f t="shared" si="37"/>
        <v>0</v>
      </c>
    </row>
    <row r="21" spans="1:104" ht="14" x14ac:dyDescent="0.35">
      <c r="A21" s="136" t="s">
        <v>426</v>
      </c>
      <c r="B21" s="288"/>
      <c r="C21" s="20" t="s">
        <v>693</v>
      </c>
      <c r="D21" s="22"/>
      <c r="E21" s="22"/>
      <c r="F21" s="22"/>
      <c r="G21" s="20">
        <f t="shared" si="0"/>
        <v>0</v>
      </c>
      <c r="H21" s="20"/>
      <c r="I21" s="20"/>
      <c r="J21" s="20"/>
      <c r="K21" s="20"/>
      <c r="L21" s="20"/>
      <c r="M21" s="20"/>
      <c r="N21" s="20"/>
      <c r="O21" s="20"/>
      <c r="P21" s="20"/>
      <c r="Q21" s="20"/>
      <c r="R21" s="20"/>
      <c r="S21" s="20"/>
      <c r="T21" s="67" t="s">
        <v>115</v>
      </c>
      <c r="U21" s="67"/>
      <c r="V21" s="68" t="e">
        <f t="shared" si="1"/>
        <v>#DIV/0!</v>
      </c>
      <c r="W21" s="68" t="e">
        <f t="shared" si="2"/>
        <v>#DIV/0!</v>
      </c>
      <c r="X21" s="67"/>
      <c r="Y21" s="67"/>
      <c r="Z21" s="67" t="s">
        <v>116</v>
      </c>
      <c r="AA21" s="67"/>
      <c r="AB21" s="68" t="e">
        <f t="shared" si="3"/>
        <v>#DIV/0!</v>
      </c>
      <c r="AC21" s="68" t="e">
        <f t="shared" si="4"/>
        <v>#DIV/0!</v>
      </c>
      <c r="AD21" s="67"/>
      <c r="AE21" s="67"/>
      <c r="AF21" s="67" t="s">
        <v>117</v>
      </c>
      <c r="AG21" s="67"/>
      <c r="AH21" s="68" t="e">
        <f t="shared" si="5"/>
        <v>#DIV/0!</v>
      </c>
      <c r="AI21" s="68" t="e">
        <f t="shared" si="6"/>
        <v>#DIV/0!</v>
      </c>
      <c r="AJ21" s="67"/>
      <c r="AK21" s="67"/>
      <c r="AL21" s="67" t="s">
        <v>118</v>
      </c>
      <c r="AM21" s="67"/>
      <c r="AN21" s="68" t="e">
        <f t="shared" si="7"/>
        <v>#DIV/0!</v>
      </c>
      <c r="AO21" s="68" t="e">
        <f t="shared" si="8"/>
        <v>#DIV/0!</v>
      </c>
      <c r="AP21" s="67"/>
      <c r="AQ21" s="67"/>
      <c r="AR21" s="67" t="s">
        <v>119</v>
      </c>
      <c r="AS21" s="67"/>
      <c r="AT21" s="68" t="e">
        <f t="shared" si="9"/>
        <v>#DIV/0!</v>
      </c>
      <c r="AU21" s="68" t="e">
        <f t="shared" si="10"/>
        <v>#DIV/0!</v>
      </c>
      <c r="AV21" s="67"/>
      <c r="AW21" s="67"/>
      <c r="AX21" s="67" t="s">
        <v>120</v>
      </c>
      <c r="AY21" s="67"/>
      <c r="AZ21" s="68" t="e">
        <f t="shared" si="11"/>
        <v>#DIV/0!</v>
      </c>
      <c r="BA21" s="68" t="e">
        <f t="shared" si="12"/>
        <v>#DIV/0!</v>
      </c>
      <c r="BB21" s="67"/>
      <c r="BC21" s="67"/>
      <c r="BD21" s="67" t="s">
        <v>121</v>
      </c>
      <c r="BE21" s="67"/>
      <c r="BF21" s="68" t="e">
        <f t="shared" si="13"/>
        <v>#DIV/0!</v>
      </c>
      <c r="BG21" s="68" t="e">
        <f t="shared" si="14"/>
        <v>#DIV/0!</v>
      </c>
      <c r="BH21" s="67"/>
      <c r="BI21" s="67"/>
      <c r="BJ21" s="67" t="s">
        <v>122</v>
      </c>
      <c r="BK21" s="67"/>
      <c r="BL21" s="68" t="e">
        <f t="shared" si="15"/>
        <v>#DIV/0!</v>
      </c>
      <c r="BM21" s="68" t="e">
        <f t="shared" si="16"/>
        <v>#DIV/0!</v>
      </c>
      <c r="BN21" s="67"/>
      <c r="BO21" s="67"/>
      <c r="BP21" s="67" t="s">
        <v>123</v>
      </c>
      <c r="BQ21" s="67"/>
      <c r="BR21" s="68" t="e">
        <f t="shared" si="17"/>
        <v>#DIV/0!</v>
      </c>
      <c r="BS21" s="68" t="e">
        <f t="shared" si="18"/>
        <v>#DIV/0!</v>
      </c>
      <c r="BT21" s="67"/>
      <c r="BU21" s="67"/>
      <c r="BV21" s="67" t="s">
        <v>124</v>
      </c>
      <c r="BW21" s="67"/>
      <c r="BX21" s="68" t="e">
        <f t="shared" si="19"/>
        <v>#DIV/0!</v>
      </c>
      <c r="BY21" s="68" t="e">
        <f t="shared" si="20"/>
        <v>#DIV/0!</v>
      </c>
      <c r="BZ21" s="67"/>
      <c r="CA21" s="67"/>
      <c r="CB21" s="67" t="s">
        <v>125</v>
      </c>
      <c r="CC21" s="67"/>
      <c r="CD21" s="68" t="e">
        <f t="shared" si="21"/>
        <v>#DIV/0!</v>
      </c>
      <c r="CE21" s="68" t="e">
        <f t="shared" si="22"/>
        <v>#DIV/0!</v>
      </c>
      <c r="CF21" s="67"/>
      <c r="CG21" s="67"/>
      <c r="CH21" s="67" t="s">
        <v>126</v>
      </c>
      <c r="CI21" s="67"/>
      <c r="CJ21" s="68" t="e">
        <f t="shared" si="23"/>
        <v>#DIV/0!</v>
      </c>
      <c r="CK21" s="68" t="e">
        <f t="shared" si="24"/>
        <v>#DIV/0!</v>
      </c>
      <c r="CL21" s="67"/>
      <c r="CM21" s="67"/>
      <c r="CN21" s="58">
        <f t="shared" si="25"/>
        <v>0</v>
      </c>
      <c r="CO21" s="58">
        <f t="shared" si="26"/>
        <v>0</v>
      </c>
      <c r="CP21" s="58">
        <f t="shared" si="27"/>
        <v>0</v>
      </c>
      <c r="CQ21" s="58">
        <f t="shared" si="28"/>
        <v>0</v>
      </c>
      <c r="CR21" s="58">
        <f t="shared" si="29"/>
        <v>0</v>
      </c>
      <c r="CS21" s="58">
        <f t="shared" si="30"/>
        <v>0</v>
      </c>
      <c r="CT21" s="58">
        <f t="shared" si="31"/>
        <v>0</v>
      </c>
      <c r="CU21" s="58">
        <f t="shared" si="32"/>
        <v>0</v>
      </c>
      <c r="CV21" s="58">
        <f t="shared" si="33"/>
        <v>0</v>
      </c>
      <c r="CW21" s="58">
        <f t="shared" si="34"/>
        <v>0</v>
      </c>
      <c r="CX21" s="58">
        <f t="shared" si="35"/>
        <v>0</v>
      </c>
      <c r="CY21" s="58">
        <f t="shared" si="36"/>
        <v>0</v>
      </c>
      <c r="CZ21" s="58">
        <f t="shared" si="37"/>
        <v>0</v>
      </c>
    </row>
    <row r="22" spans="1:104" ht="14" x14ac:dyDescent="0.35">
      <c r="A22" s="136" t="s">
        <v>426</v>
      </c>
      <c r="B22" s="289"/>
      <c r="C22" s="20" t="s">
        <v>694</v>
      </c>
      <c r="D22" s="22"/>
      <c r="E22" s="22"/>
      <c r="F22" s="22"/>
      <c r="G22" s="20">
        <f t="shared" si="0"/>
        <v>0</v>
      </c>
      <c r="H22" s="20"/>
      <c r="I22" s="20"/>
      <c r="J22" s="20"/>
      <c r="K22" s="20"/>
      <c r="L22" s="20"/>
      <c r="M22" s="20"/>
      <c r="N22" s="20"/>
      <c r="O22" s="20"/>
      <c r="P22" s="20"/>
      <c r="Q22" s="20"/>
      <c r="R22" s="20"/>
      <c r="S22" s="20"/>
      <c r="T22" s="67" t="s">
        <v>115</v>
      </c>
      <c r="U22" s="67"/>
      <c r="V22" s="68" t="e">
        <f t="shared" si="1"/>
        <v>#DIV/0!</v>
      </c>
      <c r="W22" s="68" t="e">
        <f t="shared" si="2"/>
        <v>#DIV/0!</v>
      </c>
      <c r="X22" s="67"/>
      <c r="Y22" s="67"/>
      <c r="Z22" s="67" t="s">
        <v>116</v>
      </c>
      <c r="AA22" s="67"/>
      <c r="AB22" s="68" t="e">
        <f t="shared" si="3"/>
        <v>#DIV/0!</v>
      </c>
      <c r="AC22" s="68" t="e">
        <f t="shared" si="4"/>
        <v>#DIV/0!</v>
      </c>
      <c r="AD22" s="67"/>
      <c r="AE22" s="67"/>
      <c r="AF22" s="67" t="s">
        <v>117</v>
      </c>
      <c r="AG22" s="67"/>
      <c r="AH22" s="68" t="e">
        <f t="shared" si="5"/>
        <v>#DIV/0!</v>
      </c>
      <c r="AI22" s="68" t="e">
        <f t="shared" si="6"/>
        <v>#DIV/0!</v>
      </c>
      <c r="AJ22" s="67"/>
      <c r="AK22" s="67"/>
      <c r="AL22" s="67" t="s">
        <v>118</v>
      </c>
      <c r="AM22" s="67"/>
      <c r="AN22" s="68" t="e">
        <f t="shared" si="7"/>
        <v>#DIV/0!</v>
      </c>
      <c r="AO22" s="68" t="e">
        <f t="shared" si="8"/>
        <v>#DIV/0!</v>
      </c>
      <c r="AP22" s="67"/>
      <c r="AQ22" s="67"/>
      <c r="AR22" s="67" t="s">
        <v>119</v>
      </c>
      <c r="AS22" s="67"/>
      <c r="AT22" s="68" t="e">
        <f t="shared" si="9"/>
        <v>#DIV/0!</v>
      </c>
      <c r="AU22" s="68" t="e">
        <f t="shared" si="10"/>
        <v>#DIV/0!</v>
      </c>
      <c r="AV22" s="67"/>
      <c r="AW22" s="67"/>
      <c r="AX22" s="67" t="s">
        <v>120</v>
      </c>
      <c r="AY22" s="67"/>
      <c r="AZ22" s="68" t="e">
        <f t="shared" si="11"/>
        <v>#DIV/0!</v>
      </c>
      <c r="BA22" s="68" t="e">
        <f t="shared" si="12"/>
        <v>#DIV/0!</v>
      </c>
      <c r="BB22" s="67"/>
      <c r="BC22" s="67"/>
      <c r="BD22" s="67" t="s">
        <v>121</v>
      </c>
      <c r="BE22" s="67"/>
      <c r="BF22" s="68" t="e">
        <f t="shared" si="13"/>
        <v>#DIV/0!</v>
      </c>
      <c r="BG22" s="68" t="e">
        <f t="shared" si="14"/>
        <v>#DIV/0!</v>
      </c>
      <c r="BH22" s="67"/>
      <c r="BI22" s="67"/>
      <c r="BJ22" s="67" t="s">
        <v>122</v>
      </c>
      <c r="BK22" s="67"/>
      <c r="BL22" s="68" t="e">
        <f t="shared" si="15"/>
        <v>#DIV/0!</v>
      </c>
      <c r="BM22" s="68" t="e">
        <f t="shared" si="16"/>
        <v>#DIV/0!</v>
      </c>
      <c r="BN22" s="67"/>
      <c r="BO22" s="67"/>
      <c r="BP22" s="67" t="s">
        <v>123</v>
      </c>
      <c r="BQ22" s="67"/>
      <c r="BR22" s="68" t="e">
        <f t="shared" si="17"/>
        <v>#DIV/0!</v>
      </c>
      <c r="BS22" s="68" t="e">
        <f t="shared" si="18"/>
        <v>#DIV/0!</v>
      </c>
      <c r="BT22" s="67"/>
      <c r="BU22" s="67"/>
      <c r="BV22" s="67" t="s">
        <v>124</v>
      </c>
      <c r="BW22" s="67"/>
      <c r="BX22" s="68" t="e">
        <f t="shared" si="19"/>
        <v>#DIV/0!</v>
      </c>
      <c r="BY22" s="68" t="e">
        <f t="shared" si="20"/>
        <v>#DIV/0!</v>
      </c>
      <c r="BZ22" s="67"/>
      <c r="CA22" s="67"/>
      <c r="CB22" s="67" t="s">
        <v>125</v>
      </c>
      <c r="CC22" s="67"/>
      <c r="CD22" s="68" t="e">
        <f t="shared" si="21"/>
        <v>#DIV/0!</v>
      </c>
      <c r="CE22" s="68" t="e">
        <f t="shared" si="22"/>
        <v>#DIV/0!</v>
      </c>
      <c r="CF22" s="67"/>
      <c r="CG22" s="67"/>
      <c r="CH22" s="67" t="s">
        <v>126</v>
      </c>
      <c r="CI22" s="67"/>
      <c r="CJ22" s="68" t="e">
        <f t="shared" si="23"/>
        <v>#DIV/0!</v>
      </c>
      <c r="CK22" s="68" t="e">
        <f t="shared" si="24"/>
        <v>#DIV/0!</v>
      </c>
      <c r="CL22" s="67"/>
      <c r="CM22" s="67"/>
      <c r="CN22" s="58">
        <f t="shared" si="25"/>
        <v>0</v>
      </c>
      <c r="CO22" s="58">
        <f t="shared" si="26"/>
        <v>0</v>
      </c>
      <c r="CP22" s="58">
        <f t="shared" si="27"/>
        <v>0</v>
      </c>
      <c r="CQ22" s="58">
        <f t="shared" si="28"/>
        <v>0</v>
      </c>
      <c r="CR22" s="58">
        <f t="shared" si="29"/>
        <v>0</v>
      </c>
      <c r="CS22" s="58">
        <f t="shared" si="30"/>
        <v>0</v>
      </c>
      <c r="CT22" s="58">
        <f t="shared" si="31"/>
        <v>0</v>
      </c>
      <c r="CU22" s="58">
        <f t="shared" si="32"/>
        <v>0</v>
      </c>
      <c r="CV22" s="58">
        <f t="shared" si="33"/>
        <v>0</v>
      </c>
      <c r="CW22" s="58">
        <f t="shared" si="34"/>
        <v>0</v>
      </c>
      <c r="CX22" s="58">
        <f t="shared" si="35"/>
        <v>0</v>
      </c>
      <c r="CY22" s="58">
        <f t="shared" si="36"/>
        <v>0</v>
      </c>
      <c r="CZ22" s="58">
        <f t="shared" si="37"/>
        <v>0</v>
      </c>
    </row>
    <row r="23" spans="1:104" ht="78" x14ac:dyDescent="0.35">
      <c r="A23" s="136" t="s">
        <v>330</v>
      </c>
      <c r="B23" s="287" t="s">
        <v>201</v>
      </c>
      <c r="C23" s="20" t="s">
        <v>695</v>
      </c>
      <c r="D23" s="22" t="s">
        <v>331</v>
      </c>
      <c r="E23" s="22" t="s">
        <v>332</v>
      </c>
      <c r="F23" s="22" t="s">
        <v>333</v>
      </c>
      <c r="G23" s="20">
        <f t="shared" si="0"/>
        <v>3</v>
      </c>
      <c r="H23" s="20"/>
      <c r="I23" s="20"/>
      <c r="J23" s="20"/>
      <c r="K23" s="20"/>
      <c r="L23" s="20"/>
      <c r="M23" s="20">
        <v>1</v>
      </c>
      <c r="N23" s="20"/>
      <c r="O23" s="20">
        <v>1</v>
      </c>
      <c r="P23" s="20"/>
      <c r="Q23" s="20">
        <v>1</v>
      </c>
      <c r="R23" s="20"/>
      <c r="S23" s="20"/>
      <c r="T23" s="67" t="s">
        <v>115</v>
      </c>
      <c r="U23" s="67"/>
      <c r="V23" s="68" t="e">
        <f t="shared" si="1"/>
        <v>#DIV/0!</v>
      </c>
      <c r="W23" s="68">
        <f t="shared" si="2"/>
        <v>0</v>
      </c>
      <c r="X23" s="67"/>
      <c r="Y23" s="67"/>
      <c r="Z23" s="67" t="s">
        <v>116</v>
      </c>
      <c r="AA23" s="67"/>
      <c r="AB23" s="68" t="e">
        <f t="shared" si="3"/>
        <v>#DIV/0!</v>
      </c>
      <c r="AC23" s="68">
        <f t="shared" si="4"/>
        <v>0</v>
      </c>
      <c r="AD23" s="67"/>
      <c r="AE23" s="67"/>
      <c r="AF23" s="67" t="s">
        <v>117</v>
      </c>
      <c r="AG23" s="67"/>
      <c r="AH23" s="68" t="e">
        <f t="shared" si="5"/>
        <v>#DIV/0!</v>
      </c>
      <c r="AI23" s="68">
        <f t="shared" si="6"/>
        <v>0</v>
      </c>
      <c r="AJ23" s="67"/>
      <c r="AK23" s="67"/>
      <c r="AL23" s="67" t="s">
        <v>118</v>
      </c>
      <c r="AM23" s="67"/>
      <c r="AN23" s="68" t="e">
        <f t="shared" si="7"/>
        <v>#DIV/0!</v>
      </c>
      <c r="AO23" s="68">
        <f t="shared" si="8"/>
        <v>0</v>
      </c>
      <c r="AP23" s="67"/>
      <c r="AQ23" s="67"/>
      <c r="AR23" s="67" t="s">
        <v>119</v>
      </c>
      <c r="AS23" s="67"/>
      <c r="AT23" s="68" t="e">
        <f t="shared" si="9"/>
        <v>#DIV/0!</v>
      </c>
      <c r="AU23" s="68">
        <f t="shared" si="10"/>
        <v>0</v>
      </c>
      <c r="AV23" s="67"/>
      <c r="AW23" s="67"/>
      <c r="AX23" s="67" t="s">
        <v>120</v>
      </c>
      <c r="AY23" s="67"/>
      <c r="AZ23" s="68">
        <f t="shared" si="11"/>
        <v>0</v>
      </c>
      <c r="BA23" s="68">
        <f t="shared" si="12"/>
        <v>0</v>
      </c>
      <c r="BB23" s="67"/>
      <c r="BC23" s="67"/>
      <c r="BD23" s="67" t="s">
        <v>121</v>
      </c>
      <c r="BE23" s="67"/>
      <c r="BF23" s="68" t="e">
        <f t="shared" si="13"/>
        <v>#DIV/0!</v>
      </c>
      <c r="BG23" s="68">
        <f t="shared" si="14"/>
        <v>0</v>
      </c>
      <c r="BH23" s="67"/>
      <c r="BI23" s="67"/>
      <c r="BJ23" s="67" t="s">
        <v>122</v>
      </c>
      <c r="BK23" s="67"/>
      <c r="BL23" s="68">
        <f t="shared" si="15"/>
        <v>0</v>
      </c>
      <c r="BM23" s="68">
        <f t="shared" si="16"/>
        <v>0</v>
      </c>
      <c r="BN23" s="67"/>
      <c r="BO23" s="67"/>
      <c r="BP23" s="67" t="s">
        <v>123</v>
      </c>
      <c r="BQ23" s="67"/>
      <c r="BR23" s="68" t="e">
        <f t="shared" si="17"/>
        <v>#DIV/0!</v>
      </c>
      <c r="BS23" s="68">
        <f t="shared" si="18"/>
        <v>0</v>
      </c>
      <c r="BT23" s="67"/>
      <c r="BU23" s="67"/>
      <c r="BV23" s="67" t="s">
        <v>124</v>
      </c>
      <c r="BW23" s="67"/>
      <c r="BX23" s="68">
        <f t="shared" si="19"/>
        <v>0</v>
      </c>
      <c r="BY23" s="68">
        <f t="shared" si="20"/>
        <v>0</v>
      </c>
      <c r="BZ23" s="67"/>
      <c r="CA23" s="67"/>
      <c r="CB23" s="67" t="s">
        <v>125</v>
      </c>
      <c r="CC23" s="67"/>
      <c r="CD23" s="68" t="e">
        <f t="shared" si="21"/>
        <v>#DIV/0!</v>
      </c>
      <c r="CE23" s="68">
        <f t="shared" si="22"/>
        <v>0</v>
      </c>
      <c r="CF23" s="67"/>
      <c r="CG23" s="67"/>
      <c r="CH23" s="67" t="s">
        <v>126</v>
      </c>
      <c r="CI23" s="67"/>
      <c r="CJ23" s="68" t="e">
        <f t="shared" si="23"/>
        <v>#DIV/0!</v>
      </c>
      <c r="CK23" s="68">
        <f t="shared" si="24"/>
        <v>0</v>
      </c>
      <c r="CL23" s="67"/>
      <c r="CM23" s="67"/>
      <c r="CN23" s="58">
        <f t="shared" si="25"/>
        <v>0</v>
      </c>
      <c r="CO23" s="58">
        <f t="shared" si="26"/>
        <v>0</v>
      </c>
      <c r="CP23" s="58">
        <f t="shared" si="27"/>
        <v>0</v>
      </c>
      <c r="CQ23" s="58">
        <f t="shared" si="28"/>
        <v>0</v>
      </c>
      <c r="CR23" s="58">
        <f t="shared" si="29"/>
        <v>0</v>
      </c>
      <c r="CS23" s="58">
        <f t="shared" si="30"/>
        <v>0</v>
      </c>
      <c r="CT23" s="58">
        <f t="shared" si="31"/>
        <v>0</v>
      </c>
      <c r="CU23" s="58">
        <f t="shared" si="32"/>
        <v>0</v>
      </c>
      <c r="CV23" s="58">
        <f t="shared" si="33"/>
        <v>0</v>
      </c>
      <c r="CW23" s="58">
        <f t="shared" si="34"/>
        <v>0</v>
      </c>
      <c r="CX23" s="58">
        <f t="shared" si="35"/>
        <v>0</v>
      </c>
      <c r="CY23" s="58">
        <f t="shared" si="36"/>
        <v>0</v>
      </c>
      <c r="CZ23" s="58">
        <f t="shared" si="37"/>
        <v>0</v>
      </c>
    </row>
    <row r="24" spans="1:104" ht="26" x14ac:dyDescent="0.35">
      <c r="A24" s="136" t="s">
        <v>330</v>
      </c>
      <c r="B24" s="288"/>
      <c r="C24" s="20" t="s">
        <v>696</v>
      </c>
      <c r="D24" s="22" t="s">
        <v>331</v>
      </c>
      <c r="E24" s="22" t="s">
        <v>334</v>
      </c>
      <c r="F24" s="22" t="s">
        <v>390</v>
      </c>
      <c r="G24" s="20">
        <f t="shared" si="0"/>
        <v>1</v>
      </c>
      <c r="H24" s="20"/>
      <c r="I24" s="20"/>
      <c r="J24" s="20"/>
      <c r="K24" s="20"/>
      <c r="L24" s="20"/>
      <c r="M24" s="20"/>
      <c r="N24" s="20"/>
      <c r="O24" s="20"/>
      <c r="P24" s="20"/>
      <c r="Q24" s="20"/>
      <c r="R24" s="20">
        <v>1</v>
      </c>
      <c r="S24" s="20"/>
      <c r="T24" s="67" t="s">
        <v>115</v>
      </c>
      <c r="U24" s="67"/>
      <c r="V24" s="68" t="e">
        <f t="shared" si="1"/>
        <v>#DIV/0!</v>
      </c>
      <c r="W24" s="68">
        <f t="shared" si="2"/>
        <v>0</v>
      </c>
      <c r="X24" s="67"/>
      <c r="Y24" s="67"/>
      <c r="Z24" s="67" t="s">
        <v>116</v>
      </c>
      <c r="AA24" s="67"/>
      <c r="AB24" s="68" t="e">
        <f t="shared" si="3"/>
        <v>#DIV/0!</v>
      </c>
      <c r="AC24" s="68">
        <f t="shared" si="4"/>
        <v>0</v>
      </c>
      <c r="AD24" s="67"/>
      <c r="AE24" s="67"/>
      <c r="AF24" s="67" t="s">
        <v>117</v>
      </c>
      <c r="AG24" s="67"/>
      <c r="AH24" s="68" t="e">
        <f t="shared" si="5"/>
        <v>#DIV/0!</v>
      </c>
      <c r="AI24" s="68">
        <f t="shared" si="6"/>
        <v>0</v>
      </c>
      <c r="AJ24" s="67"/>
      <c r="AK24" s="67"/>
      <c r="AL24" s="67" t="s">
        <v>118</v>
      </c>
      <c r="AM24" s="67"/>
      <c r="AN24" s="68" t="e">
        <f t="shared" si="7"/>
        <v>#DIV/0!</v>
      </c>
      <c r="AO24" s="68">
        <f t="shared" si="8"/>
        <v>0</v>
      </c>
      <c r="AP24" s="67"/>
      <c r="AQ24" s="67"/>
      <c r="AR24" s="67" t="s">
        <v>119</v>
      </c>
      <c r="AS24" s="67"/>
      <c r="AT24" s="68" t="e">
        <f t="shared" si="9"/>
        <v>#DIV/0!</v>
      </c>
      <c r="AU24" s="68">
        <f t="shared" si="10"/>
        <v>0</v>
      </c>
      <c r="AV24" s="67"/>
      <c r="AW24" s="67"/>
      <c r="AX24" s="67" t="s">
        <v>120</v>
      </c>
      <c r="AY24" s="67"/>
      <c r="AZ24" s="68" t="e">
        <f t="shared" si="11"/>
        <v>#DIV/0!</v>
      </c>
      <c r="BA24" s="68">
        <f t="shared" si="12"/>
        <v>0</v>
      </c>
      <c r="BB24" s="67"/>
      <c r="BC24" s="67"/>
      <c r="BD24" s="67" t="s">
        <v>121</v>
      </c>
      <c r="BE24" s="67"/>
      <c r="BF24" s="68" t="e">
        <f t="shared" si="13"/>
        <v>#DIV/0!</v>
      </c>
      <c r="BG24" s="68">
        <f t="shared" si="14"/>
        <v>0</v>
      </c>
      <c r="BH24" s="67"/>
      <c r="BI24" s="67"/>
      <c r="BJ24" s="67" t="s">
        <v>122</v>
      </c>
      <c r="BK24" s="67"/>
      <c r="BL24" s="68" t="e">
        <f t="shared" si="15"/>
        <v>#DIV/0!</v>
      </c>
      <c r="BM24" s="68">
        <f t="shared" si="16"/>
        <v>0</v>
      </c>
      <c r="BN24" s="67"/>
      <c r="BO24" s="67"/>
      <c r="BP24" s="67" t="s">
        <v>123</v>
      </c>
      <c r="BQ24" s="67"/>
      <c r="BR24" s="68" t="e">
        <f t="shared" si="17"/>
        <v>#DIV/0!</v>
      </c>
      <c r="BS24" s="68">
        <f t="shared" si="18"/>
        <v>0</v>
      </c>
      <c r="BT24" s="67"/>
      <c r="BU24" s="67"/>
      <c r="BV24" s="67" t="s">
        <v>124</v>
      </c>
      <c r="BW24" s="67"/>
      <c r="BX24" s="68" t="e">
        <f t="shared" si="19"/>
        <v>#DIV/0!</v>
      </c>
      <c r="BY24" s="68">
        <f t="shared" si="20"/>
        <v>0</v>
      </c>
      <c r="BZ24" s="67"/>
      <c r="CA24" s="67"/>
      <c r="CB24" s="67" t="s">
        <v>125</v>
      </c>
      <c r="CC24" s="67"/>
      <c r="CD24" s="68">
        <f t="shared" si="21"/>
        <v>0</v>
      </c>
      <c r="CE24" s="68">
        <f t="shared" si="22"/>
        <v>0</v>
      </c>
      <c r="CF24" s="67"/>
      <c r="CG24" s="67"/>
      <c r="CH24" s="67" t="s">
        <v>126</v>
      </c>
      <c r="CI24" s="67"/>
      <c r="CJ24" s="68" t="e">
        <f t="shared" si="23"/>
        <v>#DIV/0!</v>
      </c>
      <c r="CK24" s="68">
        <f t="shared" si="24"/>
        <v>0</v>
      </c>
      <c r="CL24" s="67"/>
      <c r="CM24" s="67"/>
      <c r="CN24" s="58">
        <f t="shared" si="25"/>
        <v>0</v>
      </c>
      <c r="CO24" s="58">
        <f t="shared" si="26"/>
        <v>0</v>
      </c>
      <c r="CP24" s="58">
        <f t="shared" si="27"/>
        <v>0</v>
      </c>
      <c r="CQ24" s="58">
        <f t="shared" si="28"/>
        <v>0</v>
      </c>
      <c r="CR24" s="58">
        <f t="shared" si="29"/>
        <v>0</v>
      </c>
      <c r="CS24" s="58">
        <f t="shared" si="30"/>
        <v>0</v>
      </c>
      <c r="CT24" s="58">
        <f t="shared" si="31"/>
        <v>0</v>
      </c>
      <c r="CU24" s="58">
        <f t="shared" si="32"/>
        <v>0</v>
      </c>
      <c r="CV24" s="58">
        <f t="shared" si="33"/>
        <v>0</v>
      </c>
      <c r="CW24" s="58">
        <f t="shared" si="34"/>
        <v>0</v>
      </c>
      <c r="CX24" s="58">
        <f t="shared" si="35"/>
        <v>0</v>
      </c>
      <c r="CY24" s="58">
        <f t="shared" si="36"/>
        <v>0</v>
      </c>
      <c r="CZ24" s="58">
        <f t="shared" si="37"/>
        <v>0</v>
      </c>
    </row>
    <row r="25" spans="1:104" ht="26" x14ac:dyDescent="0.35">
      <c r="A25" s="136" t="s">
        <v>330</v>
      </c>
      <c r="B25" s="288"/>
      <c r="C25" s="20" t="s">
        <v>697</v>
      </c>
      <c r="D25" s="22" t="s">
        <v>331</v>
      </c>
      <c r="E25" s="22" t="s">
        <v>403</v>
      </c>
      <c r="F25" s="22" t="s">
        <v>359</v>
      </c>
      <c r="G25" s="20">
        <f t="shared" si="0"/>
        <v>1</v>
      </c>
      <c r="H25" s="20"/>
      <c r="I25" s="20"/>
      <c r="J25" s="20"/>
      <c r="K25" s="20"/>
      <c r="L25" s="20"/>
      <c r="M25" s="20"/>
      <c r="N25" s="20"/>
      <c r="O25" s="20"/>
      <c r="P25" s="20"/>
      <c r="Q25" s="20"/>
      <c r="R25" s="20">
        <v>1</v>
      </c>
      <c r="S25" s="20"/>
      <c r="T25" s="67" t="s">
        <v>115</v>
      </c>
      <c r="U25" s="67"/>
      <c r="V25" s="68" t="e">
        <f t="shared" si="1"/>
        <v>#DIV/0!</v>
      </c>
      <c r="W25" s="68">
        <f t="shared" si="2"/>
        <v>0</v>
      </c>
      <c r="X25" s="67"/>
      <c r="Y25" s="67"/>
      <c r="Z25" s="67" t="s">
        <v>116</v>
      </c>
      <c r="AA25" s="67"/>
      <c r="AB25" s="68" t="e">
        <f t="shared" si="3"/>
        <v>#DIV/0!</v>
      </c>
      <c r="AC25" s="68">
        <f t="shared" si="4"/>
        <v>0</v>
      </c>
      <c r="AD25" s="67"/>
      <c r="AE25" s="67"/>
      <c r="AF25" s="67" t="s">
        <v>117</v>
      </c>
      <c r="AG25" s="67"/>
      <c r="AH25" s="68" t="e">
        <f t="shared" si="5"/>
        <v>#DIV/0!</v>
      </c>
      <c r="AI25" s="68">
        <f t="shared" si="6"/>
        <v>0</v>
      </c>
      <c r="AJ25" s="67"/>
      <c r="AK25" s="67"/>
      <c r="AL25" s="67" t="s">
        <v>118</v>
      </c>
      <c r="AM25" s="67"/>
      <c r="AN25" s="68" t="e">
        <f t="shared" si="7"/>
        <v>#DIV/0!</v>
      </c>
      <c r="AO25" s="68">
        <f t="shared" si="8"/>
        <v>0</v>
      </c>
      <c r="AP25" s="67"/>
      <c r="AQ25" s="67"/>
      <c r="AR25" s="67" t="s">
        <v>119</v>
      </c>
      <c r="AS25" s="67"/>
      <c r="AT25" s="68" t="e">
        <f t="shared" si="9"/>
        <v>#DIV/0!</v>
      </c>
      <c r="AU25" s="68">
        <f t="shared" si="10"/>
        <v>0</v>
      </c>
      <c r="AV25" s="67"/>
      <c r="AW25" s="67"/>
      <c r="AX25" s="67" t="s">
        <v>120</v>
      </c>
      <c r="AY25" s="67"/>
      <c r="AZ25" s="68" t="e">
        <f t="shared" si="11"/>
        <v>#DIV/0!</v>
      </c>
      <c r="BA25" s="68">
        <f t="shared" si="12"/>
        <v>0</v>
      </c>
      <c r="BB25" s="67"/>
      <c r="BC25" s="67"/>
      <c r="BD25" s="67" t="s">
        <v>121</v>
      </c>
      <c r="BE25" s="67"/>
      <c r="BF25" s="68" t="e">
        <f t="shared" si="13"/>
        <v>#DIV/0!</v>
      </c>
      <c r="BG25" s="68">
        <f t="shared" si="14"/>
        <v>0</v>
      </c>
      <c r="BH25" s="67"/>
      <c r="BI25" s="67"/>
      <c r="BJ25" s="67" t="s">
        <v>122</v>
      </c>
      <c r="BK25" s="67"/>
      <c r="BL25" s="68" t="e">
        <f t="shared" si="15"/>
        <v>#DIV/0!</v>
      </c>
      <c r="BM25" s="68">
        <f t="shared" si="16"/>
        <v>0</v>
      </c>
      <c r="BN25" s="67"/>
      <c r="BO25" s="67"/>
      <c r="BP25" s="67" t="s">
        <v>123</v>
      </c>
      <c r="BQ25" s="67"/>
      <c r="BR25" s="68" t="e">
        <f t="shared" si="17"/>
        <v>#DIV/0!</v>
      </c>
      <c r="BS25" s="68">
        <f t="shared" si="18"/>
        <v>0</v>
      </c>
      <c r="BT25" s="67"/>
      <c r="BU25" s="67"/>
      <c r="BV25" s="67" t="s">
        <v>124</v>
      </c>
      <c r="BW25" s="67"/>
      <c r="BX25" s="68" t="e">
        <f t="shared" si="19"/>
        <v>#DIV/0!</v>
      </c>
      <c r="BY25" s="68">
        <f t="shared" si="20"/>
        <v>0</v>
      </c>
      <c r="BZ25" s="67"/>
      <c r="CA25" s="67"/>
      <c r="CB25" s="67" t="s">
        <v>125</v>
      </c>
      <c r="CC25" s="67"/>
      <c r="CD25" s="68">
        <f t="shared" si="21"/>
        <v>0</v>
      </c>
      <c r="CE25" s="68">
        <f t="shared" si="22"/>
        <v>0</v>
      </c>
      <c r="CF25" s="67"/>
      <c r="CG25" s="67"/>
      <c r="CH25" s="67" t="s">
        <v>126</v>
      </c>
      <c r="CI25" s="67"/>
      <c r="CJ25" s="68" t="e">
        <f t="shared" si="23"/>
        <v>#DIV/0!</v>
      </c>
      <c r="CK25" s="68">
        <f t="shared" si="24"/>
        <v>0</v>
      </c>
      <c r="CL25" s="67"/>
      <c r="CM25" s="67"/>
      <c r="CN25" s="58">
        <f t="shared" si="25"/>
        <v>0</v>
      </c>
      <c r="CO25" s="58">
        <f t="shared" si="26"/>
        <v>0</v>
      </c>
      <c r="CP25" s="58">
        <f t="shared" si="27"/>
        <v>0</v>
      </c>
      <c r="CQ25" s="58">
        <f t="shared" si="28"/>
        <v>0</v>
      </c>
      <c r="CR25" s="58">
        <f t="shared" si="29"/>
        <v>0</v>
      </c>
      <c r="CS25" s="58">
        <f t="shared" si="30"/>
        <v>0</v>
      </c>
      <c r="CT25" s="58">
        <f t="shared" si="31"/>
        <v>0</v>
      </c>
      <c r="CU25" s="58">
        <f t="shared" si="32"/>
        <v>0</v>
      </c>
      <c r="CV25" s="58">
        <f t="shared" si="33"/>
        <v>0</v>
      </c>
      <c r="CW25" s="58">
        <f t="shared" si="34"/>
        <v>0</v>
      </c>
      <c r="CX25" s="58">
        <f t="shared" si="35"/>
        <v>0</v>
      </c>
      <c r="CY25" s="58">
        <f t="shared" si="36"/>
        <v>0</v>
      </c>
      <c r="CZ25" s="58">
        <f t="shared" si="37"/>
        <v>0</v>
      </c>
    </row>
    <row r="26" spans="1:104" ht="14" x14ac:dyDescent="0.35">
      <c r="A26" s="136" t="s">
        <v>330</v>
      </c>
      <c r="B26" s="289"/>
      <c r="C26" s="20" t="s">
        <v>698</v>
      </c>
      <c r="D26" s="22"/>
      <c r="E26" s="22"/>
      <c r="F26" s="22"/>
      <c r="G26" s="20">
        <f t="shared" si="0"/>
        <v>0</v>
      </c>
      <c r="H26" s="20"/>
      <c r="I26" s="20"/>
      <c r="J26" s="20"/>
      <c r="K26" s="20"/>
      <c r="L26" s="20"/>
      <c r="M26" s="20"/>
      <c r="N26" s="20"/>
      <c r="O26" s="20"/>
      <c r="P26" s="20"/>
      <c r="Q26" s="20"/>
      <c r="R26" s="20"/>
      <c r="S26" s="20"/>
      <c r="T26" s="67" t="s">
        <v>115</v>
      </c>
      <c r="U26" s="67"/>
      <c r="V26" s="68" t="e">
        <f t="shared" si="1"/>
        <v>#DIV/0!</v>
      </c>
      <c r="W26" s="68" t="e">
        <f t="shared" si="2"/>
        <v>#DIV/0!</v>
      </c>
      <c r="X26" s="67"/>
      <c r="Y26" s="67"/>
      <c r="Z26" s="67" t="s">
        <v>116</v>
      </c>
      <c r="AA26" s="67"/>
      <c r="AB26" s="68" t="e">
        <f t="shared" si="3"/>
        <v>#DIV/0!</v>
      </c>
      <c r="AC26" s="68" t="e">
        <f t="shared" si="4"/>
        <v>#DIV/0!</v>
      </c>
      <c r="AD26" s="67"/>
      <c r="AE26" s="67"/>
      <c r="AF26" s="67" t="s">
        <v>117</v>
      </c>
      <c r="AG26" s="67"/>
      <c r="AH26" s="68" t="e">
        <f t="shared" si="5"/>
        <v>#DIV/0!</v>
      </c>
      <c r="AI26" s="68" t="e">
        <f t="shared" si="6"/>
        <v>#DIV/0!</v>
      </c>
      <c r="AJ26" s="67"/>
      <c r="AK26" s="67"/>
      <c r="AL26" s="67" t="s">
        <v>118</v>
      </c>
      <c r="AM26" s="67"/>
      <c r="AN26" s="68" t="e">
        <f t="shared" si="7"/>
        <v>#DIV/0!</v>
      </c>
      <c r="AO26" s="68" t="e">
        <f t="shared" si="8"/>
        <v>#DIV/0!</v>
      </c>
      <c r="AP26" s="67"/>
      <c r="AQ26" s="67"/>
      <c r="AR26" s="67" t="s">
        <v>119</v>
      </c>
      <c r="AS26" s="67"/>
      <c r="AT26" s="68" t="e">
        <f t="shared" si="9"/>
        <v>#DIV/0!</v>
      </c>
      <c r="AU26" s="68" t="e">
        <f t="shared" si="10"/>
        <v>#DIV/0!</v>
      </c>
      <c r="AV26" s="67"/>
      <c r="AW26" s="67"/>
      <c r="AX26" s="67" t="s">
        <v>120</v>
      </c>
      <c r="AY26" s="67"/>
      <c r="AZ26" s="68" t="e">
        <f t="shared" si="11"/>
        <v>#DIV/0!</v>
      </c>
      <c r="BA26" s="68" t="e">
        <f t="shared" si="12"/>
        <v>#DIV/0!</v>
      </c>
      <c r="BB26" s="67"/>
      <c r="BC26" s="67"/>
      <c r="BD26" s="67" t="s">
        <v>121</v>
      </c>
      <c r="BE26" s="67"/>
      <c r="BF26" s="68" t="e">
        <f t="shared" si="13"/>
        <v>#DIV/0!</v>
      </c>
      <c r="BG26" s="68" t="e">
        <f t="shared" si="14"/>
        <v>#DIV/0!</v>
      </c>
      <c r="BH26" s="67"/>
      <c r="BI26" s="67"/>
      <c r="BJ26" s="67" t="s">
        <v>122</v>
      </c>
      <c r="BK26" s="67"/>
      <c r="BL26" s="68" t="e">
        <f t="shared" si="15"/>
        <v>#DIV/0!</v>
      </c>
      <c r="BM26" s="68" t="e">
        <f t="shared" si="16"/>
        <v>#DIV/0!</v>
      </c>
      <c r="BN26" s="67"/>
      <c r="BO26" s="67"/>
      <c r="BP26" s="67" t="s">
        <v>123</v>
      </c>
      <c r="BQ26" s="67"/>
      <c r="BR26" s="68" t="e">
        <f t="shared" si="17"/>
        <v>#DIV/0!</v>
      </c>
      <c r="BS26" s="68" t="e">
        <f t="shared" si="18"/>
        <v>#DIV/0!</v>
      </c>
      <c r="BT26" s="67"/>
      <c r="BU26" s="67"/>
      <c r="BV26" s="67" t="s">
        <v>124</v>
      </c>
      <c r="BW26" s="67"/>
      <c r="BX26" s="68" t="e">
        <f t="shared" si="19"/>
        <v>#DIV/0!</v>
      </c>
      <c r="BY26" s="68" t="e">
        <f t="shared" si="20"/>
        <v>#DIV/0!</v>
      </c>
      <c r="BZ26" s="67"/>
      <c r="CA26" s="67"/>
      <c r="CB26" s="67" t="s">
        <v>125</v>
      </c>
      <c r="CC26" s="67"/>
      <c r="CD26" s="68" t="e">
        <f t="shared" si="21"/>
        <v>#DIV/0!</v>
      </c>
      <c r="CE26" s="68" t="e">
        <f t="shared" si="22"/>
        <v>#DIV/0!</v>
      </c>
      <c r="CF26" s="67"/>
      <c r="CG26" s="67"/>
      <c r="CH26" s="67" t="s">
        <v>126</v>
      </c>
      <c r="CI26" s="67"/>
      <c r="CJ26" s="68" t="e">
        <f t="shared" si="23"/>
        <v>#DIV/0!</v>
      </c>
      <c r="CK26" s="68" t="e">
        <f t="shared" si="24"/>
        <v>#DIV/0!</v>
      </c>
      <c r="CL26" s="67"/>
      <c r="CM26" s="67"/>
      <c r="CN26" s="58">
        <f t="shared" si="25"/>
        <v>0</v>
      </c>
      <c r="CO26" s="58">
        <f t="shared" si="26"/>
        <v>0</v>
      </c>
      <c r="CP26" s="58">
        <f t="shared" si="27"/>
        <v>0</v>
      </c>
      <c r="CQ26" s="58">
        <f t="shared" si="28"/>
        <v>0</v>
      </c>
      <c r="CR26" s="58">
        <f t="shared" si="29"/>
        <v>0</v>
      </c>
      <c r="CS26" s="58">
        <f t="shared" si="30"/>
        <v>0</v>
      </c>
      <c r="CT26" s="58">
        <f t="shared" si="31"/>
        <v>0</v>
      </c>
      <c r="CU26" s="58">
        <f t="shared" si="32"/>
        <v>0</v>
      </c>
      <c r="CV26" s="58">
        <f t="shared" si="33"/>
        <v>0</v>
      </c>
      <c r="CW26" s="58">
        <f t="shared" si="34"/>
        <v>0</v>
      </c>
      <c r="CX26" s="58">
        <f t="shared" si="35"/>
        <v>0</v>
      </c>
      <c r="CY26" s="58">
        <f t="shared" si="36"/>
        <v>0</v>
      </c>
      <c r="CZ26" s="58">
        <f t="shared" si="37"/>
        <v>0</v>
      </c>
    </row>
    <row r="27" spans="1:104" ht="39" x14ac:dyDescent="0.35">
      <c r="A27" s="136" t="s">
        <v>410</v>
      </c>
      <c r="B27" s="287" t="s">
        <v>201</v>
      </c>
      <c r="C27" s="20" t="s">
        <v>699</v>
      </c>
      <c r="D27" s="22" t="s">
        <v>412</v>
      </c>
      <c r="E27" s="22" t="s">
        <v>413</v>
      </c>
      <c r="F27" s="22" t="s">
        <v>414</v>
      </c>
      <c r="G27" s="20">
        <f t="shared" si="0"/>
        <v>1</v>
      </c>
      <c r="H27" s="20"/>
      <c r="I27" s="20"/>
      <c r="J27" s="20"/>
      <c r="K27" s="20"/>
      <c r="L27" s="20"/>
      <c r="M27" s="20"/>
      <c r="N27" s="20"/>
      <c r="O27" s="20"/>
      <c r="P27" s="20"/>
      <c r="Q27" s="20"/>
      <c r="R27" s="20"/>
      <c r="S27" s="20">
        <v>1</v>
      </c>
      <c r="T27" s="67" t="s">
        <v>115</v>
      </c>
      <c r="U27" s="67"/>
      <c r="V27" s="68" t="e">
        <f t="shared" si="1"/>
        <v>#DIV/0!</v>
      </c>
      <c r="W27" s="68">
        <f t="shared" si="2"/>
        <v>0</v>
      </c>
      <c r="X27" s="67"/>
      <c r="Y27" s="67"/>
      <c r="Z27" s="67" t="s">
        <v>116</v>
      </c>
      <c r="AA27" s="67"/>
      <c r="AB27" s="68" t="e">
        <f t="shared" si="3"/>
        <v>#DIV/0!</v>
      </c>
      <c r="AC27" s="68">
        <f t="shared" si="4"/>
        <v>0</v>
      </c>
      <c r="AD27" s="67"/>
      <c r="AE27" s="67"/>
      <c r="AF27" s="67" t="s">
        <v>117</v>
      </c>
      <c r="AG27" s="67"/>
      <c r="AH27" s="68" t="e">
        <f t="shared" si="5"/>
        <v>#DIV/0!</v>
      </c>
      <c r="AI27" s="68">
        <f t="shared" si="6"/>
        <v>0</v>
      </c>
      <c r="AJ27" s="67"/>
      <c r="AK27" s="67"/>
      <c r="AL27" s="67" t="s">
        <v>118</v>
      </c>
      <c r="AM27" s="67"/>
      <c r="AN27" s="68" t="e">
        <f t="shared" si="7"/>
        <v>#DIV/0!</v>
      </c>
      <c r="AO27" s="68">
        <f t="shared" si="8"/>
        <v>0</v>
      </c>
      <c r="AP27" s="67"/>
      <c r="AQ27" s="67"/>
      <c r="AR27" s="67" t="s">
        <v>119</v>
      </c>
      <c r="AS27" s="67"/>
      <c r="AT27" s="68" t="e">
        <f t="shared" si="9"/>
        <v>#DIV/0!</v>
      </c>
      <c r="AU27" s="68">
        <f t="shared" si="10"/>
        <v>0</v>
      </c>
      <c r="AV27" s="67"/>
      <c r="AW27" s="67"/>
      <c r="AX27" s="67" t="s">
        <v>120</v>
      </c>
      <c r="AY27" s="67"/>
      <c r="AZ27" s="68" t="e">
        <f t="shared" si="11"/>
        <v>#DIV/0!</v>
      </c>
      <c r="BA27" s="68">
        <f t="shared" si="12"/>
        <v>0</v>
      </c>
      <c r="BB27" s="67"/>
      <c r="BC27" s="67"/>
      <c r="BD27" s="67" t="s">
        <v>121</v>
      </c>
      <c r="BE27" s="67"/>
      <c r="BF27" s="68" t="e">
        <f t="shared" si="13"/>
        <v>#DIV/0!</v>
      </c>
      <c r="BG27" s="68">
        <f t="shared" si="14"/>
        <v>0</v>
      </c>
      <c r="BH27" s="67"/>
      <c r="BI27" s="67"/>
      <c r="BJ27" s="67" t="s">
        <v>122</v>
      </c>
      <c r="BK27" s="67"/>
      <c r="BL27" s="68" t="e">
        <f t="shared" si="15"/>
        <v>#DIV/0!</v>
      </c>
      <c r="BM27" s="68">
        <f t="shared" si="16"/>
        <v>0</v>
      </c>
      <c r="BN27" s="67"/>
      <c r="BO27" s="67"/>
      <c r="BP27" s="67" t="s">
        <v>123</v>
      </c>
      <c r="BQ27" s="67"/>
      <c r="BR27" s="68" t="e">
        <f t="shared" si="17"/>
        <v>#DIV/0!</v>
      </c>
      <c r="BS27" s="68">
        <f t="shared" si="18"/>
        <v>0</v>
      </c>
      <c r="BT27" s="67"/>
      <c r="BU27" s="67"/>
      <c r="BV27" s="67" t="s">
        <v>124</v>
      </c>
      <c r="BW27" s="67"/>
      <c r="BX27" s="68" t="e">
        <f t="shared" si="19"/>
        <v>#DIV/0!</v>
      </c>
      <c r="BY27" s="68">
        <f t="shared" si="20"/>
        <v>0</v>
      </c>
      <c r="BZ27" s="67"/>
      <c r="CA27" s="67"/>
      <c r="CB27" s="67" t="s">
        <v>125</v>
      </c>
      <c r="CC27" s="67"/>
      <c r="CD27" s="68" t="e">
        <f t="shared" si="21"/>
        <v>#DIV/0!</v>
      </c>
      <c r="CE27" s="68">
        <f t="shared" si="22"/>
        <v>0</v>
      </c>
      <c r="CF27" s="67"/>
      <c r="CG27" s="67"/>
      <c r="CH27" s="67" t="s">
        <v>126</v>
      </c>
      <c r="CI27" s="67"/>
      <c r="CJ27" s="68">
        <f t="shared" si="23"/>
        <v>0</v>
      </c>
      <c r="CK27" s="68">
        <f t="shared" si="24"/>
        <v>0</v>
      </c>
      <c r="CL27" s="67"/>
      <c r="CM27" s="67"/>
      <c r="CN27" s="58">
        <f t="shared" si="25"/>
        <v>0</v>
      </c>
      <c r="CO27" s="58">
        <f t="shared" si="26"/>
        <v>0</v>
      </c>
      <c r="CP27" s="58">
        <f t="shared" si="27"/>
        <v>0</v>
      </c>
      <c r="CQ27" s="58">
        <f t="shared" si="28"/>
        <v>0</v>
      </c>
      <c r="CR27" s="58">
        <f t="shared" si="29"/>
        <v>0</v>
      </c>
      <c r="CS27" s="58">
        <f t="shared" si="30"/>
        <v>0</v>
      </c>
      <c r="CT27" s="58">
        <f t="shared" si="31"/>
        <v>0</v>
      </c>
      <c r="CU27" s="58">
        <f t="shared" si="32"/>
        <v>0</v>
      </c>
      <c r="CV27" s="58">
        <f t="shared" si="33"/>
        <v>0</v>
      </c>
      <c r="CW27" s="58">
        <f t="shared" si="34"/>
        <v>0</v>
      </c>
      <c r="CX27" s="58">
        <f t="shared" si="35"/>
        <v>0</v>
      </c>
      <c r="CY27" s="58">
        <f t="shared" si="36"/>
        <v>0</v>
      </c>
      <c r="CZ27" s="58">
        <f t="shared" si="37"/>
        <v>0</v>
      </c>
    </row>
    <row r="28" spans="1:104" ht="14" x14ac:dyDescent="0.35">
      <c r="A28" s="136" t="s">
        <v>410</v>
      </c>
      <c r="B28" s="288"/>
      <c r="C28" s="20" t="s">
        <v>700</v>
      </c>
      <c r="D28" s="22"/>
      <c r="E28" s="22"/>
      <c r="F28" s="22"/>
      <c r="G28" s="20">
        <f t="shared" si="0"/>
        <v>0</v>
      </c>
      <c r="H28" s="20"/>
      <c r="I28" s="20"/>
      <c r="J28" s="20"/>
      <c r="K28" s="20"/>
      <c r="L28" s="20"/>
      <c r="M28" s="20"/>
      <c r="N28" s="20"/>
      <c r="O28" s="20"/>
      <c r="P28" s="20"/>
      <c r="Q28" s="20"/>
      <c r="R28" s="20"/>
      <c r="S28" s="20"/>
      <c r="T28" s="67" t="s">
        <v>115</v>
      </c>
      <c r="U28" s="67"/>
      <c r="V28" s="68" t="e">
        <f t="shared" si="1"/>
        <v>#DIV/0!</v>
      </c>
      <c r="W28" s="68" t="e">
        <f t="shared" si="2"/>
        <v>#DIV/0!</v>
      </c>
      <c r="X28" s="67"/>
      <c r="Y28" s="67"/>
      <c r="Z28" s="67" t="s">
        <v>116</v>
      </c>
      <c r="AA28" s="67"/>
      <c r="AB28" s="68" t="e">
        <f t="shared" si="3"/>
        <v>#DIV/0!</v>
      </c>
      <c r="AC28" s="68" t="e">
        <f t="shared" si="4"/>
        <v>#DIV/0!</v>
      </c>
      <c r="AD28" s="67"/>
      <c r="AE28" s="67"/>
      <c r="AF28" s="67" t="s">
        <v>117</v>
      </c>
      <c r="AG28" s="67"/>
      <c r="AH28" s="68" t="e">
        <f t="shared" si="5"/>
        <v>#DIV/0!</v>
      </c>
      <c r="AI28" s="68" t="e">
        <f t="shared" si="6"/>
        <v>#DIV/0!</v>
      </c>
      <c r="AJ28" s="67"/>
      <c r="AK28" s="67"/>
      <c r="AL28" s="67" t="s">
        <v>118</v>
      </c>
      <c r="AM28" s="67"/>
      <c r="AN28" s="68" t="e">
        <f t="shared" si="7"/>
        <v>#DIV/0!</v>
      </c>
      <c r="AO28" s="68" t="e">
        <f t="shared" si="8"/>
        <v>#DIV/0!</v>
      </c>
      <c r="AP28" s="67"/>
      <c r="AQ28" s="67"/>
      <c r="AR28" s="67" t="s">
        <v>119</v>
      </c>
      <c r="AS28" s="67"/>
      <c r="AT28" s="68" t="e">
        <f t="shared" si="9"/>
        <v>#DIV/0!</v>
      </c>
      <c r="AU28" s="68" t="e">
        <f t="shared" si="10"/>
        <v>#DIV/0!</v>
      </c>
      <c r="AV28" s="67"/>
      <c r="AW28" s="67"/>
      <c r="AX28" s="67" t="s">
        <v>120</v>
      </c>
      <c r="AY28" s="67"/>
      <c r="AZ28" s="68" t="e">
        <f t="shared" si="11"/>
        <v>#DIV/0!</v>
      </c>
      <c r="BA28" s="68" t="e">
        <f t="shared" si="12"/>
        <v>#DIV/0!</v>
      </c>
      <c r="BB28" s="67"/>
      <c r="BC28" s="67"/>
      <c r="BD28" s="67" t="s">
        <v>121</v>
      </c>
      <c r="BE28" s="67"/>
      <c r="BF28" s="68" t="e">
        <f t="shared" si="13"/>
        <v>#DIV/0!</v>
      </c>
      <c r="BG28" s="68" t="e">
        <f t="shared" si="14"/>
        <v>#DIV/0!</v>
      </c>
      <c r="BH28" s="67"/>
      <c r="BI28" s="67"/>
      <c r="BJ28" s="67" t="s">
        <v>122</v>
      </c>
      <c r="BK28" s="67"/>
      <c r="BL28" s="68" t="e">
        <f t="shared" si="15"/>
        <v>#DIV/0!</v>
      </c>
      <c r="BM28" s="68" t="e">
        <f t="shared" si="16"/>
        <v>#DIV/0!</v>
      </c>
      <c r="BN28" s="67"/>
      <c r="BO28" s="67"/>
      <c r="BP28" s="67" t="s">
        <v>123</v>
      </c>
      <c r="BQ28" s="67"/>
      <c r="BR28" s="68" t="e">
        <f t="shared" si="17"/>
        <v>#DIV/0!</v>
      </c>
      <c r="BS28" s="68" t="e">
        <f t="shared" si="18"/>
        <v>#DIV/0!</v>
      </c>
      <c r="BT28" s="67"/>
      <c r="BU28" s="67"/>
      <c r="BV28" s="67" t="s">
        <v>124</v>
      </c>
      <c r="BW28" s="67"/>
      <c r="BX28" s="68" t="e">
        <f t="shared" si="19"/>
        <v>#DIV/0!</v>
      </c>
      <c r="BY28" s="68" t="e">
        <f t="shared" si="20"/>
        <v>#DIV/0!</v>
      </c>
      <c r="BZ28" s="67"/>
      <c r="CA28" s="67"/>
      <c r="CB28" s="67" t="s">
        <v>125</v>
      </c>
      <c r="CC28" s="67"/>
      <c r="CD28" s="68" t="e">
        <f t="shared" si="21"/>
        <v>#DIV/0!</v>
      </c>
      <c r="CE28" s="68" t="e">
        <f t="shared" si="22"/>
        <v>#DIV/0!</v>
      </c>
      <c r="CF28" s="67"/>
      <c r="CG28" s="67"/>
      <c r="CH28" s="67" t="s">
        <v>126</v>
      </c>
      <c r="CI28" s="67"/>
      <c r="CJ28" s="68" t="e">
        <f t="shared" si="23"/>
        <v>#DIV/0!</v>
      </c>
      <c r="CK28" s="68" t="e">
        <f t="shared" si="24"/>
        <v>#DIV/0!</v>
      </c>
      <c r="CL28" s="67"/>
      <c r="CM28" s="67"/>
      <c r="CN28" s="58">
        <f t="shared" si="25"/>
        <v>0</v>
      </c>
      <c r="CO28" s="58">
        <f t="shared" si="26"/>
        <v>0</v>
      </c>
      <c r="CP28" s="58">
        <f t="shared" si="27"/>
        <v>0</v>
      </c>
      <c r="CQ28" s="58">
        <f t="shared" si="28"/>
        <v>0</v>
      </c>
      <c r="CR28" s="58">
        <f t="shared" si="29"/>
        <v>0</v>
      </c>
      <c r="CS28" s="58">
        <f t="shared" si="30"/>
        <v>0</v>
      </c>
      <c r="CT28" s="58">
        <f t="shared" si="31"/>
        <v>0</v>
      </c>
      <c r="CU28" s="58">
        <f t="shared" si="32"/>
        <v>0</v>
      </c>
      <c r="CV28" s="58">
        <f t="shared" si="33"/>
        <v>0</v>
      </c>
      <c r="CW28" s="58">
        <f t="shared" si="34"/>
        <v>0</v>
      </c>
      <c r="CX28" s="58">
        <f t="shared" si="35"/>
        <v>0</v>
      </c>
      <c r="CY28" s="58">
        <f t="shared" si="36"/>
        <v>0</v>
      </c>
      <c r="CZ28" s="58">
        <f t="shared" si="37"/>
        <v>0</v>
      </c>
    </row>
    <row r="29" spans="1:104" ht="14" x14ac:dyDescent="0.35">
      <c r="A29" s="136" t="s">
        <v>410</v>
      </c>
      <c r="B29" s="288"/>
      <c r="C29" s="20" t="s">
        <v>701</v>
      </c>
      <c r="D29" s="22"/>
      <c r="E29" s="22"/>
      <c r="F29" s="22"/>
      <c r="G29" s="20">
        <f t="shared" si="0"/>
        <v>0</v>
      </c>
      <c r="H29" s="20"/>
      <c r="I29" s="20"/>
      <c r="J29" s="20"/>
      <c r="K29" s="20"/>
      <c r="L29" s="20"/>
      <c r="M29" s="20"/>
      <c r="N29" s="20"/>
      <c r="O29" s="20"/>
      <c r="P29" s="20"/>
      <c r="Q29" s="20"/>
      <c r="R29" s="20"/>
      <c r="S29" s="20"/>
      <c r="T29" s="67" t="s">
        <v>115</v>
      </c>
      <c r="U29" s="67"/>
      <c r="V29" s="68" t="e">
        <f t="shared" si="1"/>
        <v>#DIV/0!</v>
      </c>
      <c r="W29" s="68" t="e">
        <f t="shared" si="2"/>
        <v>#DIV/0!</v>
      </c>
      <c r="X29" s="67"/>
      <c r="Y29" s="67"/>
      <c r="Z29" s="67" t="s">
        <v>116</v>
      </c>
      <c r="AA29" s="67"/>
      <c r="AB29" s="68" t="e">
        <f t="shared" si="3"/>
        <v>#DIV/0!</v>
      </c>
      <c r="AC29" s="68" t="e">
        <f t="shared" si="4"/>
        <v>#DIV/0!</v>
      </c>
      <c r="AD29" s="67"/>
      <c r="AE29" s="67"/>
      <c r="AF29" s="67" t="s">
        <v>117</v>
      </c>
      <c r="AG29" s="67"/>
      <c r="AH29" s="68" t="e">
        <f t="shared" si="5"/>
        <v>#DIV/0!</v>
      </c>
      <c r="AI29" s="68" t="e">
        <f t="shared" si="6"/>
        <v>#DIV/0!</v>
      </c>
      <c r="AJ29" s="67"/>
      <c r="AK29" s="67"/>
      <c r="AL29" s="67" t="s">
        <v>118</v>
      </c>
      <c r="AM29" s="67"/>
      <c r="AN29" s="68" t="e">
        <f t="shared" si="7"/>
        <v>#DIV/0!</v>
      </c>
      <c r="AO29" s="68" t="e">
        <f t="shared" si="8"/>
        <v>#DIV/0!</v>
      </c>
      <c r="AP29" s="67"/>
      <c r="AQ29" s="67"/>
      <c r="AR29" s="67" t="s">
        <v>119</v>
      </c>
      <c r="AS29" s="67"/>
      <c r="AT29" s="68" t="e">
        <f t="shared" si="9"/>
        <v>#DIV/0!</v>
      </c>
      <c r="AU29" s="68" t="e">
        <f t="shared" si="10"/>
        <v>#DIV/0!</v>
      </c>
      <c r="AV29" s="67"/>
      <c r="AW29" s="67"/>
      <c r="AX29" s="67" t="s">
        <v>120</v>
      </c>
      <c r="AY29" s="67"/>
      <c r="AZ29" s="68" t="e">
        <f t="shared" si="11"/>
        <v>#DIV/0!</v>
      </c>
      <c r="BA29" s="68" t="e">
        <f t="shared" si="12"/>
        <v>#DIV/0!</v>
      </c>
      <c r="BB29" s="67"/>
      <c r="BC29" s="67"/>
      <c r="BD29" s="67" t="s">
        <v>121</v>
      </c>
      <c r="BE29" s="67"/>
      <c r="BF29" s="68" t="e">
        <f t="shared" si="13"/>
        <v>#DIV/0!</v>
      </c>
      <c r="BG29" s="68" t="e">
        <f t="shared" si="14"/>
        <v>#DIV/0!</v>
      </c>
      <c r="BH29" s="67"/>
      <c r="BI29" s="67"/>
      <c r="BJ29" s="67" t="s">
        <v>122</v>
      </c>
      <c r="BK29" s="67"/>
      <c r="BL29" s="68" t="e">
        <f t="shared" si="15"/>
        <v>#DIV/0!</v>
      </c>
      <c r="BM29" s="68" t="e">
        <f t="shared" si="16"/>
        <v>#DIV/0!</v>
      </c>
      <c r="BN29" s="67"/>
      <c r="BO29" s="67"/>
      <c r="BP29" s="67" t="s">
        <v>123</v>
      </c>
      <c r="BQ29" s="67"/>
      <c r="BR29" s="68" t="e">
        <f t="shared" si="17"/>
        <v>#DIV/0!</v>
      </c>
      <c r="BS29" s="68" t="e">
        <f t="shared" si="18"/>
        <v>#DIV/0!</v>
      </c>
      <c r="BT29" s="67"/>
      <c r="BU29" s="67"/>
      <c r="BV29" s="67" t="s">
        <v>124</v>
      </c>
      <c r="BW29" s="67"/>
      <c r="BX29" s="68" t="e">
        <f t="shared" si="19"/>
        <v>#DIV/0!</v>
      </c>
      <c r="BY29" s="68" t="e">
        <f t="shared" si="20"/>
        <v>#DIV/0!</v>
      </c>
      <c r="BZ29" s="67"/>
      <c r="CA29" s="67"/>
      <c r="CB29" s="67" t="s">
        <v>125</v>
      </c>
      <c r="CC29" s="67"/>
      <c r="CD29" s="68" t="e">
        <f t="shared" si="21"/>
        <v>#DIV/0!</v>
      </c>
      <c r="CE29" s="68" t="e">
        <f t="shared" si="22"/>
        <v>#DIV/0!</v>
      </c>
      <c r="CF29" s="67"/>
      <c r="CG29" s="67"/>
      <c r="CH29" s="67" t="s">
        <v>126</v>
      </c>
      <c r="CI29" s="67"/>
      <c r="CJ29" s="68" t="e">
        <f t="shared" si="23"/>
        <v>#DIV/0!</v>
      </c>
      <c r="CK29" s="68" t="e">
        <f t="shared" si="24"/>
        <v>#DIV/0!</v>
      </c>
      <c r="CL29" s="67"/>
      <c r="CM29" s="67"/>
      <c r="CN29" s="58">
        <f t="shared" si="25"/>
        <v>0</v>
      </c>
      <c r="CO29" s="58">
        <f t="shared" si="26"/>
        <v>0</v>
      </c>
      <c r="CP29" s="58">
        <f t="shared" si="27"/>
        <v>0</v>
      </c>
      <c r="CQ29" s="58">
        <f t="shared" si="28"/>
        <v>0</v>
      </c>
      <c r="CR29" s="58">
        <f t="shared" si="29"/>
        <v>0</v>
      </c>
      <c r="CS29" s="58">
        <f t="shared" si="30"/>
        <v>0</v>
      </c>
      <c r="CT29" s="58">
        <f t="shared" si="31"/>
        <v>0</v>
      </c>
      <c r="CU29" s="58">
        <f t="shared" si="32"/>
        <v>0</v>
      </c>
      <c r="CV29" s="58">
        <f t="shared" si="33"/>
        <v>0</v>
      </c>
      <c r="CW29" s="58">
        <f t="shared" si="34"/>
        <v>0</v>
      </c>
      <c r="CX29" s="58">
        <f t="shared" si="35"/>
        <v>0</v>
      </c>
      <c r="CY29" s="58">
        <f t="shared" si="36"/>
        <v>0</v>
      </c>
      <c r="CZ29" s="58">
        <f t="shared" si="37"/>
        <v>0</v>
      </c>
    </row>
    <row r="30" spans="1:104" ht="14" x14ac:dyDescent="0.35">
      <c r="A30" s="136" t="s">
        <v>410</v>
      </c>
      <c r="B30" s="288"/>
      <c r="C30" s="20" t="s">
        <v>702</v>
      </c>
      <c r="D30" s="22"/>
      <c r="E30" s="22"/>
      <c r="F30" s="22"/>
      <c r="G30" s="20">
        <f t="shared" si="0"/>
        <v>0</v>
      </c>
      <c r="H30" s="20"/>
      <c r="I30" s="20"/>
      <c r="J30" s="20"/>
      <c r="K30" s="20"/>
      <c r="L30" s="20"/>
      <c r="M30" s="20"/>
      <c r="N30" s="20"/>
      <c r="O30" s="20"/>
      <c r="P30" s="20"/>
      <c r="Q30" s="20"/>
      <c r="R30" s="20"/>
      <c r="S30" s="20"/>
      <c r="T30" s="67" t="s">
        <v>115</v>
      </c>
      <c r="U30" s="67"/>
      <c r="V30" s="68" t="e">
        <f t="shared" si="1"/>
        <v>#DIV/0!</v>
      </c>
      <c r="W30" s="68" t="e">
        <f t="shared" si="2"/>
        <v>#DIV/0!</v>
      </c>
      <c r="X30" s="67"/>
      <c r="Y30" s="67"/>
      <c r="Z30" s="67" t="s">
        <v>116</v>
      </c>
      <c r="AA30" s="67"/>
      <c r="AB30" s="68" t="e">
        <f t="shared" si="3"/>
        <v>#DIV/0!</v>
      </c>
      <c r="AC30" s="68" t="e">
        <f t="shared" si="4"/>
        <v>#DIV/0!</v>
      </c>
      <c r="AD30" s="67"/>
      <c r="AE30" s="67"/>
      <c r="AF30" s="67" t="s">
        <v>117</v>
      </c>
      <c r="AG30" s="67"/>
      <c r="AH30" s="68" t="e">
        <f t="shared" si="5"/>
        <v>#DIV/0!</v>
      </c>
      <c r="AI30" s="68" t="e">
        <f t="shared" si="6"/>
        <v>#DIV/0!</v>
      </c>
      <c r="AJ30" s="67"/>
      <c r="AK30" s="67"/>
      <c r="AL30" s="67" t="s">
        <v>118</v>
      </c>
      <c r="AM30" s="67"/>
      <c r="AN30" s="68" t="e">
        <f t="shared" si="7"/>
        <v>#DIV/0!</v>
      </c>
      <c r="AO30" s="68" t="e">
        <f t="shared" si="8"/>
        <v>#DIV/0!</v>
      </c>
      <c r="AP30" s="67"/>
      <c r="AQ30" s="67"/>
      <c r="AR30" s="67" t="s">
        <v>119</v>
      </c>
      <c r="AS30" s="67"/>
      <c r="AT30" s="68" t="e">
        <f t="shared" si="9"/>
        <v>#DIV/0!</v>
      </c>
      <c r="AU30" s="68" t="e">
        <f t="shared" si="10"/>
        <v>#DIV/0!</v>
      </c>
      <c r="AV30" s="67"/>
      <c r="AW30" s="67"/>
      <c r="AX30" s="67" t="s">
        <v>120</v>
      </c>
      <c r="AY30" s="67"/>
      <c r="AZ30" s="68" t="e">
        <f t="shared" si="11"/>
        <v>#DIV/0!</v>
      </c>
      <c r="BA30" s="68" t="e">
        <f t="shared" si="12"/>
        <v>#DIV/0!</v>
      </c>
      <c r="BB30" s="67"/>
      <c r="BC30" s="67"/>
      <c r="BD30" s="67" t="s">
        <v>121</v>
      </c>
      <c r="BE30" s="67"/>
      <c r="BF30" s="68" t="e">
        <f t="shared" si="13"/>
        <v>#DIV/0!</v>
      </c>
      <c r="BG30" s="68" t="e">
        <f t="shared" si="14"/>
        <v>#DIV/0!</v>
      </c>
      <c r="BH30" s="67"/>
      <c r="BI30" s="67"/>
      <c r="BJ30" s="67" t="s">
        <v>122</v>
      </c>
      <c r="BK30" s="67"/>
      <c r="BL30" s="68" t="e">
        <f t="shared" si="15"/>
        <v>#DIV/0!</v>
      </c>
      <c r="BM30" s="68" t="e">
        <f t="shared" si="16"/>
        <v>#DIV/0!</v>
      </c>
      <c r="BN30" s="67"/>
      <c r="BO30" s="67"/>
      <c r="BP30" s="67" t="s">
        <v>123</v>
      </c>
      <c r="BQ30" s="67"/>
      <c r="BR30" s="68" t="e">
        <f t="shared" si="17"/>
        <v>#DIV/0!</v>
      </c>
      <c r="BS30" s="68" t="e">
        <f t="shared" si="18"/>
        <v>#DIV/0!</v>
      </c>
      <c r="BT30" s="67"/>
      <c r="BU30" s="67"/>
      <c r="BV30" s="67" t="s">
        <v>124</v>
      </c>
      <c r="BW30" s="67"/>
      <c r="BX30" s="68" t="e">
        <f t="shared" si="19"/>
        <v>#DIV/0!</v>
      </c>
      <c r="BY30" s="68" t="e">
        <f t="shared" si="20"/>
        <v>#DIV/0!</v>
      </c>
      <c r="BZ30" s="67"/>
      <c r="CA30" s="67"/>
      <c r="CB30" s="67" t="s">
        <v>125</v>
      </c>
      <c r="CC30" s="67"/>
      <c r="CD30" s="68" t="e">
        <f t="shared" si="21"/>
        <v>#DIV/0!</v>
      </c>
      <c r="CE30" s="68" t="e">
        <f t="shared" si="22"/>
        <v>#DIV/0!</v>
      </c>
      <c r="CF30" s="67"/>
      <c r="CG30" s="67"/>
      <c r="CH30" s="67" t="s">
        <v>126</v>
      </c>
      <c r="CI30" s="67"/>
      <c r="CJ30" s="68" t="e">
        <f t="shared" si="23"/>
        <v>#DIV/0!</v>
      </c>
      <c r="CK30" s="68" t="e">
        <f t="shared" si="24"/>
        <v>#DIV/0!</v>
      </c>
      <c r="CL30" s="67"/>
      <c r="CM30" s="67"/>
      <c r="CN30" s="58">
        <f t="shared" si="25"/>
        <v>0</v>
      </c>
      <c r="CO30" s="58">
        <f t="shared" si="26"/>
        <v>0</v>
      </c>
      <c r="CP30" s="58">
        <f t="shared" si="27"/>
        <v>0</v>
      </c>
      <c r="CQ30" s="58">
        <f t="shared" si="28"/>
        <v>0</v>
      </c>
      <c r="CR30" s="58">
        <f t="shared" si="29"/>
        <v>0</v>
      </c>
      <c r="CS30" s="58">
        <f t="shared" si="30"/>
        <v>0</v>
      </c>
      <c r="CT30" s="58">
        <f t="shared" si="31"/>
        <v>0</v>
      </c>
      <c r="CU30" s="58">
        <f t="shared" si="32"/>
        <v>0</v>
      </c>
      <c r="CV30" s="58">
        <f t="shared" si="33"/>
        <v>0</v>
      </c>
      <c r="CW30" s="58">
        <f t="shared" si="34"/>
        <v>0</v>
      </c>
      <c r="CX30" s="58">
        <f t="shared" si="35"/>
        <v>0</v>
      </c>
      <c r="CY30" s="58">
        <f t="shared" si="36"/>
        <v>0</v>
      </c>
      <c r="CZ30" s="58">
        <f t="shared" si="37"/>
        <v>0</v>
      </c>
    </row>
    <row r="31" spans="1:104" ht="14" x14ac:dyDescent="0.35">
      <c r="A31" s="136" t="s">
        <v>410</v>
      </c>
      <c r="B31" s="289"/>
      <c r="C31" s="20" t="s">
        <v>703</v>
      </c>
      <c r="D31" s="22"/>
      <c r="E31" s="22"/>
      <c r="F31" s="22"/>
      <c r="G31" s="20">
        <f t="shared" si="0"/>
        <v>0</v>
      </c>
      <c r="H31" s="20"/>
      <c r="I31" s="20"/>
      <c r="J31" s="20"/>
      <c r="K31" s="20"/>
      <c r="L31" s="20"/>
      <c r="M31" s="20"/>
      <c r="N31" s="20"/>
      <c r="O31" s="20"/>
      <c r="P31" s="20"/>
      <c r="Q31" s="20"/>
      <c r="R31" s="20"/>
      <c r="S31" s="20"/>
      <c r="T31" s="67" t="s">
        <v>115</v>
      </c>
      <c r="U31" s="67"/>
      <c r="V31" s="68" t="e">
        <f t="shared" si="1"/>
        <v>#DIV/0!</v>
      </c>
      <c r="W31" s="68" t="e">
        <f t="shared" si="2"/>
        <v>#DIV/0!</v>
      </c>
      <c r="X31" s="67"/>
      <c r="Y31" s="67"/>
      <c r="Z31" s="67" t="s">
        <v>116</v>
      </c>
      <c r="AA31" s="67"/>
      <c r="AB31" s="68" t="e">
        <f t="shared" si="3"/>
        <v>#DIV/0!</v>
      </c>
      <c r="AC31" s="68" t="e">
        <f t="shared" si="4"/>
        <v>#DIV/0!</v>
      </c>
      <c r="AD31" s="67"/>
      <c r="AE31" s="67"/>
      <c r="AF31" s="67" t="s">
        <v>117</v>
      </c>
      <c r="AG31" s="67"/>
      <c r="AH31" s="68" t="e">
        <f t="shared" si="5"/>
        <v>#DIV/0!</v>
      </c>
      <c r="AI31" s="68" t="e">
        <f t="shared" si="6"/>
        <v>#DIV/0!</v>
      </c>
      <c r="AJ31" s="67"/>
      <c r="AK31" s="67"/>
      <c r="AL31" s="67" t="s">
        <v>118</v>
      </c>
      <c r="AM31" s="67"/>
      <c r="AN31" s="68" t="e">
        <f t="shared" si="7"/>
        <v>#DIV/0!</v>
      </c>
      <c r="AO31" s="68" t="e">
        <f t="shared" si="8"/>
        <v>#DIV/0!</v>
      </c>
      <c r="AP31" s="67"/>
      <c r="AQ31" s="67"/>
      <c r="AR31" s="67" t="s">
        <v>119</v>
      </c>
      <c r="AS31" s="67"/>
      <c r="AT31" s="68" t="e">
        <f t="shared" si="9"/>
        <v>#DIV/0!</v>
      </c>
      <c r="AU31" s="68" t="e">
        <f t="shared" si="10"/>
        <v>#DIV/0!</v>
      </c>
      <c r="AV31" s="67"/>
      <c r="AW31" s="67"/>
      <c r="AX31" s="67" t="s">
        <v>120</v>
      </c>
      <c r="AY31" s="67"/>
      <c r="AZ31" s="68" t="e">
        <f t="shared" si="11"/>
        <v>#DIV/0!</v>
      </c>
      <c r="BA31" s="68" t="e">
        <f t="shared" si="12"/>
        <v>#DIV/0!</v>
      </c>
      <c r="BB31" s="67"/>
      <c r="BC31" s="67"/>
      <c r="BD31" s="67" t="s">
        <v>121</v>
      </c>
      <c r="BE31" s="67"/>
      <c r="BF31" s="68" t="e">
        <f t="shared" si="13"/>
        <v>#DIV/0!</v>
      </c>
      <c r="BG31" s="68" t="e">
        <f t="shared" si="14"/>
        <v>#DIV/0!</v>
      </c>
      <c r="BH31" s="67"/>
      <c r="BI31" s="67"/>
      <c r="BJ31" s="67" t="s">
        <v>122</v>
      </c>
      <c r="BK31" s="67"/>
      <c r="BL31" s="68" t="e">
        <f t="shared" si="15"/>
        <v>#DIV/0!</v>
      </c>
      <c r="BM31" s="68" t="e">
        <f t="shared" si="16"/>
        <v>#DIV/0!</v>
      </c>
      <c r="BN31" s="67"/>
      <c r="BO31" s="67"/>
      <c r="BP31" s="67" t="s">
        <v>123</v>
      </c>
      <c r="BQ31" s="67"/>
      <c r="BR31" s="68" t="e">
        <f t="shared" si="17"/>
        <v>#DIV/0!</v>
      </c>
      <c r="BS31" s="68" t="e">
        <f t="shared" si="18"/>
        <v>#DIV/0!</v>
      </c>
      <c r="BT31" s="67"/>
      <c r="BU31" s="67"/>
      <c r="BV31" s="67" t="s">
        <v>124</v>
      </c>
      <c r="BW31" s="67"/>
      <c r="BX31" s="68" t="e">
        <f t="shared" si="19"/>
        <v>#DIV/0!</v>
      </c>
      <c r="BY31" s="68" t="e">
        <f t="shared" si="20"/>
        <v>#DIV/0!</v>
      </c>
      <c r="BZ31" s="67"/>
      <c r="CA31" s="67"/>
      <c r="CB31" s="67" t="s">
        <v>125</v>
      </c>
      <c r="CC31" s="67"/>
      <c r="CD31" s="68" t="e">
        <f t="shared" si="21"/>
        <v>#DIV/0!</v>
      </c>
      <c r="CE31" s="68" t="e">
        <f t="shared" si="22"/>
        <v>#DIV/0!</v>
      </c>
      <c r="CF31" s="67"/>
      <c r="CG31" s="67"/>
      <c r="CH31" s="67" t="s">
        <v>126</v>
      </c>
      <c r="CI31" s="67"/>
      <c r="CJ31" s="68" t="e">
        <f t="shared" si="23"/>
        <v>#DIV/0!</v>
      </c>
      <c r="CK31" s="68" t="e">
        <f t="shared" si="24"/>
        <v>#DIV/0!</v>
      </c>
      <c r="CL31" s="67"/>
      <c r="CM31" s="67"/>
      <c r="CN31" s="58">
        <f t="shared" si="25"/>
        <v>0</v>
      </c>
      <c r="CO31" s="58">
        <f t="shared" si="26"/>
        <v>0</v>
      </c>
      <c r="CP31" s="58">
        <f t="shared" si="27"/>
        <v>0</v>
      </c>
      <c r="CQ31" s="58">
        <f t="shared" si="28"/>
        <v>0</v>
      </c>
      <c r="CR31" s="58">
        <f t="shared" si="29"/>
        <v>0</v>
      </c>
      <c r="CS31" s="58">
        <f t="shared" si="30"/>
        <v>0</v>
      </c>
      <c r="CT31" s="58">
        <f t="shared" si="31"/>
        <v>0</v>
      </c>
      <c r="CU31" s="58">
        <f t="shared" si="32"/>
        <v>0</v>
      </c>
      <c r="CV31" s="58">
        <f t="shared" si="33"/>
        <v>0</v>
      </c>
      <c r="CW31" s="58">
        <f t="shared" si="34"/>
        <v>0</v>
      </c>
      <c r="CX31" s="58">
        <f t="shared" si="35"/>
        <v>0</v>
      </c>
      <c r="CY31" s="58">
        <f t="shared" si="36"/>
        <v>0</v>
      </c>
      <c r="CZ31" s="58">
        <f t="shared" si="37"/>
        <v>0</v>
      </c>
    </row>
    <row r="32" spans="1:104" ht="117" x14ac:dyDescent="0.35">
      <c r="A32" s="136" t="s">
        <v>492</v>
      </c>
      <c r="B32" s="287" t="s">
        <v>201</v>
      </c>
      <c r="C32" s="20" t="s">
        <v>704</v>
      </c>
      <c r="D32" s="22" t="s">
        <v>494</v>
      </c>
      <c r="E32" s="22" t="s">
        <v>495</v>
      </c>
      <c r="F32" s="22" t="s">
        <v>496</v>
      </c>
      <c r="G32" s="20">
        <f t="shared" si="0"/>
        <v>3</v>
      </c>
      <c r="H32" s="20">
        <v>1</v>
      </c>
      <c r="I32" s="20"/>
      <c r="J32" s="20"/>
      <c r="K32" s="20"/>
      <c r="L32" s="20">
        <v>1</v>
      </c>
      <c r="M32" s="20"/>
      <c r="N32" s="20"/>
      <c r="O32" s="20"/>
      <c r="P32" s="20">
        <v>1</v>
      </c>
      <c r="Q32" s="20"/>
      <c r="R32" s="20"/>
      <c r="S32" s="20"/>
      <c r="T32" s="67" t="s">
        <v>115</v>
      </c>
      <c r="U32" s="67"/>
      <c r="V32" s="68">
        <f t="shared" si="1"/>
        <v>0</v>
      </c>
      <c r="W32" s="68">
        <f t="shared" si="2"/>
        <v>0</v>
      </c>
      <c r="X32" s="67"/>
      <c r="Y32" s="67"/>
      <c r="Z32" s="67" t="s">
        <v>116</v>
      </c>
      <c r="AA32" s="67"/>
      <c r="AB32" s="68" t="e">
        <f t="shared" si="3"/>
        <v>#DIV/0!</v>
      </c>
      <c r="AC32" s="68">
        <f t="shared" si="4"/>
        <v>0</v>
      </c>
      <c r="AD32" s="67"/>
      <c r="AE32" s="67"/>
      <c r="AF32" s="67" t="s">
        <v>117</v>
      </c>
      <c r="AG32" s="67"/>
      <c r="AH32" s="68" t="e">
        <f t="shared" si="5"/>
        <v>#DIV/0!</v>
      </c>
      <c r="AI32" s="68">
        <f t="shared" si="6"/>
        <v>0</v>
      </c>
      <c r="AJ32" s="67"/>
      <c r="AK32" s="67"/>
      <c r="AL32" s="67" t="s">
        <v>118</v>
      </c>
      <c r="AM32" s="67"/>
      <c r="AN32" s="68" t="e">
        <f t="shared" si="7"/>
        <v>#DIV/0!</v>
      </c>
      <c r="AO32" s="68">
        <f t="shared" si="8"/>
        <v>0</v>
      </c>
      <c r="AP32" s="67"/>
      <c r="AQ32" s="67"/>
      <c r="AR32" s="67" t="s">
        <v>119</v>
      </c>
      <c r="AS32" s="67"/>
      <c r="AT32" s="68">
        <f t="shared" si="9"/>
        <v>0</v>
      </c>
      <c r="AU32" s="68">
        <f t="shared" si="10"/>
        <v>0</v>
      </c>
      <c r="AV32" s="67"/>
      <c r="AW32" s="67"/>
      <c r="AX32" s="67" t="s">
        <v>120</v>
      </c>
      <c r="AY32" s="67"/>
      <c r="AZ32" s="68" t="e">
        <f t="shared" si="11"/>
        <v>#DIV/0!</v>
      </c>
      <c r="BA32" s="68">
        <f t="shared" si="12"/>
        <v>0</v>
      </c>
      <c r="BB32" s="67"/>
      <c r="BC32" s="67"/>
      <c r="BD32" s="67" t="s">
        <v>121</v>
      </c>
      <c r="BE32" s="67"/>
      <c r="BF32" s="68" t="e">
        <f t="shared" si="13"/>
        <v>#DIV/0!</v>
      </c>
      <c r="BG32" s="68">
        <f t="shared" si="14"/>
        <v>0</v>
      </c>
      <c r="BH32" s="67"/>
      <c r="BI32" s="67"/>
      <c r="BJ32" s="67" t="s">
        <v>122</v>
      </c>
      <c r="BK32" s="67"/>
      <c r="BL32" s="68" t="e">
        <f t="shared" si="15"/>
        <v>#DIV/0!</v>
      </c>
      <c r="BM32" s="68">
        <f t="shared" si="16"/>
        <v>0</v>
      </c>
      <c r="BN32" s="67"/>
      <c r="BO32" s="67"/>
      <c r="BP32" s="67" t="s">
        <v>123</v>
      </c>
      <c r="BQ32" s="67"/>
      <c r="BR32" s="68">
        <f t="shared" si="17"/>
        <v>0</v>
      </c>
      <c r="BS32" s="68">
        <f t="shared" si="18"/>
        <v>0</v>
      </c>
      <c r="BT32" s="67"/>
      <c r="BU32" s="67"/>
      <c r="BV32" s="67" t="s">
        <v>124</v>
      </c>
      <c r="BW32" s="67"/>
      <c r="BX32" s="68" t="e">
        <f t="shared" si="19"/>
        <v>#DIV/0!</v>
      </c>
      <c r="BY32" s="68">
        <f t="shared" si="20"/>
        <v>0</v>
      </c>
      <c r="BZ32" s="67"/>
      <c r="CA32" s="67"/>
      <c r="CB32" s="67" t="s">
        <v>125</v>
      </c>
      <c r="CC32" s="67"/>
      <c r="CD32" s="68" t="e">
        <f t="shared" si="21"/>
        <v>#DIV/0!</v>
      </c>
      <c r="CE32" s="68">
        <f t="shared" si="22"/>
        <v>0</v>
      </c>
      <c r="CF32" s="67"/>
      <c r="CG32" s="67"/>
      <c r="CH32" s="67" t="s">
        <v>126</v>
      </c>
      <c r="CI32" s="67"/>
      <c r="CJ32" s="68" t="e">
        <f t="shared" si="23"/>
        <v>#DIV/0!</v>
      </c>
      <c r="CK32" s="68">
        <f t="shared" si="24"/>
        <v>0</v>
      </c>
      <c r="CL32" s="67"/>
      <c r="CM32" s="67"/>
      <c r="CN32" s="58">
        <f t="shared" si="25"/>
        <v>0</v>
      </c>
      <c r="CO32" s="58">
        <f t="shared" si="26"/>
        <v>0</v>
      </c>
      <c r="CP32" s="58">
        <f t="shared" si="27"/>
        <v>0</v>
      </c>
      <c r="CQ32" s="58">
        <f t="shared" si="28"/>
        <v>0</v>
      </c>
      <c r="CR32" s="58">
        <f t="shared" si="29"/>
        <v>0</v>
      </c>
      <c r="CS32" s="58">
        <f t="shared" si="30"/>
        <v>0</v>
      </c>
      <c r="CT32" s="58">
        <f t="shared" si="31"/>
        <v>0</v>
      </c>
      <c r="CU32" s="58">
        <f t="shared" si="32"/>
        <v>0</v>
      </c>
      <c r="CV32" s="58">
        <f t="shared" si="33"/>
        <v>0</v>
      </c>
      <c r="CW32" s="58">
        <f t="shared" si="34"/>
        <v>0</v>
      </c>
      <c r="CX32" s="58">
        <f t="shared" si="35"/>
        <v>0</v>
      </c>
      <c r="CY32" s="58">
        <f t="shared" si="36"/>
        <v>0</v>
      </c>
      <c r="CZ32" s="58">
        <f t="shared" si="37"/>
        <v>0</v>
      </c>
    </row>
    <row r="33" spans="1:104" ht="117" x14ac:dyDescent="0.35">
      <c r="A33" s="136" t="s">
        <v>492</v>
      </c>
      <c r="B33" s="288"/>
      <c r="C33" s="20" t="s">
        <v>705</v>
      </c>
      <c r="D33" s="22" t="s">
        <v>494</v>
      </c>
      <c r="E33" s="22" t="s">
        <v>497</v>
      </c>
      <c r="F33" s="22" t="s">
        <v>498</v>
      </c>
      <c r="G33" s="20">
        <f t="shared" si="0"/>
        <v>1</v>
      </c>
      <c r="H33" s="20"/>
      <c r="I33" s="20"/>
      <c r="J33" s="20"/>
      <c r="K33" s="20"/>
      <c r="L33" s="20"/>
      <c r="M33" s="20"/>
      <c r="N33" s="20"/>
      <c r="O33" s="20"/>
      <c r="P33" s="20"/>
      <c r="Q33" s="20"/>
      <c r="R33" s="20"/>
      <c r="S33" s="20">
        <v>1</v>
      </c>
      <c r="T33" s="67" t="s">
        <v>115</v>
      </c>
      <c r="U33" s="67"/>
      <c r="V33" s="68" t="e">
        <f t="shared" si="1"/>
        <v>#DIV/0!</v>
      </c>
      <c r="W33" s="68">
        <f t="shared" si="2"/>
        <v>0</v>
      </c>
      <c r="X33" s="67"/>
      <c r="Y33" s="67"/>
      <c r="Z33" s="67" t="s">
        <v>116</v>
      </c>
      <c r="AA33" s="67"/>
      <c r="AB33" s="68" t="e">
        <f t="shared" si="3"/>
        <v>#DIV/0!</v>
      </c>
      <c r="AC33" s="68">
        <f t="shared" si="4"/>
        <v>0</v>
      </c>
      <c r="AD33" s="67"/>
      <c r="AE33" s="67"/>
      <c r="AF33" s="67" t="s">
        <v>117</v>
      </c>
      <c r="AG33" s="67"/>
      <c r="AH33" s="68" t="e">
        <f t="shared" si="5"/>
        <v>#DIV/0!</v>
      </c>
      <c r="AI33" s="68">
        <f t="shared" si="6"/>
        <v>0</v>
      </c>
      <c r="AJ33" s="67"/>
      <c r="AK33" s="67"/>
      <c r="AL33" s="67" t="s">
        <v>118</v>
      </c>
      <c r="AM33" s="67"/>
      <c r="AN33" s="68" t="e">
        <f t="shared" si="7"/>
        <v>#DIV/0!</v>
      </c>
      <c r="AO33" s="68">
        <f t="shared" si="8"/>
        <v>0</v>
      </c>
      <c r="AP33" s="67"/>
      <c r="AQ33" s="67"/>
      <c r="AR33" s="67" t="s">
        <v>119</v>
      </c>
      <c r="AS33" s="67"/>
      <c r="AT33" s="68" t="e">
        <f t="shared" si="9"/>
        <v>#DIV/0!</v>
      </c>
      <c r="AU33" s="68">
        <f t="shared" si="10"/>
        <v>0</v>
      </c>
      <c r="AV33" s="67"/>
      <c r="AW33" s="67"/>
      <c r="AX33" s="67" t="s">
        <v>120</v>
      </c>
      <c r="AY33" s="67"/>
      <c r="AZ33" s="68" t="e">
        <f t="shared" si="11"/>
        <v>#DIV/0!</v>
      </c>
      <c r="BA33" s="68">
        <f t="shared" si="12"/>
        <v>0</v>
      </c>
      <c r="BB33" s="67"/>
      <c r="BC33" s="67"/>
      <c r="BD33" s="67" t="s">
        <v>121</v>
      </c>
      <c r="BE33" s="67"/>
      <c r="BF33" s="68" t="e">
        <f t="shared" si="13"/>
        <v>#DIV/0!</v>
      </c>
      <c r="BG33" s="68">
        <f t="shared" si="14"/>
        <v>0</v>
      </c>
      <c r="BH33" s="67"/>
      <c r="BI33" s="67"/>
      <c r="BJ33" s="67" t="s">
        <v>122</v>
      </c>
      <c r="BK33" s="67"/>
      <c r="BL33" s="68" t="e">
        <f t="shared" si="15"/>
        <v>#DIV/0!</v>
      </c>
      <c r="BM33" s="68">
        <f t="shared" si="16"/>
        <v>0</v>
      </c>
      <c r="BN33" s="67"/>
      <c r="BO33" s="67"/>
      <c r="BP33" s="67" t="s">
        <v>123</v>
      </c>
      <c r="BQ33" s="67"/>
      <c r="BR33" s="68" t="e">
        <f t="shared" si="17"/>
        <v>#DIV/0!</v>
      </c>
      <c r="BS33" s="68">
        <f t="shared" si="18"/>
        <v>0</v>
      </c>
      <c r="BT33" s="67"/>
      <c r="BU33" s="67"/>
      <c r="BV33" s="67" t="s">
        <v>124</v>
      </c>
      <c r="BW33" s="67"/>
      <c r="BX33" s="68" t="e">
        <f t="shared" si="19"/>
        <v>#DIV/0!</v>
      </c>
      <c r="BY33" s="68">
        <f t="shared" si="20"/>
        <v>0</v>
      </c>
      <c r="BZ33" s="67"/>
      <c r="CA33" s="67"/>
      <c r="CB33" s="67" t="s">
        <v>125</v>
      </c>
      <c r="CC33" s="67"/>
      <c r="CD33" s="68" t="e">
        <f t="shared" si="21"/>
        <v>#DIV/0!</v>
      </c>
      <c r="CE33" s="68">
        <f t="shared" si="22"/>
        <v>0</v>
      </c>
      <c r="CF33" s="67"/>
      <c r="CG33" s="67"/>
      <c r="CH33" s="67" t="s">
        <v>126</v>
      </c>
      <c r="CI33" s="67"/>
      <c r="CJ33" s="68">
        <f t="shared" si="23"/>
        <v>0</v>
      </c>
      <c r="CK33" s="68">
        <f t="shared" si="24"/>
        <v>0</v>
      </c>
      <c r="CL33" s="67"/>
      <c r="CM33" s="67"/>
      <c r="CN33" s="58">
        <f t="shared" si="25"/>
        <v>0</v>
      </c>
      <c r="CO33" s="58">
        <f t="shared" si="26"/>
        <v>0</v>
      </c>
      <c r="CP33" s="58">
        <f t="shared" si="27"/>
        <v>0</v>
      </c>
      <c r="CQ33" s="58">
        <f t="shared" si="28"/>
        <v>0</v>
      </c>
      <c r="CR33" s="58">
        <f t="shared" si="29"/>
        <v>0</v>
      </c>
      <c r="CS33" s="58">
        <f t="shared" si="30"/>
        <v>0</v>
      </c>
      <c r="CT33" s="58">
        <f t="shared" si="31"/>
        <v>0</v>
      </c>
      <c r="CU33" s="58">
        <f t="shared" si="32"/>
        <v>0</v>
      </c>
      <c r="CV33" s="58">
        <f t="shared" si="33"/>
        <v>0</v>
      </c>
      <c r="CW33" s="58">
        <f t="shared" si="34"/>
        <v>0</v>
      </c>
      <c r="CX33" s="58">
        <f t="shared" si="35"/>
        <v>0</v>
      </c>
      <c r="CY33" s="58">
        <f t="shared" si="36"/>
        <v>0</v>
      </c>
      <c r="CZ33" s="58">
        <f t="shared" si="37"/>
        <v>0</v>
      </c>
    </row>
    <row r="34" spans="1:104" ht="14" x14ac:dyDescent="0.35">
      <c r="A34" s="136" t="s">
        <v>492</v>
      </c>
      <c r="B34" s="288"/>
      <c r="C34" s="20" t="s">
        <v>706</v>
      </c>
      <c r="D34" s="22"/>
      <c r="E34" s="22"/>
      <c r="F34" s="22"/>
      <c r="G34" s="20">
        <f t="shared" si="0"/>
        <v>0</v>
      </c>
      <c r="H34" s="20"/>
      <c r="I34" s="20"/>
      <c r="J34" s="20"/>
      <c r="K34" s="20"/>
      <c r="L34" s="20"/>
      <c r="M34" s="20"/>
      <c r="N34" s="20"/>
      <c r="O34" s="20"/>
      <c r="P34" s="20"/>
      <c r="Q34" s="20"/>
      <c r="R34" s="20"/>
      <c r="S34" s="20"/>
      <c r="T34" s="67" t="s">
        <v>115</v>
      </c>
      <c r="U34" s="67"/>
      <c r="V34" s="68" t="e">
        <f t="shared" si="1"/>
        <v>#DIV/0!</v>
      </c>
      <c r="W34" s="68" t="e">
        <f t="shared" si="2"/>
        <v>#DIV/0!</v>
      </c>
      <c r="X34" s="67"/>
      <c r="Y34" s="67"/>
      <c r="Z34" s="67" t="s">
        <v>116</v>
      </c>
      <c r="AA34" s="67"/>
      <c r="AB34" s="68" t="e">
        <f t="shared" si="3"/>
        <v>#DIV/0!</v>
      </c>
      <c r="AC34" s="68" t="e">
        <f t="shared" si="4"/>
        <v>#DIV/0!</v>
      </c>
      <c r="AD34" s="67"/>
      <c r="AE34" s="67"/>
      <c r="AF34" s="67" t="s">
        <v>117</v>
      </c>
      <c r="AG34" s="67"/>
      <c r="AH34" s="68" t="e">
        <f t="shared" si="5"/>
        <v>#DIV/0!</v>
      </c>
      <c r="AI34" s="68" t="e">
        <f t="shared" si="6"/>
        <v>#DIV/0!</v>
      </c>
      <c r="AJ34" s="67"/>
      <c r="AK34" s="67"/>
      <c r="AL34" s="67" t="s">
        <v>118</v>
      </c>
      <c r="AM34" s="67"/>
      <c r="AN34" s="68" t="e">
        <f t="shared" si="7"/>
        <v>#DIV/0!</v>
      </c>
      <c r="AO34" s="68" t="e">
        <f t="shared" si="8"/>
        <v>#DIV/0!</v>
      </c>
      <c r="AP34" s="67"/>
      <c r="AQ34" s="67"/>
      <c r="AR34" s="67" t="s">
        <v>119</v>
      </c>
      <c r="AS34" s="67"/>
      <c r="AT34" s="68" t="e">
        <f t="shared" si="9"/>
        <v>#DIV/0!</v>
      </c>
      <c r="AU34" s="68" t="e">
        <f t="shared" si="10"/>
        <v>#DIV/0!</v>
      </c>
      <c r="AV34" s="67"/>
      <c r="AW34" s="67"/>
      <c r="AX34" s="67" t="s">
        <v>120</v>
      </c>
      <c r="AY34" s="67"/>
      <c r="AZ34" s="68" t="e">
        <f t="shared" si="11"/>
        <v>#DIV/0!</v>
      </c>
      <c r="BA34" s="68" t="e">
        <f t="shared" si="12"/>
        <v>#DIV/0!</v>
      </c>
      <c r="BB34" s="67"/>
      <c r="BC34" s="67"/>
      <c r="BD34" s="67" t="s">
        <v>121</v>
      </c>
      <c r="BE34" s="67"/>
      <c r="BF34" s="68" t="e">
        <f t="shared" si="13"/>
        <v>#DIV/0!</v>
      </c>
      <c r="BG34" s="68" t="e">
        <f t="shared" si="14"/>
        <v>#DIV/0!</v>
      </c>
      <c r="BH34" s="67"/>
      <c r="BI34" s="67"/>
      <c r="BJ34" s="67" t="s">
        <v>122</v>
      </c>
      <c r="BK34" s="67"/>
      <c r="BL34" s="68" t="e">
        <f t="shared" si="15"/>
        <v>#DIV/0!</v>
      </c>
      <c r="BM34" s="68" t="e">
        <f t="shared" si="16"/>
        <v>#DIV/0!</v>
      </c>
      <c r="BN34" s="67"/>
      <c r="BO34" s="67"/>
      <c r="BP34" s="67" t="s">
        <v>123</v>
      </c>
      <c r="BQ34" s="67"/>
      <c r="BR34" s="68" t="e">
        <f t="shared" si="17"/>
        <v>#DIV/0!</v>
      </c>
      <c r="BS34" s="68" t="e">
        <f t="shared" si="18"/>
        <v>#DIV/0!</v>
      </c>
      <c r="BT34" s="67"/>
      <c r="BU34" s="67"/>
      <c r="BV34" s="67" t="s">
        <v>124</v>
      </c>
      <c r="BW34" s="67"/>
      <c r="BX34" s="68" t="e">
        <f t="shared" si="19"/>
        <v>#DIV/0!</v>
      </c>
      <c r="BY34" s="68" t="e">
        <f t="shared" si="20"/>
        <v>#DIV/0!</v>
      </c>
      <c r="BZ34" s="67"/>
      <c r="CA34" s="67"/>
      <c r="CB34" s="67" t="s">
        <v>125</v>
      </c>
      <c r="CC34" s="67"/>
      <c r="CD34" s="68" t="e">
        <f t="shared" si="21"/>
        <v>#DIV/0!</v>
      </c>
      <c r="CE34" s="68" t="e">
        <f t="shared" si="22"/>
        <v>#DIV/0!</v>
      </c>
      <c r="CF34" s="67"/>
      <c r="CG34" s="67"/>
      <c r="CH34" s="67" t="s">
        <v>126</v>
      </c>
      <c r="CI34" s="67"/>
      <c r="CJ34" s="68" t="e">
        <f t="shared" si="23"/>
        <v>#DIV/0!</v>
      </c>
      <c r="CK34" s="68" t="e">
        <f t="shared" si="24"/>
        <v>#DIV/0!</v>
      </c>
      <c r="CL34" s="67"/>
      <c r="CM34" s="67"/>
      <c r="CN34" s="58">
        <f t="shared" si="25"/>
        <v>0</v>
      </c>
      <c r="CO34" s="58">
        <f t="shared" si="26"/>
        <v>0</v>
      </c>
      <c r="CP34" s="58">
        <f t="shared" si="27"/>
        <v>0</v>
      </c>
      <c r="CQ34" s="58">
        <f t="shared" si="28"/>
        <v>0</v>
      </c>
      <c r="CR34" s="58">
        <f t="shared" si="29"/>
        <v>0</v>
      </c>
      <c r="CS34" s="58">
        <f t="shared" si="30"/>
        <v>0</v>
      </c>
      <c r="CT34" s="58">
        <f t="shared" si="31"/>
        <v>0</v>
      </c>
      <c r="CU34" s="58">
        <f t="shared" si="32"/>
        <v>0</v>
      </c>
      <c r="CV34" s="58">
        <f t="shared" si="33"/>
        <v>0</v>
      </c>
      <c r="CW34" s="58">
        <f t="shared" si="34"/>
        <v>0</v>
      </c>
      <c r="CX34" s="58">
        <f t="shared" si="35"/>
        <v>0</v>
      </c>
      <c r="CY34" s="58">
        <f t="shared" si="36"/>
        <v>0</v>
      </c>
      <c r="CZ34" s="58">
        <f t="shared" si="37"/>
        <v>0</v>
      </c>
    </row>
    <row r="35" spans="1:104" ht="14" x14ac:dyDescent="0.35">
      <c r="A35" s="136" t="s">
        <v>492</v>
      </c>
      <c r="B35" s="289"/>
      <c r="C35" s="20" t="s">
        <v>707</v>
      </c>
      <c r="D35" s="22"/>
      <c r="E35" s="22"/>
      <c r="F35" s="22"/>
      <c r="G35" s="20">
        <f t="shared" si="0"/>
        <v>0</v>
      </c>
      <c r="H35" s="20"/>
      <c r="I35" s="20"/>
      <c r="J35" s="20"/>
      <c r="K35" s="20"/>
      <c r="L35" s="20"/>
      <c r="M35" s="20"/>
      <c r="N35" s="20"/>
      <c r="O35" s="20"/>
      <c r="P35" s="20"/>
      <c r="Q35" s="20"/>
      <c r="R35" s="20"/>
      <c r="S35" s="20"/>
      <c r="T35" s="67" t="s">
        <v>115</v>
      </c>
      <c r="U35" s="67"/>
      <c r="V35" s="68" t="e">
        <f t="shared" si="1"/>
        <v>#DIV/0!</v>
      </c>
      <c r="W35" s="68" t="e">
        <f t="shared" si="2"/>
        <v>#DIV/0!</v>
      </c>
      <c r="X35" s="67"/>
      <c r="Y35" s="67"/>
      <c r="Z35" s="67" t="s">
        <v>116</v>
      </c>
      <c r="AA35" s="67"/>
      <c r="AB35" s="68" t="e">
        <f t="shared" si="3"/>
        <v>#DIV/0!</v>
      </c>
      <c r="AC35" s="68" t="e">
        <f t="shared" si="4"/>
        <v>#DIV/0!</v>
      </c>
      <c r="AD35" s="67"/>
      <c r="AE35" s="67"/>
      <c r="AF35" s="67" t="s">
        <v>117</v>
      </c>
      <c r="AG35" s="67"/>
      <c r="AH35" s="68" t="e">
        <f t="shared" si="5"/>
        <v>#DIV/0!</v>
      </c>
      <c r="AI35" s="68" t="e">
        <f t="shared" si="6"/>
        <v>#DIV/0!</v>
      </c>
      <c r="AJ35" s="67"/>
      <c r="AK35" s="67"/>
      <c r="AL35" s="67" t="s">
        <v>118</v>
      </c>
      <c r="AM35" s="67"/>
      <c r="AN35" s="68" t="e">
        <f t="shared" si="7"/>
        <v>#DIV/0!</v>
      </c>
      <c r="AO35" s="68" t="e">
        <f t="shared" si="8"/>
        <v>#DIV/0!</v>
      </c>
      <c r="AP35" s="67"/>
      <c r="AQ35" s="67"/>
      <c r="AR35" s="67" t="s">
        <v>119</v>
      </c>
      <c r="AS35" s="67"/>
      <c r="AT35" s="68" t="e">
        <f t="shared" si="9"/>
        <v>#DIV/0!</v>
      </c>
      <c r="AU35" s="68" t="e">
        <f t="shared" si="10"/>
        <v>#DIV/0!</v>
      </c>
      <c r="AV35" s="67"/>
      <c r="AW35" s="67"/>
      <c r="AX35" s="67" t="s">
        <v>120</v>
      </c>
      <c r="AY35" s="67"/>
      <c r="AZ35" s="68" t="e">
        <f t="shared" si="11"/>
        <v>#DIV/0!</v>
      </c>
      <c r="BA35" s="68" t="e">
        <f t="shared" si="12"/>
        <v>#DIV/0!</v>
      </c>
      <c r="BB35" s="67"/>
      <c r="BC35" s="67"/>
      <c r="BD35" s="67" t="s">
        <v>121</v>
      </c>
      <c r="BE35" s="67"/>
      <c r="BF35" s="68" t="e">
        <f t="shared" si="13"/>
        <v>#DIV/0!</v>
      </c>
      <c r="BG35" s="68" t="e">
        <f t="shared" si="14"/>
        <v>#DIV/0!</v>
      </c>
      <c r="BH35" s="67"/>
      <c r="BI35" s="67"/>
      <c r="BJ35" s="67" t="s">
        <v>122</v>
      </c>
      <c r="BK35" s="67"/>
      <c r="BL35" s="68" t="e">
        <f t="shared" si="15"/>
        <v>#DIV/0!</v>
      </c>
      <c r="BM35" s="68" t="e">
        <f t="shared" si="16"/>
        <v>#DIV/0!</v>
      </c>
      <c r="BN35" s="67"/>
      <c r="BO35" s="67"/>
      <c r="BP35" s="67" t="s">
        <v>123</v>
      </c>
      <c r="BQ35" s="67"/>
      <c r="BR35" s="68" t="e">
        <f t="shared" si="17"/>
        <v>#DIV/0!</v>
      </c>
      <c r="BS35" s="68" t="e">
        <f t="shared" si="18"/>
        <v>#DIV/0!</v>
      </c>
      <c r="BT35" s="67"/>
      <c r="BU35" s="67"/>
      <c r="BV35" s="67" t="s">
        <v>124</v>
      </c>
      <c r="BW35" s="67"/>
      <c r="BX35" s="68" t="e">
        <f t="shared" si="19"/>
        <v>#DIV/0!</v>
      </c>
      <c r="BY35" s="68" t="e">
        <f t="shared" si="20"/>
        <v>#DIV/0!</v>
      </c>
      <c r="BZ35" s="67"/>
      <c r="CA35" s="67"/>
      <c r="CB35" s="67" t="s">
        <v>125</v>
      </c>
      <c r="CC35" s="67"/>
      <c r="CD35" s="68" t="e">
        <f t="shared" si="21"/>
        <v>#DIV/0!</v>
      </c>
      <c r="CE35" s="68" t="e">
        <f t="shared" si="22"/>
        <v>#DIV/0!</v>
      </c>
      <c r="CF35" s="67"/>
      <c r="CG35" s="67"/>
      <c r="CH35" s="67" t="s">
        <v>126</v>
      </c>
      <c r="CI35" s="67"/>
      <c r="CJ35" s="68" t="e">
        <f t="shared" si="23"/>
        <v>#DIV/0!</v>
      </c>
      <c r="CK35" s="68" t="e">
        <f t="shared" si="24"/>
        <v>#DIV/0!</v>
      </c>
      <c r="CL35" s="67"/>
      <c r="CM35" s="67"/>
      <c r="CN35" s="58">
        <f t="shared" si="25"/>
        <v>0</v>
      </c>
      <c r="CO35" s="58">
        <f t="shared" si="26"/>
        <v>0</v>
      </c>
      <c r="CP35" s="58">
        <f t="shared" si="27"/>
        <v>0</v>
      </c>
      <c r="CQ35" s="58">
        <f t="shared" si="28"/>
        <v>0</v>
      </c>
      <c r="CR35" s="58">
        <f t="shared" si="29"/>
        <v>0</v>
      </c>
      <c r="CS35" s="58">
        <f t="shared" si="30"/>
        <v>0</v>
      </c>
      <c r="CT35" s="58">
        <f t="shared" si="31"/>
        <v>0</v>
      </c>
      <c r="CU35" s="58">
        <f t="shared" si="32"/>
        <v>0</v>
      </c>
      <c r="CV35" s="58">
        <f t="shared" si="33"/>
        <v>0</v>
      </c>
      <c r="CW35" s="58">
        <f t="shared" si="34"/>
        <v>0</v>
      </c>
      <c r="CX35" s="58">
        <f t="shared" si="35"/>
        <v>0</v>
      </c>
      <c r="CY35" s="58">
        <f t="shared" si="36"/>
        <v>0</v>
      </c>
      <c r="CZ35" s="58">
        <f t="shared" si="37"/>
        <v>0</v>
      </c>
    </row>
    <row r="36" spans="1:104" ht="52" x14ac:dyDescent="0.35">
      <c r="A36" s="136" t="s">
        <v>635</v>
      </c>
      <c r="B36" s="287" t="s">
        <v>201</v>
      </c>
      <c r="C36" s="20" t="s">
        <v>1003</v>
      </c>
      <c r="D36" s="22" t="s">
        <v>628</v>
      </c>
      <c r="E36" s="22" t="s">
        <v>629</v>
      </c>
      <c r="F36" s="22" t="s">
        <v>630</v>
      </c>
      <c r="G36" s="20">
        <f t="shared" si="0"/>
        <v>1</v>
      </c>
      <c r="H36" s="20"/>
      <c r="I36" s="20"/>
      <c r="J36" s="20"/>
      <c r="K36" s="20"/>
      <c r="L36" s="20">
        <v>1</v>
      </c>
      <c r="M36" s="20"/>
      <c r="N36" s="20"/>
      <c r="O36" s="20"/>
      <c r="P36" s="20"/>
      <c r="Q36" s="20"/>
      <c r="R36" s="20"/>
      <c r="S36" s="20"/>
      <c r="T36" s="67" t="s">
        <v>115</v>
      </c>
      <c r="U36" s="67"/>
      <c r="V36" s="68" t="e">
        <f t="shared" si="1"/>
        <v>#DIV/0!</v>
      </c>
      <c r="W36" s="68">
        <f t="shared" si="2"/>
        <v>0</v>
      </c>
      <c r="X36" s="67"/>
      <c r="Y36" s="67"/>
      <c r="Z36" s="67" t="s">
        <v>116</v>
      </c>
      <c r="AA36" s="67"/>
      <c r="AB36" s="68" t="e">
        <f t="shared" si="3"/>
        <v>#DIV/0!</v>
      </c>
      <c r="AC36" s="68">
        <f t="shared" si="4"/>
        <v>0</v>
      </c>
      <c r="AD36" s="67"/>
      <c r="AE36" s="67"/>
      <c r="AF36" s="67" t="s">
        <v>117</v>
      </c>
      <c r="AG36" s="67"/>
      <c r="AH36" s="68" t="e">
        <f t="shared" si="5"/>
        <v>#DIV/0!</v>
      </c>
      <c r="AI36" s="68">
        <f t="shared" si="6"/>
        <v>0</v>
      </c>
      <c r="AJ36" s="67"/>
      <c r="AK36" s="67"/>
      <c r="AL36" s="67" t="s">
        <v>118</v>
      </c>
      <c r="AM36" s="67"/>
      <c r="AN36" s="68" t="e">
        <f t="shared" si="7"/>
        <v>#DIV/0!</v>
      </c>
      <c r="AO36" s="68">
        <f t="shared" si="8"/>
        <v>0</v>
      </c>
      <c r="AP36" s="67"/>
      <c r="AQ36" s="67"/>
      <c r="AR36" s="67" t="s">
        <v>119</v>
      </c>
      <c r="AS36" s="67"/>
      <c r="AT36" s="68">
        <f t="shared" si="9"/>
        <v>0</v>
      </c>
      <c r="AU36" s="68">
        <f t="shared" si="10"/>
        <v>0</v>
      </c>
      <c r="AV36" s="67"/>
      <c r="AW36" s="67"/>
      <c r="AX36" s="67" t="s">
        <v>120</v>
      </c>
      <c r="AY36" s="67"/>
      <c r="AZ36" s="68" t="e">
        <f t="shared" si="11"/>
        <v>#DIV/0!</v>
      </c>
      <c r="BA36" s="68">
        <f t="shared" si="12"/>
        <v>0</v>
      </c>
      <c r="BB36" s="67"/>
      <c r="BC36" s="67"/>
      <c r="BD36" s="67" t="s">
        <v>121</v>
      </c>
      <c r="BE36" s="67"/>
      <c r="BF36" s="68" t="e">
        <f t="shared" si="13"/>
        <v>#DIV/0!</v>
      </c>
      <c r="BG36" s="68">
        <f t="shared" si="14"/>
        <v>0</v>
      </c>
      <c r="BH36" s="67"/>
      <c r="BI36" s="67"/>
      <c r="BJ36" s="67" t="s">
        <v>122</v>
      </c>
      <c r="BK36" s="67"/>
      <c r="BL36" s="68" t="e">
        <f t="shared" si="15"/>
        <v>#DIV/0!</v>
      </c>
      <c r="BM36" s="68">
        <f t="shared" si="16"/>
        <v>0</v>
      </c>
      <c r="BN36" s="67"/>
      <c r="BO36" s="67"/>
      <c r="BP36" s="67" t="s">
        <v>123</v>
      </c>
      <c r="BQ36" s="67"/>
      <c r="BR36" s="68" t="e">
        <f t="shared" si="17"/>
        <v>#DIV/0!</v>
      </c>
      <c r="BS36" s="68">
        <f t="shared" si="18"/>
        <v>0</v>
      </c>
      <c r="BT36" s="67"/>
      <c r="BU36" s="67"/>
      <c r="BV36" s="67" t="s">
        <v>124</v>
      </c>
      <c r="BW36" s="67"/>
      <c r="BX36" s="68" t="e">
        <f t="shared" si="19"/>
        <v>#DIV/0!</v>
      </c>
      <c r="BY36" s="68">
        <f t="shared" si="20"/>
        <v>0</v>
      </c>
      <c r="BZ36" s="67"/>
      <c r="CA36" s="67"/>
      <c r="CB36" s="67" t="s">
        <v>125</v>
      </c>
      <c r="CC36" s="67"/>
      <c r="CD36" s="68" t="e">
        <f t="shared" si="21"/>
        <v>#DIV/0!</v>
      </c>
      <c r="CE36" s="68">
        <f t="shared" si="22"/>
        <v>0</v>
      </c>
      <c r="CF36" s="67"/>
      <c r="CG36" s="67"/>
      <c r="CH36" s="67" t="s">
        <v>126</v>
      </c>
      <c r="CI36" s="67"/>
      <c r="CJ36" s="68" t="e">
        <f t="shared" si="23"/>
        <v>#DIV/0!</v>
      </c>
      <c r="CK36" s="68">
        <f t="shared" si="24"/>
        <v>0</v>
      </c>
      <c r="CL36" s="67"/>
      <c r="CM36" s="67"/>
      <c r="CN36" s="58">
        <f t="shared" si="25"/>
        <v>0</v>
      </c>
      <c r="CO36" s="58">
        <f t="shared" si="26"/>
        <v>0</v>
      </c>
      <c r="CP36" s="58">
        <f t="shared" si="27"/>
        <v>0</v>
      </c>
      <c r="CQ36" s="58">
        <f t="shared" si="28"/>
        <v>0</v>
      </c>
      <c r="CR36" s="58">
        <f t="shared" si="29"/>
        <v>0</v>
      </c>
      <c r="CS36" s="58">
        <f t="shared" si="30"/>
        <v>0</v>
      </c>
      <c r="CT36" s="58">
        <f t="shared" si="31"/>
        <v>0</v>
      </c>
      <c r="CU36" s="58">
        <f t="shared" si="32"/>
        <v>0</v>
      </c>
      <c r="CV36" s="58">
        <f t="shared" si="33"/>
        <v>0</v>
      </c>
      <c r="CW36" s="58">
        <f t="shared" si="34"/>
        <v>0</v>
      </c>
      <c r="CX36" s="58">
        <f t="shared" si="35"/>
        <v>0</v>
      </c>
      <c r="CY36" s="58">
        <f t="shared" si="36"/>
        <v>0</v>
      </c>
      <c r="CZ36" s="58">
        <f t="shared" si="37"/>
        <v>0</v>
      </c>
    </row>
    <row r="37" spans="1:104" ht="14" x14ac:dyDescent="0.35">
      <c r="A37" s="136" t="s">
        <v>635</v>
      </c>
      <c r="B37" s="288"/>
      <c r="C37" s="20" t="s">
        <v>708</v>
      </c>
      <c r="D37" s="22"/>
      <c r="E37" s="22"/>
      <c r="F37" s="22"/>
      <c r="G37" s="20">
        <f t="shared" si="0"/>
        <v>0</v>
      </c>
      <c r="H37" s="20"/>
      <c r="I37" s="20"/>
      <c r="J37" s="20"/>
      <c r="K37" s="20"/>
      <c r="L37" s="20"/>
      <c r="M37" s="20"/>
      <c r="N37" s="20"/>
      <c r="O37" s="20"/>
      <c r="P37" s="20"/>
      <c r="Q37" s="20"/>
      <c r="R37" s="20"/>
      <c r="S37" s="20"/>
      <c r="T37" s="67" t="s">
        <v>115</v>
      </c>
      <c r="U37" s="67"/>
      <c r="V37" s="68" t="e">
        <f t="shared" si="1"/>
        <v>#DIV/0!</v>
      </c>
      <c r="W37" s="68" t="e">
        <f t="shared" si="2"/>
        <v>#DIV/0!</v>
      </c>
      <c r="X37" s="67"/>
      <c r="Y37" s="67"/>
      <c r="Z37" s="67" t="s">
        <v>116</v>
      </c>
      <c r="AA37" s="67"/>
      <c r="AB37" s="68" t="e">
        <f t="shared" si="3"/>
        <v>#DIV/0!</v>
      </c>
      <c r="AC37" s="68" t="e">
        <f t="shared" si="4"/>
        <v>#DIV/0!</v>
      </c>
      <c r="AD37" s="67"/>
      <c r="AE37" s="67"/>
      <c r="AF37" s="67" t="s">
        <v>117</v>
      </c>
      <c r="AG37" s="67"/>
      <c r="AH37" s="68" t="e">
        <f t="shared" si="5"/>
        <v>#DIV/0!</v>
      </c>
      <c r="AI37" s="68" t="e">
        <f t="shared" si="6"/>
        <v>#DIV/0!</v>
      </c>
      <c r="AJ37" s="67"/>
      <c r="AK37" s="67"/>
      <c r="AL37" s="67" t="s">
        <v>118</v>
      </c>
      <c r="AM37" s="67"/>
      <c r="AN37" s="68" t="e">
        <f t="shared" si="7"/>
        <v>#DIV/0!</v>
      </c>
      <c r="AO37" s="68" t="e">
        <f t="shared" si="8"/>
        <v>#DIV/0!</v>
      </c>
      <c r="AP37" s="67"/>
      <c r="AQ37" s="67"/>
      <c r="AR37" s="67" t="s">
        <v>119</v>
      </c>
      <c r="AS37" s="67"/>
      <c r="AT37" s="68" t="e">
        <f t="shared" si="9"/>
        <v>#DIV/0!</v>
      </c>
      <c r="AU37" s="68" t="e">
        <f t="shared" si="10"/>
        <v>#DIV/0!</v>
      </c>
      <c r="AV37" s="67"/>
      <c r="AW37" s="67"/>
      <c r="AX37" s="67" t="s">
        <v>120</v>
      </c>
      <c r="AY37" s="67"/>
      <c r="AZ37" s="68" t="e">
        <f t="shared" si="11"/>
        <v>#DIV/0!</v>
      </c>
      <c r="BA37" s="68" t="e">
        <f t="shared" si="12"/>
        <v>#DIV/0!</v>
      </c>
      <c r="BB37" s="67"/>
      <c r="BC37" s="67"/>
      <c r="BD37" s="67" t="s">
        <v>121</v>
      </c>
      <c r="BE37" s="67"/>
      <c r="BF37" s="68" t="e">
        <f t="shared" si="13"/>
        <v>#DIV/0!</v>
      </c>
      <c r="BG37" s="68" t="e">
        <f t="shared" si="14"/>
        <v>#DIV/0!</v>
      </c>
      <c r="BH37" s="67"/>
      <c r="BI37" s="67"/>
      <c r="BJ37" s="67" t="s">
        <v>122</v>
      </c>
      <c r="BK37" s="67"/>
      <c r="BL37" s="68" t="e">
        <f t="shared" si="15"/>
        <v>#DIV/0!</v>
      </c>
      <c r="BM37" s="68" t="e">
        <f t="shared" si="16"/>
        <v>#DIV/0!</v>
      </c>
      <c r="BN37" s="67"/>
      <c r="BO37" s="67"/>
      <c r="BP37" s="67" t="s">
        <v>123</v>
      </c>
      <c r="BQ37" s="67"/>
      <c r="BR37" s="68" t="e">
        <f t="shared" si="17"/>
        <v>#DIV/0!</v>
      </c>
      <c r="BS37" s="68" t="e">
        <f t="shared" si="18"/>
        <v>#DIV/0!</v>
      </c>
      <c r="BT37" s="67"/>
      <c r="BU37" s="67"/>
      <c r="BV37" s="67" t="s">
        <v>124</v>
      </c>
      <c r="BW37" s="67"/>
      <c r="BX37" s="68" t="e">
        <f t="shared" si="19"/>
        <v>#DIV/0!</v>
      </c>
      <c r="BY37" s="68" t="e">
        <f t="shared" si="20"/>
        <v>#DIV/0!</v>
      </c>
      <c r="BZ37" s="67"/>
      <c r="CA37" s="67"/>
      <c r="CB37" s="67" t="s">
        <v>125</v>
      </c>
      <c r="CC37" s="67"/>
      <c r="CD37" s="68" t="e">
        <f t="shared" si="21"/>
        <v>#DIV/0!</v>
      </c>
      <c r="CE37" s="68" t="e">
        <f t="shared" si="22"/>
        <v>#DIV/0!</v>
      </c>
      <c r="CF37" s="67"/>
      <c r="CG37" s="67"/>
      <c r="CH37" s="67" t="s">
        <v>126</v>
      </c>
      <c r="CI37" s="67"/>
      <c r="CJ37" s="68" t="e">
        <f t="shared" si="23"/>
        <v>#DIV/0!</v>
      </c>
      <c r="CK37" s="68" t="e">
        <f t="shared" si="24"/>
        <v>#DIV/0!</v>
      </c>
      <c r="CL37" s="67"/>
      <c r="CM37" s="67"/>
      <c r="CN37" s="58">
        <f t="shared" si="25"/>
        <v>0</v>
      </c>
      <c r="CO37" s="58">
        <f t="shared" si="26"/>
        <v>0</v>
      </c>
      <c r="CP37" s="58">
        <f t="shared" si="27"/>
        <v>0</v>
      </c>
      <c r="CQ37" s="58">
        <f t="shared" si="28"/>
        <v>0</v>
      </c>
      <c r="CR37" s="58">
        <f t="shared" si="29"/>
        <v>0</v>
      </c>
      <c r="CS37" s="58">
        <f t="shared" si="30"/>
        <v>0</v>
      </c>
      <c r="CT37" s="58">
        <f t="shared" si="31"/>
        <v>0</v>
      </c>
      <c r="CU37" s="58">
        <f t="shared" si="32"/>
        <v>0</v>
      </c>
      <c r="CV37" s="58">
        <f t="shared" si="33"/>
        <v>0</v>
      </c>
      <c r="CW37" s="58">
        <f t="shared" si="34"/>
        <v>0</v>
      </c>
      <c r="CX37" s="58">
        <f t="shared" si="35"/>
        <v>0</v>
      </c>
      <c r="CY37" s="58">
        <f t="shared" si="36"/>
        <v>0</v>
      </c>
      <c r="CZ37" s="58">
        <f t="shared" si="37"/>
        <v>0</v>
      </c>
    </row>
    <row r="38" spans="1:104" ht="14" x14ac:dyDescent="0.35">
      <c r="A38" s="136" t="s">
        <v>635</v>
      </c>
      <c r="B38" s="288"/>
      <c r="C38" s="20" t="s">
        <v>709</v>
      </c>
      <c r="D38" s="22"/>
      <c r="E38" s="22"/>
      <c r="F38" s="22"/>
      <c r="G38" s="20">
        <f t="shared" si="0"/>
        <v>0</v>
      </c>
      <c r="H38" s="20"/>
      <c r="I38" s="20"/>
      <c r="J38" s="20"/>
      <c r="K38" s="20"/>
      <c r="L38" s="20"/>
      <c r="M38" s="20"/>
      <c r="N38" s="20"/>
      <c r="O38" s="20"/>
      <c r="P38" s="20"/>
      <c r="Q38" s="20"/>
      <c r="R38" s="20"/>
      <c r="S38" s="20"/>
      <c r="T38" s="67" t="s">
        <v>115</v>
      </c>
      <c r="U38" s="67"/>
      <c r="V38" s="68" t="e">
        <f t="shared" si="1"/>
        <v>#DIV/0!</v>
      </c>
      <c r="W38" s="68" t="e">
        <f t="shared" si="2"/>
        <v>#DIV/0!</v>
      </c>
      <c r="X38" s="67"/>
      <c r="Y38" s="67"/>
      <c r="Z38" s="67" t="s">
        <v>116</v>
      </c>
      <c r="AA38" s="67"/>
      <c r="AB38" s="68" t="e">
        <f t="shared" si="3"/>
        <v>#DIV/0!</v>
      </c>
      <c r="AC38" s="68" t="e">
        <f t="shared" si="4"/>
        <v>#DIV/0!</v>
      </c>
      <c r="AD38" s="67"/>
      <c r="AE38" s="67"/>
      <c r="AF38" s="67" t="s">
        <v>117</v>
      </c>
      <c r="AG38" s="67"/>
      <c r="AH38" s="68" t="e">
        <f t="shared" si="5"/>
        <v>#DIV/0!</v>
      </c>
      <c r="AI38" s="68" t="e">
        <f t="shared" si="6"/>
        <v>#DIV/0!</v>
      </c>
      <c r="AJ38" s="67"/>
      <c r="AK38" s="67"/>
      <c r="AL38" s="67" t="s">
        <v>118</v>
      </c>
      <c r="AM38" s="67"/>
      <c r="AN38" s="68" t="e">
        <f t="shared" si="7"/>
        <v>#DIV/0!</v>
      </c>
      <c r="AO38" s="68" t="e">
        <f t="shared" si="8"/>
        <v>#DIV/0!</v>
      </c>
      <c r="AP38" s="67"/>
      <c r="AQ38" s="67"/>
      <c r="AR38" s="67" t="s">
        <v>119</v>
      </c>
      <c r="AS38" s="67"/>
      <c r="AT38" s="68" t="e">
        <f t="shared" si="9"/>
        <v>#DIV/0!</v>
      </c>
      <c r="AU38" s="68" t="e">
        <f t="shared" si="10"/>
        <v>#DIV/0!</v>
      </c>
      <c r="AV38" s="67"/>
      <c r="AW38" s="67"/>
      <c r="AX38" s="67" t="s">
        <v>120</v>
      </c>
      <c r="AY38" s="67"/>
      <c r="AZ38" s="68" t="e">
        <f t="shared" si="11"/>
        <v>#DIV/0!</v>
      </c>
      <c r="BA38" s="68" t="e">
        <f t="shared" si="12"/>
        <v>#DIV/0!</v>
      </c>
      <c r="BB38" s="67"/>
      <c r="BC38" s="67"/>
      <c r="BD38" s="67" t="s">
        <v>121</v>
      </c>
      <c r="BE38" s="67"/>
      <c r="BF38" s="68" t="e">
        <f t="shared" si="13"/>
        <v>#DIV/0!</v>
      </c>
      <c r="BG38" s="68" t="e">
        <f t="shared" si="14"/>
        <v>#DIV/0!</v>
      </c>
      <c r="BH38" s="67"/>
      <c r="BI38" s="67"/>
      <c r="BJ38" s="67" t="s">
        <v>122</v>
      </c>
      <c r="BK38" s="67"/>
      <c r="BL38" s="68" t="e">
        <f t="shared" si="15"/>
        <v>#DIV/0!</v>
      </c>
      <c r="BM38" s="68" t="e">
        <f t="shared" si="16"/>
        <v>#DIV/0!</v>
      </c>
      <c r="BN38" s="67"/>
      <c r="BO38" s="67"/>
      <c r="BP38" s="67" t="s">
        <v>123</v>
      </c>
      <c r="BQ38" s="67"/>
      <c r="BR38" s="68" t="e">
        <f t="shared" si="17"/>
        <v>#DIV/0!</v>
      </c>
      <c r="BS38" s="68" t="e">
        <f t="shared" si="18"/>
        <v>#DIV/0!</v>
      </c>
      <c r="BT38" s="67"/>
      <c r="BU38" s="67"/>
      <c r="BV38" s="67" t="s">
        <v>124</v>
      </c>
      <c r="BW38" s="67"/>
      <c r="BX38" s="68" t="e">
        <f t="shared" si="19"/>
        <v>#DIV/0!</v>
      </c>
      <c r="BY38" s="68" t="e">
        <f t="shared" si="20"/>
        <v>#DIV/0!</v>
      </c>
      <c r="BZ38" s="67"/>
      <c r="CA38" s="67"/>
      <c r="CB38" s="67" t="s">
        <v>125</v>
      </c>
      <c r="CC38" s="67"/>
      <c r="CD38" s="68" t="e">
        <f t="shared" si="21"/>
        <v>#DIV/0!</v>
      </c>
      <c r="CE38" s="68" t="e">
        <f t="shared" si="22"/>
        <v>#DIV/0!</v>
      </c>
      <c r="CF38" s="67"/>
      <c r="CG38" s="67"/>
      <c r="CH38" s="67" t="s">
        <v>126</v>
      </c>
      <c r="CI38" s="67"/>
      <c r="CJ38" s="68" t="e">
        <f t="shared" si="23"/>
        <v>#DIV/0!</v>
      </c>
      <c r="CK38" s="68" t="e">
        <f t="shared" si="24"/>
        <v>#DIV/0!</v>
      </c>
      <c r="CL38" s="67"/>
      <c r="CM38" s="67"/>
      <c r="CN38" s="58">
        <f t="shared" si="25"/>
        <v>0</v>
      </c>
      <c r="CO38" s="58">
        <f t="shared" si="26"/>
        <v>0</v>
      </c>
      <c r="CP38" s="58">
        <f t="shared" si="27"/>
        <v>0</v>
      </c>
      <c r="CQ38" s="58">
        <f t="shared" si="28"/>
        <v>0</v>
      </c>
      <c r="CR38" s="58">
        <f t="shared" si="29"/>
        <v>0</v>
      </c>
      <c r="CS38" s="58">
        <f t="shared" si="30"/>
        <v>0</v>
      </c>
      <c r="CT38" s="58">
        <f t="shared" si="31"/>
        <v>0</v>
      </c>
      <c r="CU38" s="58">
        <f t="shared" si="32"/>
        <v>0</v>
      </c>
      <c r="CV38" s="58">
        <f t="shared" si="33"/>
        <v>0</v>
      </c>
      <c r="CW38" s="58">
        <f t="shared" si="34"/>
        <v>0</v>
      </c>
      <c r="CX38" s="58">
        <f t="shared" si="35"/>
        <v>0</v>
      </c>
      <c r="CY38" s="58">
        <f t="shared" si="36"/>
        <v>0</v>
      </c>
      <c r="CZ38" s="58">
        <f t="shared" si="37"/>
        <v>0</v>
      </c>
    </row>
    <row r="39" spans="1:104" ht="14" x14ac:dyDescent="0.35">
      <c r="A39" s="136" t="s">
        <v>635</v>
      </c>
      <c r="B39" s="289"/>
      <c r="C39" s="20" t="s">
        <v>710</v>
      </c>
      <c r="D39" s="22"/>
      <c r="E39" s="22"/>
      <c r="F39" s="22"/>
      <c r="G39" s="20">
        <f t="shared" si="0"/>
        <v>0</v>
      </c>
      <c r="H39" s="20"/>
      <c r="I39" s="20"/>
      <c r="J39" s="20"/>
      <c r="K39" s="20"/>
      <c r="L39" s="20"/>
      <c r="M39" s="20"/>
      <c r="N39" s="20"/>
      <c r="O39" s="20"/>
      <c r="P39" s="20"/>
      <c r="Q39" s="20"/>
      <c r="R39" s="20"/>
      <c r="S39" s="20"/>
      <c r="T39" s="67" t="s">
        <v>115</v>
      </c>
      <c r="U39" s="67"/>
      <c r="V39" s="68" t="e">
        <f t="shared" si="1"/>
        <v>#DIV/0!</v>
      </c>
      <c r="W39" s="68" t="e">
        <f t="shared" si="2"/>
        <v>#DIV/0!</v>
      </c>
      <c r="X39" s="67"/>
      <c r="Y39" s="67"/>
      <c r="Z39" s="67" t="s">
        <v>116</v>
      </c>
      <c r="AA39" s="67"/>
      <c r="AB39" s="68" t="e">
        <f t="shared" si="3"/>
        <v>#DIV/0!</v>
      </c>
      <c r="AC39" s="68" t="e">
        <f t="shared" si="4"/>
        <v>#DIV/0!</v>
      </c>
      <c r="AD39" s="67"/>
      <c r="AE39" s="67"/>
      <c r="AF39" s="67" t="s">
        <v>117</v>
      </c>
      <c r="AG39" s="67"/>
      <c r="AH39" s="68" t="e">
        <f t="shared" si="5"/>
        <v>#DIV/0!</v>
      </c>
      <c r="AI39" s="68" t="e">
        <f t="shared" si="6"/>
        <v>#DIV/0!</v>
      </c>
      <c r="AJ39" s="67"/>
      <c r="AK39" s="67"/>
      <c r="AL39" s="67" t="s">
        <v>118</v>
      </c>
      <c r="AM39" s="67"/>
      <c r="AN39" s="68" t="e">
        <f t="shared" si="7"/>
        <v>#DIV/0!</v>
      </c>
      <c r="AO39" s="68" t="e">
        <f t="shared" si="8"/>
        <v>#DIV/0!</v>
      </c>
      <c r="AP39" s="67"/>
      <c r="AQ39" s="67"/>
      <c r="AR39" s="67" t="s">
        <v>119</v>
      </c>
      <c r="AS39" s="67"/>
      <c r="AT39" s="68" t="e">
        <f t="shared" si="9"/>
        <v>#DIV/0!</v>
      </c>
      <c r="AU39" s="68" t="e">
        <f t="shared" si="10"/>
        <v>#DIV/0!</v>
      </c>
      <c r="AV39" s="67"/>
      <c r="AW39" s="67"/>
      <c r="AX39" s="67" t="s">
        <v>120</v>
      </c>
      <c r="AY39" s="67"/>
      <c r="AZ39" s="68" t="e">
        <f t="shared" si="11"/>
        <v>#DIV/0!</v>
      </c>
      <c r="BA39" s="68" t="e">
        <f t="shared" si="12"/>
        <v>#DIV/0!</v>
      </c>
      <c r="BB39" s="67"/>
      <c r="BC39" s="67"/>
      <c r="BD39" s="67" t="s">
        <v>121</v>
      </c>
      <c r="BE39" s="67"/>
      <c r="BF39" s="68" t="e">
        <f t="shared" si="13"/>
        <v>#DIV/0!</v>
      </c>
      <c r="BG39" s="68" t="e">
        <f t="shared" si="14"/>
        <v>#DIV/0!</v>
      </c>
      <c r="BH39" s="67"/>
      <c r="BI39" s="67"/>
      <c r="BJ39" s="67" t="s">
        <v>122</v>
      </c>
      <c r="BK39" s="67"/>
      <c r="BL39" s="68" t="e">
        <f t="shared" si="15"/>
        <v>#DIV/0!</v>
      </c>
      <c r="BM39" s="68" t="e">
        <f t="shared" si="16"/>
        <v>#DIV/0!</v>
      </c>
      <c r="BN39" s="67"/>
      <c r="BO39" s="67"/>
      <c r="BP39" s="67" t="s">
        <v>123</v>
      </c>
      <c r="BQ39" s="67"/>
      <c r="BR39" s="68" t="e">
        <f t="shared" si="17"/>
        <v>#DIV/0!</v>
      </c>
      <c r="BS39" s="68" t="e">
        <f t="shared" si="18"/>
        <v>#DIV/0!</v>
      </c>
      <c r="BT39" s="67"/>
      <c r="BU39" s="67"/>
      <c r="BV39" s="67" t="s">
        <v>124</v>
      </c>
      <c r="BW39" s="67"/>
      <c r="BX39" s="68" t="e">
        <f t="shared" si="19"/>
        <v>#DIV/0!</v>
      </c>
      <c r="BY39" s="68" t="e">
        <f t="shared" si="20"/>
        <v>#DIV/0!</v>
      </c>
      <c r="BZ39" s="67"/>
      <c r="CA39" s="67"/>
      <c r="CB39" s="67" t="s">
        <v>125</v>
      </c>
      <c r="CC39" s="67"/>
      <c r="CD39" s="68" t="e">
        <f t="shared" si="21"/>
        <v>#DIV/0!</v>
      </c>
      <c r="CE39" s="68" t="e">
        <f t="shared" si="22"/>
        <v>#DIV/0!</v>
      </c>
      <c r="CF39" s="67"/>
      <c r="CG39" s="67"/>
      <c r="CH39" s="67" t="s">
        <v>126</v>
      </c>
      <c r="CI39" s="67"/>
      <c r="CJ39" s="68" t="e">
        <f t="shared" si="23"/>
        <v>#DIV/0!</v>
      </c>
      <c r="CK39" s="68" t="e">
        <f t="shared" si="24"/>
        <v>#DIV/0!</v>
      </c>
      <c r="CL39" s="67"/>
      <c r="CM39" s="67"/>
      <c r="CN39" s="58">
        <f t="shared" si="25"/>
        <v>0</v>
      </c>
      <c r="CO39" s="58">
        <f t="shared" si="26"/>
        <v>0</v>
      </c>
      <c r="CP39" s="58">
        <f t="shared" si="27"/>
        <v>0</v>
      </c>
      <c r="CQ39" s="58">
        <f t="shared" si="28"/>
        <v>0</v>
      </c>
      <c r="CR39" s="58">
        <f t="shared" si="29"/>
        <v>0</v>
      </c>
      <c r="CS39" s="58">
        <f t="shared" si="30"/>
        <v>0</v>
      </c>
      <c r="CT39" s="58">
        <f t="shared" si="31"/>
        <v>0</v>
      </c>
      <c r="CU39" s="58">
        <f t="shared" si="32"/>
        <v>0</v>
      </c>
      <c r="CV39" s="58">
        <f t="shared" si="33"/>
        <v>0</v>
      </c>
      <c r="CW39" s="58">
        <f t="shared" si="34"/>
        <v>0</v>
      </c>
      <c r="CX39" s="58">
        <f t="shared" si="35"/>
        <v>0</v>
      </c>
      <c r="CY39" s="58">
        <f t="shared" si="36"/>
        <v>0</v>
      </c>
      <c r="CZ39" s="58">
        <f t="shared" si="37"/>
        <v>0</v>
      </c>
    </row>
    <row r="40" spans="1:104" ht="26" x14ac:dyDescent="0.35">
      <c r="A40" s="136" t="s">
        <v>635</v>
      </c>
      <c r="B40" s="287" t="s">
        <v>201</v>
      </c>
      <c r="C40" s="20" t="s">
        <v>1004</v>
      </c>
      <c r="D40" s="22" t="s">
        <v>628</v>
      </c>
      <c r="E40" s="22" t="s">
        <v>631</v>
      </c>
      <c r="F40" s="22" t="s">
        <v>632</v>
      </c>
      <c r="G40" s="20">
        <f t="shared" si="0"/>
        <v>1</v>
      </c>
      <c r="H40" s="20"/>
      <c r="I40" s="20"/>
      <c r="J40" s="20"/>
      <c r="K40" s="20">
        <v>1</v>
      </c>
      <c r="L40" s="20"/>
      <c r="M40" s="20"/>
      <c r="N40" s="20"/>
      <c r="O40" s="20"/>
      <c r="P40" s="20"/>
      <c r="Q40" s="20"/>
      <c r="R40" s="20"/>
      <c r="S40" s="20"/>
      <c r="T40" s="67" t="s">
        <v>115</v>
      </c>
      <c r="U40" s="67"/>
      <c r="V40" s="68" t="e">
        <f t="shared" si="1"/>
        <v>#DIV/0!</v>
      </c>
      <c r="W40" s="68">
        <f t="shared" si="2"/>
        <v>0</v>
      </c>
      <c r="X40" s="67"/>
      <c r="Y40" s="67"/>
      <c r="Z40" s="67" t="s">
        <v>116</v>
      </c>
      <c r="AA40" s="67"/>
      <c r="AB40" s="68" t="e">
        <f t="shared" si="3"/>
        <v>#DIV/0!</v>
      </c>
      <c r="AC40" s="68">
        <f t="shared" si="4"/>
        <v>0</v>
      </c>
      <c r="AD40" s="67"/>
      <c r="AE40" s="67"/>
      <c r="AF40" s="67" t="s">
        <v>117</v>
      </c>
      <c r="AG40" s="67"/>
      <c r="AH40" s="68" t="e">
        <f t="shared" si="5"/>
        <v>#DIV/0!</v>
      </c>
      <c r="AI40" s="68">
        <f t="shared" si="6"/>
        <v>0</v>
      </c>
      <c r="AJ40" s="67"/>
      <c r="AK40" s="67"/>
      <c r="AL40" s="67" t="s">
        <v>118</v>
      </c>
      <c r="AM40" s="67"/>
      <c r="AN40" s="68">
        <f t="shared" si="7"/>
        <v>0</v>
      </c>
      <c r="AO40" s="68">
        <f t="shared" si="8"/>
        <v>0</v>
      </c>
      <c r="AP40" s="67"/>
      <c r="AQ40" s="67"/>
      <c r="AR40" s="67" t="s">
        <v>119</v>
      </c>
      <c r="AS40" s="67"/>
      <c r="AT40" s="68" t="e">
        <f t="shared" si="9"/>
        <v>#DIV/0!</v>
      </c>
      <c r="AU40" s="68">
        <f t="shared" si="10"/>
        <v>0</v>
      </c>
      <c r="AV40" s="67"/>
      <c r="AW40" s="67"/>
      <c r="AX40" s="67" t="s">
        <v>120</v>
      </c>
      <c r="AY40" s="67"/>
      <c r="AZ40" s="68" t="e">
        <f t="shared" si="11"/>
        <v>#DIV/0!</v>
      </c>
      <c r="BA40" s="68">
        <f t="shared" si="12"/>
        <v>0</v>
      </c>
      <c r="BB40" s="67"/>
      <c r="BC40" s="67"/>
      <c r="BD40" s="67" t="s">
        <v>121</v>
      </c>
      <c r="BE40" s="67"/>
      <c r="BF40" s="68" t="e">
        <f t="shared" si="13"/>
        <v>#DIV/0!</v>
      </c>
      <c r="BG40" s="68">
        <f t="shared" si="14"/>
        <v>0</v>
      </c>
      <c r="BH40" s="67"/>
      <c r="BI40" s="67"/>
      <c r="BJ40" s="67" t="s">
        <v>122</v>
      </c>
      <c r="BK40" s="67"/>
      <c r="BL40" s="68" t="e">
        <f t="shared" si="15"/>
        <v>#DIV/0!</v>
      </c>
      <c r="BM40" s="68">
        <f t="shared" si="16"/>
        <v>0</v>
      </c>
      <c r="BN40" s="67"/>
      <c r="BO40" s="67"/>
      <c r="BP40" s="67" t="s">
        <v>123</v>
      </c>
      <c r="BQ40" s="67"/>
      <c r="BR40" s="68" t="e">
        <f t="shared" si="17"/>
        <v>#DIV/0!</v>
      </c>
      <c r="BS40" s="68">
        <f t="shared" si="18"/>
        <v>0</v>
      </c>
      <c r="BT40" s="67"/>
      <c r="BU40" s="67"/>
      <c r="BV40" s="67" t="s">
        <v>124</v>
      </c>
      <c r="BW40" s="67"/>
      <c r="BX40" s="68" t="e">
        <f t="shared" si="19"/>
        <v>#DIV/0!</v>
      </c>
      <c r="BY40" s="68">
        <f t="shared" si="20"/>
        <v>0</v>
      </c>
      <c r="BZ40" s="67"/>
      <c r="CA40" s="67"/>
      <c r="CB40" s="67" t="s">
        <v>125</v>
      </c>
      <c r="CC40" s="67"/>
      <c r="CD40" s="68" t="e">
        <f t="shared" si="21"/>
        <v>#DIV/0!</v>
      </c>
      <c r="CE40" s="68">
        <f t="shared" si="22"/>
        <v>0</v>
      </c>
      <c r="CF40" s="67"/>
      <c r="CG40" s="67"/>
      <c r="CH40" s="67" t="s">
        <v>126</v>
      </c>
      <c r="CI40" s="67"/>
      <c r="CJ40" s="68" t="e">
        <f t="shared" si="23"/>
        <v>#DIV/0!</v>
      </c>
      <c r="CK40" s="68">
        <f t="shared" si="24"/>
        <v>0</v>
      </c>
      <c r="CL40" s="67"/>
      <c r="CM40" s="67"/>
      <c r="CN40" s="58">
        <f t="shared" si="25"/>
        <v>0</v>
      </c>
      <c r="CO40" s="58">
        <f t="shared" si="26"/>
        <v>0</v>
      </c>
      <c r="CP40" s="58">
        <f t="shared" si="27"/>
        <v>0</v>
      </c>
      <c r="CQ40" s="58">
        <f t="shared" si="28"/>
        <v>0</v>
      </c>
      <c r="CR40" s="58">
        <f t="shared" si="29"/>
        <v>0</v>
      </c>
      <c r="CS40" s="58">
        <f t="shared" si="30"/>
        <v>0</v>
      </c>
      <c r="CT40" s="58">
        <f t="shared" si="31"/>
        <v>0</v>
      </c>
      <c r="CU40" s="58">
        <f t="shared" si="32"/>
        <v>0</v>
      </c>
      <c r="CV40" s="58">
        <f t="shared" si="33"/>
        <v>0</v>
      </c>
      <c r="CW40" s="58">
        <f t="shared" si="34"/>
        <v>0</v>
      </c>
      <c r="CX40" s="58">
        <f t="shared" si="35"/>
        <v>0</v>
      </c>
      <c r="CY40" s="58">
        <f t="shared" si="36"/>
        <v>0</v>
      </c>
      <c r="CZ40" s="58">
        <f t="shared" si="37"/>
        <v>0</v>
      </c>
    </row>
    <row r="41" spans="1:104" ht="26" x14ac:dyDescent="0.35">
      <c r="A41" s="136" t="s">
        <v>635</v>
      </c>
      <c r="B41" s="288"/>
      <c r="C41" s="20" t="s">
        <v>708</v>
      </c>
      <c r="D41" s="22" t="s">
        <v>628</v>
      </c>
      <c r="E41" s="22" t="s">
        <v>633</v>
      </c>
      <c r="F41" s="22" t="s">
        <v>634</v>
      </c>
      <c r="G41" s="20">
        <f t="shared" si="0"/>
        <v>1</v>
      </c>
      <c r="H41" s="20"/>
      <c r="I41" s="20"/>
      <c r="J41" s="20"/>
      <c r="K41" s="20"/>
      <c r="L41" s="20"/>
      <c r="M41" s="20">
        <v>1</v>
      </c>
      <c r="N41" s="20"/>
      <c r="O41" s="20"/>
      <c r="P41" s="20"/>
      <c r="Q41" s="20"/>
      <c r="R41" s="20"/>
      <c r="S41" s="20"/>
      <c r="T41" s="67" t="s">
        <v>115</v>
      </c>
      <c r="U41" s="67"/>
      <c r="V41" s="68" t="e">
        <f t="shared" si="1"/>
        <v>#DIV/0!</v>
      </c>
      <c r="W41" s="68">
        <f t="shared" si="2"/>
        <v>0</v>
      </c>
      <c r="X41" s="67"/>
      <c r="Y41" s="67"/>
      <c r="Z41" s="67" t="s">
        <v>116</v>
      </c>
      <c r="AA41" s="67"/>
      <c r="AB41" s="68" t="e">
        <f t="shared" si="3"/>
        <v>#DIV/0!</v>
      </c>
      <c r="AC41" s="68">
        <f t="shared" si="4"/>
        <v>0</v>
      </c>
      <c r="AD41" s="67"/>
      <c r="AE41" s="67"/>
      <c r="AF41" s="67" t="s">
        <v>117</v>
      </c>
      <c r="AG41" s="67"/>
      <c r="AH41" s="68" t="e">
        <f t="shared" si="5"/>
        <v>#DIV/0!</v>
      </c>
      <c r="AI41" s="68">
        <f t="shared" si="6"/>
        <v>0</v>
      </c>
      <c r="AJ41" s="67"/>
      <c r="AK41" s="67"/>
      <c r="AL41" s="67" t="s">
        <v>118</v>
      </c>
      <c r="AM41" s="67"/>
      <c r="AN41" s="68" t="e">
        <f t="shared" si="7"/>
        <v>#DIV/0!</v>
      </c>
      <c r="AO41" s="68">
        <f t="shared" si="8"/>
        <v>0</v>
      </c>
      <c r="AP41" s="67"/>
      <c r="AQ41" s="67"/>
      <c r="AR41" s="67" t="s">
        <v>119</v>
      </c>
      <c r="AS41" s="67"/>
      <c r="AT41" s="68" t="e">
        <f t="shared" si="9"/>
        <v>#DIV/0!</v>
      </c>
      <c r="AU41" s="68">
        <f t="shared" si="10"/>
        <v>0</v>
      </c>
      <c r="AV41" s="67"/>
      <c r="AW41" s="67"/>
      <c r="AX41" s="67" t="s">
        <v>120</v>
      </c>
      <c r="AY41" s="67"/>
      <c r="AZ41" s="68">
        <f t="shared" si="11"/>
        <v>0</v>
      </c>
      <c r="BA41" s="68">
        <f t="shared" si="12"/>
        <v>0</v>
      </c>
      <c r="BB41" s="67"/>
      <c r="BC41" s="67"/>
      <c r="BD41" s="67" t="s">
        <v>121</v>
      </c>
      <c r="BE41" s="67"/>
      <c r="BF41" s="68" t="e">
        <f t="shared" si="13"/>
        <v>#DIV/0!</v>
      </c>
      <c r="BG41" s="68">
        <f t="shared" si="14"/>
        <v>0</v>
      </c>
      <c r="BH41" s="67"/>
      <c r="BI41" s="67"/>
      <c r="BJ41" s="67" t="s">
        <v>122</v>
      </c>
      <c r="BK41" s="67"/>
      <c r="BL41" s="68" t="e">
        <f t="shared" si="15"/>
        <v>#DIV/0!</v>
      </c>
      <c r="BM41" s="68">
        <f t="shared" si="16"/>
        <v>0</v>
      </c>
      <c r="BN41" s="67"/>
      <c r="BO41" s="67"/>
      <c r="BP41" s="67" t="s">
        <v>123</v>
      </c>
      <c r="BQ41" s="67"/>
      <c r="BR41" s="68" t="e">
        <f t="shared" si="17"/>
        <v>#DIV/0!</v>
      </c>
      <c r="BS41" s="68">
        <f t="shared" si="18"/>
        <v>0</v>
      </c>
      <c r="BT41" s="67"/>
      <c r="BU41" s="67"/>
      <c r="BV41" s="67" t="s">
        <v>124</v>
      </c>
      <c r="BW41" s="67"/>
      <c r="BX41" s="68" t="e">
        <f t="shared" si="19"/>
        <v>#DIV/0!</v>
      </c>
      <c r="BY41" s="68">
        <f t="shared" si="20"/>
        <v>0</v>
      </c>
      <c r="BZ41" s="67"/>
      <c r="CA41" s="67"/>
      <c r="CB41" s="67" t="s">
        <v>125</v>
      </c>
      <c r="CC41" s="67"/>
      <c r="CD41" s="68" t="e">
        <f t="shared" si="21"/>
        <v>#DIV/0!</v>
      </c>
      <c r="CE41" s="68">
        <f t="shared" si="22"/>
        <v>0</v>
      </c>
      <c r="CF41" s="67"/>
      <c r="CG41" s="67"/>
      <c r="CH41" s="67" t="s">
        <v>126</v>
      </c>
      <c r="CI41" s="67"/>
      <c r="CJ41" s="68" t="e">
        <f t="shared" si="23"/>
        <v>#DIV/0!</v>
      </c>
      <c r="CK41" s="68">
        <f t="shared" si="24"/>
        <v>0</v>
      </c>
      <c r="CL41" s="67"/>
      <c r="CM41" s="67"/>
      <c r="CN41" s="58">
        <f t="shared" si="25"/>
        <v>0</v>
      </c>
      <c r="CO41" s="58">
        <f t="shared" si="26"/>
        <v>0</v>
      </c>
      <c r="CP41" s="58">
        <f t="shared" si="27"/>
        <v>0</v>
      </c>
      <c r="CQ41" s="58">
        <f t="shared" si="28"/>
        <v>0</v>
      </c>
      <c r="CR41" s="58">
        <f t="shared" si="29"/>
        <v>0</v>
      </c>
      <c r="CS41" s="58">
        <f t="shared" si="30"/>
        <v>0</v>
      </c>
      <c r="CT41" s="58">
        <f t="shared" si="31"/>
        <v>0</v>
      </c>
      <c r="CU41" s="58">
        <f t="shared" si="32"/>
        <v>0</v>
      </c>
      <c r="CV41" s="58">
        <f t="shared" si="33"/>
        <v>0</v>
      </c>
      <c r="CW41" s="58">
        <f t="shared" si="34"/>
        <v>0</v>
      </c>
      <c r="CX41" s="58">
        <f t="shared" si="35"/>
        <v>0</v>
      </c>
      <c r="CY41" s="58">
        <f t="shared" si="36"/>
        <v>0</v>
      </c>
      <c r="CZ41" s="58">
        <f t="shared" si="37"/>
        <v>0</v>
      </c>
    </row>
    <row r="42" spans="1:104" ht="14" x14ac:dyDescent="0.35">
      <c r="A42" s="136" t="s">
        <v>635</v>
      </c>
      <c r="B42" s="288"/>
      <c r="C42" s="20" t="s">
        <v>709</v>
      </c>
      <c r="D42" s="22"/>
      <c r="E42" s="22"/>
      <c r="F42" s="22"/>
      <c r="G42" s="20">
        <f t="shared" si="0"/>
        <v>0</v>
      </c>
      <c r="H42" s="20"/>
      <c r="I42" s="20"/>
      <c r="J42" s="20"/>
      <c r="K42" s="20"/>
      <c r="L42" s="20"/>
      <c r="M42" s="20"/>
      <c r="N42" s="20"/>
      <c r="O42" s="20"/>
      <c r="P42" s="20"/>
      <c r="Q42" s="20"/>
      <c r="R42" s="20"/>
      <c r="S42" s="20"/>
      <c r="T42" s="67" t="s">
        <v>115</v>
      </c>
      <c r="U42" s="67"/>
      <c r="V42" s="68" t="e">
        <f t="shared" si="1"/>
        <v>#DIV/0!</v>
      </c>
      <c r="W42" s="68" t="e">
        <f t="shared" si="2"/>
        <v>#DIV/0!</v>
      </c>
      <c r="X42" s="67"/>
      <c r="Y42" s="67"/>
      <c r="Z42" s="67" t="s">
        <v>116</v>
      </c>
      <c r="AA42" s="67"/>
      <c r="AB42" s="68" t="e">
        <f t="shared" si="3"/>
        <v>#DIV/0!</v>
      </c>
      <c r="AC42" s="68" t="e">
        <f t="shared" si="4"/>
        <v>#DIV/0!</v>
      </c>
      <c r="AD42" s="67"/>
      <c r="AE42" s="67"/>
      <c r="AF42" s="67" t="s">
        <v>117</v>
      </c>
      <c r="AG42" s="67"/>
      <c r="AH42" s="68" t="e">
        <f t="shared" si="5"/>
        <v>#DIV/0!</v>
      </c>
      <c r="AI42" s="68" t="e">
        <f t="shared" si="6"/>
        <v>#DIV/0!</v>
      </c>
      <c r="AJ42" s="67"/>
      <c r="AK42" s="67"/>
      <c r="AL42" s="67" t="s">
        <v>118</v>
      </c>
      <c r="AM42" s="67"/>
      <c r="AN42" s="68" t="e">
        <f t="shared" si="7"/>
        <v>#DIV/0!</v>
      </c>
      <c r="AO42" s="68" t="e">
        <f t="shared" si="8"/>
        <v>#DIV/0!</v>
      </c>
      <c r="AP42" s="67"/>
      <c r="AQ42" s="67"/>
      <c r="AR42" s="67" t="s">
        <v>119</v>
      </c>
      <c r="AS42" s="67"/>
      <c r="AT42" s="68" t="e">
        <f t="shared" si="9"/>
        <v>#DIV/0!</v>
      </c>
      <c r="AU42" s="68" t="e">
        <f t="shared" si="10"/>
        <v>#DIV/0!</v>
      </c>
      <c r="AV42" s="67"/>
      <c r="AW42" s="67"/>
      <c r="AX42" s="67" t="s">
        <v>120</v>
      </c>
      <c r="AY42" s="67"/>
      <c r="AZ42" s="68" t="e">
        <f t="shared" si="11"/>
        <v>#DIV/0!</v>
      </c>
      <c r="BA42" s="68" t="e">
        <f t="shared" si="12"/>
        <v>#DIV/0!</v>
      </c>
      <c r="BB42" s="67"/>
      <c r="BC42" s="67"/>
      <c r="BD42" s="67" t="s">
        <v>121</v>
      </c>
      <c r="BE42" s="67"/>
      <c r="BF42" s="68" t="e">
        <f t="shared" si="13"/>
        <v>#DIV/0!</v>
      </c>
      <c r="BG42" s="68" t="e">
        <f t="shared" si="14"/>
        <v>#DIV/0!</v>
      </c>
      <c r="BH42" s="67"/>
      <c r="BI42" s="67"/>
      <c r="BJ42" s="67" t="s">
        <v>122</v>
      </c>
      <c r="BK42" s="67"/>
      <c r="BL42" s="68" t="e">
        <f t="shared" si="15"/>
        <v>#DIV/0!</v>
      </c>
      <c r="BM42" s="68" t="e">
        <f t="shared" si="16"/>
        <v>#DIV/0!</v>
      </c>
      <c r="BN42" s="67"/>
      <c r="BO42" s="67"/>
      <c r="BP42" s="67" t="s">
        <v>123</v>
      </c>
      <c r="BQ42" s="67"/>
      <c r="BR42" s="68" t="e">
        <f t="shared" si="17"/>
        <v>#DIV/0!</v>
      </c>
      <c r="BS42" s="68" t="e">
        <f t="shared" si="18"/>
        <v>#DIV/0!</v>
      </c>
      <c r="BT42" s="67"/>
      <c r="BU42" s="67"/>
      <c r="BV42" s="67" t="s">
        <v>124</v>
      </c>
      <c r="BW42" s="67"/>
      <c r="BX42" s="68" t="e">
        <f t="shared" si="19"/>
        <v>#DIV/0!</v>
      </c>
      <c r="BY42" s="68" t="e">
        <f t="shared" si="20"/>
        <v>#DIV/0!</v>
      </c>
      <c r="BZ42" s="67"/>
      <c r="CA42" s="67"/>
      <c r="CB42" s="67" t="s">
        <v>125</v>
      </c>
      <c r="CC42" s="67"/>
      <c r="CD42" s="68" t="e">
        <f t="shared" si="21"/>
        <v>#DIV/0!</v>
      </c>
      <c r="CE42" s="68" t="e">
        <f t="shared" si="22"/>
        <v>#DIV/0!</v>
      </c>
      <c r="CF42" s="67"/>
      <c r="CG42" s="67"/>
      <c r="CH42" s="67" t="s">
        <v>126</v>
      </c>
      <c r="CI42" s="67"/>
      <c r="CJ42" s="68" t="e">
        <f t="shared" si="23"/>
        <v>#DIV/0!</v>
      </c>
      <c r="CK42" s="68" t="e">
        <f t="shared" si="24"/>
        <v>#DIV/0!</v>
      </c>
      <c r="CL42" s="67"/>
      <c r="CM42" s="67"/>
      <c r="CN42" s="58">
        <f t="shared" si="25"/>
        <v>0</v>
      </c>
      <c r="CO42" s="58">
        <f t="shared" si="26"/>
        <v>0</v>
      </c>
      <c r="CP42" s="58">
        <f t="shared" si="27"/>
        <v>0</v>
      </c>
      <c r="CQ42" s="58">
        <f t="shared" si="28"/>
        <v>0</v>
      </c>
      <c r="CR42" s="58">
        <f t="shared" si="29"/>
        <v>0</v>
      </c>
      <c r="CS42" s="58">
        <f t="shared" si="30"/>
        <v>0</v>
      </c>
      <c r="CT42" s="58">
        <f t="shared" si="31"/>
        <v>0</v>
      </c>
      <c r="CU42" s="58">
        <f t="shared" si="32"/>
        <v>0</v>
      </c>
      <c r="CV42" s="58">
        <f t="shared" si="33"/>
        <v>0</v>
      </c>
      <c r="CW42" s="58">
        <f t="shared" si="34"/>
        <v>0</v>
      </c>
      <c r="CX42" s="58">
        <f t="shared" si="35"/>
        <v>0</v>
      </c>
      <c r="CY42" s="58">
        <f t="shared" si="36"/>
        <v>0</v>
      </c>
      <c r="CZ42" s="58">
        <f t="shared" si="37"/>
        <v>0</v>
      </c>
    </row>
    <row r="43" spans="1:104" ht="14" x14ac:dyDescent="0.35">
      <c r="A43" s="136" t="s">
        <v>635</v>
      </c>
      <c r="B43" s="289"/>
      <c r="C43" s="20" t="s">
        <v>710</v>
      </c>
      <c r="D43" s="22"/>
      <c r="E43" s="22"/>
      <c r="F43" s="22"/>
      <c r="G43" s="20">
        <f t="shared" si="0"/>
        <v>0</v>
      </c>
      <c r="H43" s="20"/>
      <c r="I43" s="20"/>
      <c r="J43" s="20"/>
      <c r="K43" s="20"/>
      <c r="L43" s="20"/>
      <c r="M43" s="20"/>
      <c r="N43" s="20"/>
      <c r="O43" s="20"/>
      <c r="P43" s="20"/>
      <c r="Q43" s="20"/>
      <c r="R43" s="20"/>
      <c r="S43" s="20"/>
      <c r="T43" s="67" t="s">
        <v>115</v>
      </c>
      <c r="U43" s="67"/>
      <c r="V43" s="68" t="e">
        <f t="shared" si="1"/>
        <v>#DIV/0!</v>
      </c>
      <c r="W43" s="68" t="e">
        <f t="shared" si="2"/>
        <v>#DIV/0!</v>
      </c>
      <c r="X43" s="67"/>
      <c r="Y43" s="67"/>
      <c r="Z43" s="67" t="s">
        <v>116</v>
      </c>
      <c r="AA43" s="67"/>
      <c r="AB43" s="68" t="e">
        <f t="shared" si="3"/>
        <v>#DIV/0!</v>
      </c>
      <c r="AC43" s="68" t="e">
        <f t="shared" si="4"/>
        <v>#DIV/0!</v>
      </c>
      <c r="AD43" s="67"/>
      <c r="AE43" s="67"/>
      <c r="AF43" s="67" t="s">
        <v>117</v>
      </c>
      <c r="AG43" s="67"/>
      <c r="AH43" s="68" t="e">
        <f t="shared" si="5"/>
        <v>#DIV/0!</v>
      </c>
      <c r="AI43" s="68" t="e">
        <f t="shared" si="6"/>
        <v>#DIV/0!</v>
      </c>
      <c r="AJ43" s="67"/>
      <c r="AK43" s="67"/>
      <c r="AL43" s="67" t="s">
        <v>118</v>
      </c>
      <c r="AM43" s="67"/>
      <c r="AN43" s="68" t="e">
        <f t="shared" si="7"/>
        <v>#DIV/0!</v>
      </c>
      <c r="AO43" s="68" t="e">
        <f t="shared" si="8"/>
        <v>#DIV/0!</v>
      </c>
      <c r="AP43" s="67"/>
      <c r="AQ43" s="67"/>
      <c r="AR43" s="67" t="s">
        <v>119</v>
      </c>
      <c r="AS43" s="67"/>
      <c r="AT43" s="68" t="e">
        <f t="shared" si="9"/>
        <v>#DIV/0!</v>
      </c>
      <c r="AU43" s="68" t="e">
        <f t="shared" si="10"/>
        <v>#DIV/0!</v>
      </c>
      <c r="AV43" s="67"/>
      <c r="AW43" s="67"/>
      <c r="AX43" s="67" t="s">
        <v>120</v>
      </c>
      <c r="AY43" s="67"/>
      <c r="AZ43" s="68" t="e">
        <f t="shared" si="11"/>
        <v>#DIV/0!</v>
      </c>
      <c r="BA43" s="68" t="e">
        <f t="shared" si="12"/>
        <v>#DIV/0!</v>
      </c>
      <c r="BB43" s="67"/>
      <c r="BC43" s="67"/>
      <c r="BD43" s="67" t="s">
        <v>121</v>
      </c>
      <c r="BE43" s="67"/>
      <c r="BF43" s="68" t="e">
        <f t="shared" si="13"/>
        <v>#DIV/0!</v>
      </c>
      <c r="BG43" s="68" t="e">
        <f t="shared" si="14"/>
        <v>#DIV/0!</v>
      </c>
      <c r="BH43" s="67"/>
      <c r="BI43" s="67"/>
      <c r="BJ43" s="67" t="s">
        <v>122</v>
      </c>
      <c r="BK43" s="67"/>
      <c r="BL43" s="68" t="e">
        <f t="shared" si="15"/>
        <v>#DIV/0!</v>
      </c>
      <c r="BM43" s="68" t="e">
        <f t="shared" si="16"/>
        <v>#DIV/0!</v>
      </c>
      <c r="BN43" s="67"/>
      <c r="BO43" s="67"/>
      <c r="BP43" s="67" t="s">
        <v>123</v>
      </c>
      <c r="BQ43" s="67"/>
      <c r="BR43" s="68" t="e">
        <f t="shared" si="17"/>
        <v>#DIV/0!</v>
      </c>
      <c r="BS43" s="68" t="e">
        <f t="shared" si="18"/>
        <v>#DIV/0!</v>
      </c>
      <c r="BT43" s="67"/>
      <c r="BU43" s="67"/>
      <c r="BV43" s="67" t="s">
        <v>124</v>
      </c>
      <c r="BW43" s="67"/>
      <c r="BX43" s="68" t="e">
        <f t="shared" si="19"/>
        <v>#DIV/0!</v>
      </c>
      <c r="BY43" s="68" t="e">
        <f t="shared" si="20"/>
        <v>#DIV/0!</v>
      </c>
      <c r="BZ43" s="67"/>
      <c r="CA43" s="67"/>
      <c r="CB43" s="67" t="s">
        <v>125</v>
      </c>
      <c r="CC43" s="67"/>
      <c r="CD43" s="68" t="e">
        <f t="shared" si="21"/>
        <v>#DIV/0!</v>
      </c>
      <c r="CE43" s="68" t="e">
        <f t="shared" si="22"/>
        <v>#DIV/0!</v>
      </c>
      <c r="CF43" s="67"/>
      <c r="CG43" s="67"/>
      <c r="CH43" s="67" t="s">
        <v>126</v>
      </c>
      <c r="CI43" s="67"/>
      <c r="CJ43" s="68" t="e">
        <f t="shared" si="23"/>
        <v>#DIV/0!</v>
      </c>
      <c r="CK43" s="68" t="e">
        <f t="shared" si="24"/>
        <v>#DIV/0!</v>
      </c>
      <c r="CL43" s="67"/>
      <c r="CM43" s="67"/>
      <c r="CN43" s="58">
        <f t="shared" si="25"/>
        <v>0</v>
      </c>
      <c r="CO43" s="58">
        <f t="shared" si="26"/>
        <v>0</v>
      </c>
      <c r="CP43" s="58">
        <f t="shared" si="27"/>
        <v>0</v>
      </c>
      <c r="CQ43" s="58">
        <f t="shared" si="28"/>
        <v>0</v>
      </c>
      <c r="CR43" s="58">
        <f t="shared" si="29"/>
        <v>0</v>
      </c>
      <c r="CS43" s="58">
        <f t="shared" si="30"/>
        <v>0</v>
      </c>
      <c r="CT43" s="58">
        <f t="shared" si="31"/>
        <v>0</v>
      </c>
      <c r="CU43" s="58">
        <f t="shared" si="32"/>
        <v>0</v>
      </c>
      <c r="CV43" s="58">
        <f t="shared" si="33"/>
        <v>0</v>
      </c>
      <c r="CW43" s="58">
        <f t="shared" si="34"/>
        <v>0</v>
      </c>
      <c r="CX43" s="58">
        <f t="shared" si="35"/>
        <v>0</v>
      </c>
      <c r="CY43" s="58">
        <f t="shared" si="36"/>
        <v>0</v>
      </c>
      <c r="CZ43" s="58">
        <f t="shared" si="37"/>
        <v>0</v>
      </c>
    </row>
    <row r="44" spans="1:104" ht="52" x14ac:dyDescent="0.35">
      <c r="A44" s="136" t="s">
        <v>330</v>
      </c>
      <c r="B44" s="287" t="s">
        <v>140</v>
      </c>
      <c r="C44" s="20" t="s">
        <v>711</v>
      </c>
      <c r="D44" s="22" t="s">
        <v>277</v>
      </c>
      <c r="E44" s="22" t="s">
        <v>278</v>
      </c>
      <c r="F44" s="22" t="s">
        <v>279</v>
      </c>
      <c r="G44" s="20">
        <f t="shared" si="0"/>
        <v>2</v>
      </c>
      <c r="H44" s="20"/>
      <c r="I44" s="20"/>
      <c r="J44" s="20"/>
      <c r="K44" s="20"/>
      <c r="L44" s="20"/>
      <c r="M44" s="20"/>
      <c r="N44" s="20">
        <v>1</v>
      </c>
      <c r="O44" s="20"/>
      <c r="P44" s="20"/>
      <c r="Q44" s="20"/>
      <c r="R44" s="20">
        <v>1</v>
      </c>
      <c r="S44" s="20"/>
      <c r="T44" s="67" t="s">
        <v>115</v>
      </c>
      <c r="U44" s="67"/>
      <c r="V44" s="68" t="e">
        <f t="shared" si="1"/>
        <v>#DIV/0!</v>
      </c>
      <c r="W44" s="68">
        <f t="shared" si="2"/>
        <v>0</v>
      </c>
      <c r="X44" s="67"/>
      <c r="Y44" s="67"/>
      <c r="Z44" s="67" t="s">
        <v>116</v>
      </c>
      <c r="AA44" s="67"/>
      <c r="AB44" s="68" t="e">
        <f t="shared" si="3"/>
        <v>#DIV/0!</v>
      </c>
      <c r="AC44" s="68">
        <f t="shared" si="4"/>
        <v>0</v>
      </c>
      <c r="AD44" s="67"/>
      <c r="AE44" s="67"/>
      <c r="AF44" s="67" t="s">
        <v>117</v>
      </c>
      <c r="AG44" s="67"/>
      <c r="AH44" s="68" t="e">
        <f t="shared" si="5"/>
        <v>#DIV/0!</v>
      </c>
      <c r="AI44" s="68">
        <f t="shared" si="6"/>
        <v>0</v>
      </c>
      <c r="AJ44" s="67"/>
      <c r="AK44" s="67"/>
      <c r="AL44" s="67" t="s">
        <v>118</v>
      </c>
      <c r="AM44" s="67"/>
      <c r="AN44" s="68" t="e">
        <f t="shared" si="7"/>
        <v>#DIV/0!</v>
      </c>
      <c r="AO44" s="68">
        <f t="shared" si="8"/>
        <v>0</v>
      </c>
      <c r="AP44" s="67"/>
      <c r="AQ44" s="67"/>
      <c r="AR44" s="67" t="s">
        <v>119</v>
      </c>
      <c r="AS44" s="67"/>
      <c r="AT44" s="68" t="e">
        <f t="shared" si="9"/>
        <v>#DIV/0!</v>
      </c>
      <c r="AU44" s="68">
        <f t="shared" si="10"/>
        <v>0</v>
      </c>
      <c r="AV44" s="67"/>
      <c r="AW44" s="67"/>
      <c r="AX44" s="67" t="s">
        <v>120</v>
      </c>
      <c r="AY44" s="67"/>
      <c r="AZ44" s="68" t="e">
        <f t="shared" si="11"/>
        <v>#DIV/0!</v>
      </c>
      <c r="BA44" s="68">
        <f t="shared" si="12"/>
        <v>0</v>
      </c>
      <c r="BB44" s="67"/>
      <c r="BC44" s="67"/>
      <c r="BD44" s="67" t="s">
        <v>121</v>
      </c>
      <c r="BE44" s="67"/>
      <c r="BF44" s="68">
        <f t="shared" si="13"/>
        <v>0</v>
      </c>
      <c r="BG44" s="68">
        <f t="shared" si="14"/>
        <v>0</v>
      </c>
      <c r="BH44" s="67"/>
      <c r="BI44" s="67"/>
      <c r="BJ44" s="67" t="s">
        <v>122</v>
      </c>
      <c r="BK44" s="67"/>
      <c r="BL44" s="68" t="e">
        <f t="shared" si="15"/>
        <v>#DIV/0!</v>
      </c>
      <c r="BM44" s="68">
        <f t="shared" si="16"/>
        <v>0</v>
      </c>
      <c r="BN44" s="67"/>
      <c r="BO44" s="67"/>
      <c r="BP44" s="67" t="s">
        <v>123</v>
      </c>
      <c r="BQ44" s="67"/>
      <c r="BR44" s="68" t="e">
        <f t="shared" si="17"/>
        <v>#DIV/0!</v>
      </c>
      <c r="BS44" s="68">
        <f t="shared" si="18"/>
        <v>0</v>
      </c>
      <c r="BT44" s="67"/>
      <c r="BU44" s="67"/>
      <c r="BV44" s="67" t="s">
        <v>124</v>
      </c>
      <c r="BW44" s="67"/>
      <c r="BX44" s="68" t="e">
        <f t="shared" si="19"/>
        <v>#DIV/0!</v>
      </c>
      <c r="BY44" s="68">
        <f t="shared" si="20"/>
        <v>0</v>
      </c>
      <c r="BZ44" s="67"/>
      <c r="CA44" s="67"/>
      <c r="CB44" s="67" t="s">
        <v>125</v>
      </c>
      <c r="CC44" s="67"/>
      <c r="CD44" s="68">
        <f t="shared" si="21"/>
        <v>0</v>
      </c>
      <c r="CE44" s="68">
        <f t="shared" si="22"/>
        <v>0</v>
      </c>
      <c r="CF44" s="67"/>
      <c r="CG44" s="67"/>
      <c r="CH44" s="67" t="s">
        <v>126</v>
      </c>
      <c r="CI44" s="67"/>
      <c r="CJ44" s="68" t="e">
        <f t="shared" si="23"/>
        <v>#DIV/0!</v>
      </c>
      <c r="CK44" s="68">
        <f t="shared" si="24"/>
        <v>0</v>
      </c>
      <c r="CL44" s="67"/>
      <c r="CM44" s="67"/>
      <c r="CN44" s="58">
        <f t="shared" si="25"/>
        <v>0</v>
      </c>
      <c r="CO44" s="58">
        <f t="shared" si="26"/>
        <v>0</v>
      </c>
      <c r="CP44" s="58">
        <f t="shared" si="27"/>
        <v>0</v>
      </c>
      <c r="CQ44" s="58">
        <f t="shared" si="28"/>
        <v>0</v>
      </c>
      <c r="CR44" s="58">
        <f t="shared" si="29"/>
        <v>0</v>
      </c>
      <c r="CS44" s="58">
        <f t="shared" si="30"/>
        <v>0</v>
      </c>
      <c r="CT44" s="58">
        <f t="shared" si="31"/>
        <v>0</v>
      </c>
      <c r="CU44" s="58">
        <f t="shared" si="32"/>
        <v>0</v>
      </c>
      <c r="CV44" s="58">
        <f t="shared" si="33"/>
        <v>0</v>
      </c>
      <c r="CW44" s="58">
        <f t="shared" si="34"/>
        <v>0</v>
      </c>
      <c r="CX44" s="58">
        <f t="shared" si="35"/>
        <v>0</v>
      </c>
      <c r="CY44" s="58">
        <f t="shared" si="36"/>
        <v>0</v>
      </c>
      <c r="CZ44" s="58">
        <f t="shared" si="37"/>
        <v>0</v>
      </c>
    </row>
    <row r="45" spans="1:104" ht="14" x14ac:dyDescent="0.35">
      <c r="A45" s="136" t="s">
        <v>330</v>
      </c>
      <c r="B45" s="288"/>
      <c r="C45" s="20" t="s">
        <v>712</v>
      </c>
      <c r="D45" s="22"/>
      <c r="E45" s="22"/>
      <c r="F45" s="22"/>
      <c r="G45" s="20">
        <f t="shared" si="0"/>
        <v>0</v>
      </c>
      <c r="H45" s="20"/>
      <c r="I45" s="20"/>
      <c r="J45" s="20"/>
      <c r="K45" s="20"/>
      <c r="L45" s="20"/>
      <c r="M45" s="20"/>
      <c r="N45" s="20"/>
      <c r="O45" s="20"/>
      <c r="P45" s="20"/>
      <c r="Q45" s="20"/>
      <c r="R45" s="20"/>
      <c r="S45" s="20"/>
      <c r="T45" s="67" t="s">
        <v>115</v>
      </c>
      <c r="U45" s="67"/>
      <c r="V45" s="68" t="e">
        <f t="shared" si="1"/>
        <v>#DIV/0!</v>
      </c>
      <c r="W45" s="68" t="e">
        <f t="shared" si="2"/>
        <v>#DIV/0!</v>
      </c>
      <c r="X45" s="67"/>
      <c r="Y45" s="67"/>
      <c r="Z45" s="67" t="s">
        <v>116</v>
      </c>
      <c r="AA45" s="67"/>
      <c r="AB45" s="68" t="e">
        <f t="shared" si="3"/>
        <v>#DIV/0!</v>
      </c>
      <c r="AC45" s="68" t="e">
        <f t="shared" si="4"/>
        <v>#DIV/0!</v>
      </c>
      <c r="AD45" s="67"/>
      <c r="AE45" s="67"/>
      <c r="AF45" s="67" t="s">
        <v>117</v>
      </c>
      <c r="AG45" s="67"/>
      <c r="AH45" s="68" t="e">
        <f t="shared" si="5"/>
        <v>#DIV/0!</v>
      </c>
      <c r="AI45" s="68" t="e">
        <f t="shared" si="6"/>
        <v>#DIV/0!</v>
      </c>
      <c r="AJ45" s="67"/>
      <c r="AK45" s="67"/>
      <c r="AL45" s="67" t="s">
        <v>118</v>
      </c>
      <c r="AM45" s="67"/>
      <c r="AN45" s="68" t="e">
        <f t="shared" si="7"/>
        <v>#DIV/0!</v>
      </c>
      <c r="AO45" s="68" t="e">
        <f t="shared" si="8"/>
        <v>#DIV/0!</v>
      </c>
      <c r="AP45" s="67"/>
      <c r="AQ45" s="67"/>
      <c r="AR45" s="67" t="s">
        <v>119</v>
      </c>
      <c r="AS45" s="67"/>
      <c r="AT45" s="68" t="e">
        <f t="shared" si="9"/>
        <v>#DIV/0!</v>
      </c>
      <c r="AU45" s="68" t="e">
        <f t="shared" si="10"/>
        <v>#DIV/0!</v>
      </c>
      <c r="AV45" s="67"/>
      <c r="AW45" s="67"/>
      <c r="AX45" s="67" t="s">
        <v>120</v>
      </c>
      <c r="AY45" s="67"/>
      <c r="AZ45" s="68" t="e">
        <f t="shared" si="11"/>
        <v>#DIV/0!</v>
      </c>
      <c r="BA45" s="68" t="e">
        <f t="shared" si="12"/>
        <v>#DIV/0!</v>
      </c>
      <c r="BB45" s="67"/>
      <c r="BC45" s="67"/>
      <c r="BD45" s="67" t="s">
        <v>121</v>
      </c>
      <c r="BE45" s="67"/>
      <c r="BF45" s="68" t="e">
        <f t="shared" si="13"/>
        <v>#DIV/0!</v>
      </c>
      <c r="BG45" s="68" t="e">
        <f t="shared" si="14"/>
        <v>#DIV/0!</v>
      </c>
      <c r="BH45" s="67"/>
      <c r="BI45" s="67"/>
      <c r="BJ45" s="67" t="s">
        <v>122</v>
      </c>
      <c r="BK45" s="67"/>
      <c r="BL45" s="68" t="e">
        <f t="shared" si="15"/>
        <v>#DIV/0!</v>
      </c>
      <c r="BM45" s="68" t="e">
        <f t="shared" si="16"/>
        <v>#DIV/0!</v>
      </c>
      <c r="BN45" s="67"/>
      <c r="BO45" s="67"/>
      <c r="BP45" s="67" t="s">
        <v>123</v>
      </c>
      <c r="BQ45" s="67"/>
      <c r="BR45" s="68" t="e">
        <f t="shared" si="17"/>
        <v>#DIV/0!</v>
      </c>
      <c r="BS45" s="68" t="e">
        <f t="shared" si="18"/>
        <v>#DIV/0!</v>
      </c>
      <c r="BT45" s="67"/>
      <c r="BU45" s="67"/>
      <c r="BV45" s="67" t="s">
        <v>124</v>
      </c>
      <c r="BW45" s="67"/>
      <c r="BX45" s="68" t="e">
        <f t="shared" si="19"/>
        <v>#DIV/0!</v>
      </c>
      <c r="BY45" s="68" t="e">
        <f t="shared" si="20"/>
        <v>#DIV/0!</v>
      </c>
      <c r="BZ45" s="67"/>
      <c r="CA45" s="67"/>
      <c r="CB45" s="67" t="s">
        <v>125</v>
      </c>
      <c r="CC45" s="67"/>
      <c r="CD45" s="68" t="e">
        <f t="shared" si="21"/>
        <v>#DIV/0!</v>
      </c>
      <c r="CE45" s="68" t="e">
        <f t="shared" si="22"/>
        <v>#DIV/0!</v>
      </c>
      <c r="CF45" s="67"/>
      <c r="CG45" s="67"/>
      <c r="CH45" s="67" t="s">
        <v>126</v>
      </c>
      <c r="CI45" s="67"/>
      <c r="CJ45" s="68" t="e">
        <f t="shared" si="23"/>
        <v>#DIV/0!</v>
      </c>
      <c r="CK45" s="68" t="e">
        <f t="shared" si="24"/>
        <v>#DIV/0!</v>
      </c>
      <c r="CL45" s="67"/>
      <c r="CM45" s="67"/>
      <c r="CN45" s="58">
        <f t="shared" si="25"/>
        <v>0</v>
      </c>
      <c r="CO45" s="58">
        <f t="shared" si="26"/>
        <v>0</v>
      </c>
      <c r="CP45" s="58">
        <f t="shared" si="27"/>
        <v>0</v>
      </c>
      <c r="CQ45" s="58">
        <f t="shared" si="28"/>
        <v>0</v>
      </c>
      <c r="CR45" s="58">
        <f t="shared" si="29"/>
        <v>0</v>
      </c>
      <c r="CS45" s="58">
        <f t="shared" si="30"/>
        <v>0</v>
      </c>
      <c r="CT45" s="58">
        <f t="shared" si="31"/>
        <v>0</v>
      </c>
      <c r="CU45" s="58">
        <f t="shared" si="32"/>
        <v>0</v>
      </c>
      <c r="CV45" s="58">
        <f t="shared" si="33"/>
        <v>0</v>
      </c>
      <c r="CW45" s="58">
        <f t="shared" si="34"/>
        <v>0</v>
      </c>
      <c r="CX45" s="58">
        <f t="shared" si="35"/>
        <v>0</v>
      </c>
      <c r="CY45" s="58">
        <f t="shared" si="36"/>
        <v>0</v>
      </c>
      <c r="CZ45" s="58">
        <f t="shared" si="37"/>
        <v>0</v>
      </c>
    </row>
    <row r="46" spans="1:104" ht="14" x14ac:dyDescent="0.35">
      <c r="A46" s="136" t="s">
        <v>330</v>
      </c>
      <c r="B46" s="288"/>
      <c r="C46" s="20" t="s">
        <v>713</v>
      </c>
      <c r="D46" s="22"/>
      <c r="E46" s="22"/>
      <c r="F46" s="22"/>
      <c r="G46" s="20">
        <f t="shared" si="0"/>
        <v>0</v>
      </c>
      <c r="H46" s="20"/>
      <c r="I46" s="20"/>
      <c r="J46" s="20"/>
      <c r="K46" s="20"/>
      <c r="L46" s="20"/>
      <c r="M46" s="20"/>
      <c r="N46" s="20"/>
      <c r="O46" s="20"/>
      <c r="P46" s="20"/>
      <c r="Q46" s="20"/>
      <c r="R46" s="20"/>
      <c r="S46" s="20"/>
      <c r="T46" s="67" t="s">
        <v>115</v>
      </c>
      <c r="U46" s="67"/>
      <c r="V46" s="68" t="e">
        <f t="shared" si="1"/>
        <v>#DIV/0!</v>
      </c>
      <c r="W46" s="68" t="e">
        <f t="shared" si="2"/>
        <v>#DIV/0!</v>
      </c>
      <c r="X46" s="67"/>
      <c r="Y46" s="67"/>
      <c r="Z46" s="67" t="s">
        <v>116</v>
      </c>
      <c r="AA46" s="67"/>
      <c r="AB46" s="68" t="e">
        <f t="shared" si="3"/>
        <v>#DIV/0!</v>
      </c>
      <c r="AC46" s="68" t="e">
        <f t="shared" si="4"/>
        <v>#DIV/0!</v>
      </c>
      <c r="AD46" s="67"/>
      <c r="AE46" s="67"/>
      <c r="AF46" s="67" t="s">
        <v>117</v>
      </c>
      <c r="AG46" s="67"/>
      <c r="AH46" s="68" t="e">
        <f t="shared" si="5"/>
        <v>#DIV/0!</v>
      </c>
      <c r="AI46" s="68" t="e">
        <f t="shared" si="6"/>
        <v>#DIV/0!</v>
      </c>
      <c r="AJ46" s="67"/>
      <c r="AK46" s="67"/>
      <c r="AL46" s="67" t="s">
        <v>118</v>
      </c>
      <c r="AM46" s="67"/>
      <c r="AN46" s="68" t="e">
        <f t="shared" si="7"/>
        <v>#DIV/0!</v>
      </c>
      <c r="AO46" s="68" t="e">
        <f t="shared" si="8"/>
        <v>#DIV/0!</v>
      </c>
      <c r="AP46" s="67"/>
      <c r="AQ46" s="67"/>
      <c r="AR46" s="67" t="s">
        <v>119</v>
      </c>
      <c r="AS46" s="67"/>
      <c r="AT46" s="68" t="e">
        <f t="shared" si="9"/>
        <v>#DIV/0!</v>
      </c>
      <c r="AU46" s="68" t="e">
        <f t="shared" si="10"/>
        <v>#DIV/0!</v>
      </c>
      <c r="AV46" s="67"/>
      <c r="AW46" s="67"/>
      <c r="AX46" s="67" t="s">
        <v>120</v>
      </c>
      <c r="AY46" s="67"/>
      <c r="AZ46" s="68" t="e">
        <f t="shared" si="11"/>
        <v>#DIV/0!</v>
      </c>
      <c r="BA46" s="68" t="e">
        <f t="shared" si="12"/>
        <v>#DIV/0!</v>
      </c>
      <c r="BB46" s="67"/>
      <c r="BC46" s="67"/>
      <c r="BD46" s="67" t="s">
        <v>121</v>
      </c>
      <c r="BE46" s="67"/>
      <c r="BF46" s="68" t="e">
        <f t="shared" si="13"/>
        <v>#DIV/0!</v>
      </c>
      <c r="BG46" s="68" t="e">
        <f t="shared" si="14"/>
        <v>#DIV/0!</v>
      </c>
      <c r="BH46" s="67"/>
      <c r="BI46" s="67"/>
      <c r="BJ46" s="67" t="s">
        <v>122</v>
      </c>
      <c r="BK46" s="67"/>
      <c r="BL46" s="68" t="e">
        <f t="shared" si="15"/>
        <v>#DIV/0!</v>
      </c>
      <c r="BM46" s="68" t="e">
        <f t="shared" si="16"/>
        <v>#DIV/0!</v>
      </c>
      <c r="BN46" s="67"/>
      <c r="BO46" s="67"/>
      <c r="BP46" s="67" t="s">
        <v>123</v>
      </c>
      <c r="BQ46" s="67"/>
      <c r="BR46" s="68" t="e">
        <f t="shared" si="17"/>
        <v>#DIV/0!</v>
      </c>
      <c r="BS46" s="68" t="e">
        <f t="shared" si="18"/>
        <v>#DIV/0!</v>
      </c>
      <c r="BT46" s="67"/>
      <c r="BU46" s="67"/>
      <c r="BV46" s="67" t="s">
        <v>124</v>
      </c>
      <c r="BW46" s="67"/>
      <c r="BX46" s="68" t="e">
        <f t="shared" si="19"/>
        <v>#DIV/0!</v>
      </c>
      <c r="BY46" s="68" t="e">
        <f t="shared" si="20"/>
        <v>#DIV/0!</v>
      </c>
      <c r="BZ46" s="67"/>
      <c r="CA46" s="67"/>
      <c r="CB46" s="67" t="s">
        <v>125</v>
      </c>
      <c r="CC46" s="67"/>
      <c r="CD46" s="68" t="e">
        <f t="shared" si="21"/>
        <v>#DIV/0!</v>
      </c>
      <c r="CE46" s="68" t="e">
        <f t="shared" si="22"/>
        <v>#DIV/0!</v>
      </c>
      <c r="CF46" s="67"/>
      <c r="CG46" s="67"/>
      <c r="CH46" s="67" t="s">
        <v>126</v>
      </c>
      <c r="CI46" s="67"/>
      <c r="CJ46" s="68" t="e">
        <f t="shared" si="23"/>
        <v>#DIV/0!</v>
      </c>
      <c r="CK46" s="68" t="e">
        <f t="shared" si="24"/>
        <v>#DIV/0!</v>
      </c>
      <c r="CL46" s="67"/>
      <c r="CM46" s="67"/>
      <c r="CN46" s="58">
        <f t="shared" si="25"/>
        <v>0</v>
      </c>
      <c r="CO46" s="58">
        <f t="shared" si="26"/>
        <v>0</v>
      </c>
      <c r="CP46" s="58">
        <f t="shared" si="27"/>
        <v>0</v>
      </c>
      <c r="CQ46" s="58">
        <f t="shared" si="28"/>
        <v>0</v>
      </c>
      <c r="CR46" s="58">
        <f t="shared" si="29"/>
        <v>0</v>
      </c>
      <c r="CS46" s="58">
        <f t="shared" si="30"/>
        <v>0</v>
      </c>
      <c r="CT46" s="58">
        <f t="shared" si="31"/>
        <v>0</v>
      </c>
      <c r="CU46" s="58">
        <f t="shared" si="32"/>
        <v>0</v>
      </c>
      <c r="CV46" s="58">
        <f t="shared" si="33"/>
        <v>0</v>
      </c>
      <c r="CW46" s="58">
        <f t="shared" si="34"/>
        <v>0</v>
      </c>
      <c r="CX46" s="58">
        <f t="shared" si="35"/>
        <v>0</v>
      </c>
      <c r="CY46" s="58">
        <f t="shared" si="36"/>
        <v>0</v>
      </c>
      <c r="CZ46" s="58">
        <f t="shared" si="37"/>
        <v>0</v>
      </c>
    </row>
    <row r="47" spans="1:104" ht="14" x14ac:dyDescent="0.35">
      <c r="A47" s="136" t="s">
        <v>330</v>
      </c>
      <c r="B47" s="289"/>
      <c r="C47" s="20" t="s">
        <v>714</v>
      </c>
      <c r="D47" s="22"/>
      <c r="E47" s="22"/>
      <c r="F47" s="22"/>
      <c r="G47" s="20">
        <f t="shared" si="0"/>
        <v>0</v>
      </c>
      <c r="H47" s="20"/>
      <c r="I47" s="20"/>
      <c r="J47" s="20"/>
      <c r="K47" s="20"/>
      <c r="L47" s="20"/>
      <c r="M47" s="20"/>
      <c r="N47" s="20"/>
      <c r="O47" s="20"/>
      <c r="P47" s="20"/>
      <c r="Q47" s="20"/>
      <c r="R47" s="20"/>
      <c r="S47" s="20"/>
      <c r="T47" s="67" t="s">
        <v>115</v>
      </c>
      <c r="U47" s="67"/>
      <c r="V47" s="68" t="e">
        <f t="shared" si="1"/>
        <v>#DIV/0!</v>
      </c>
      <c r="W47" s="68" t="e">
        <f t="shared" si="2"/>
        <v>#DIV/0!</v>
      </c>
      <c r="X47" s="67"/>
      <c r="Y47" s="67"/>
      <c r="Z47" s="67" t="s">
        <v>116</v>
      </c>
      <c r="AA47" s="67"/>
      <c r="AB47" s="68" t="e">
        <f t="shared" si="3"/>
        <v>#DIV/0!</v>
      </c>
      <c r="AC47" s="68" t="e">
        <f t="shared" si="4"/>
        <v>#DIV/0!</v>
      </c>
      <c r="AD47" s="67"/>
      <c r="AE47" s="67"/>
      <c r="AF47" s="67" t="s">
        <v>117</v>
      </c>
      <c r="AG47" s="67"/>
      <c r="AH47" s="68" t="e">
        <f t="shared" si="5"/>
        <v>#DIV/0!</v>
      </c>
      <c r="AI47" s="68" t="e">
        <f t="shared" si="6"/>
        <v>#DIV/0!</v>
      </c>
      <c r="AJ47" s="67"/>
      <c r="AK47" s="67"/>
      <c r="AL47" s="67" t="s">
        <v>118</v>
      </c>
      <c r="AM47" s="67"/>
      <c r="AN47" s="68" t="e">
        <f t="shared" si="7"/>
        <v>#DIV/0!</v>
      </c>
      <c r="AO47" s="68" t="e">
        <f t="shared" si="8"/>
        <v>#DIV/0!</v>
      </c>
      <c r="AP47" s="67"/>
      <c r="AQ47" s="67"/>
      <c r="AR47" s="67" t="s">
        <v>119</v>
      </c>
      <c r="AS47" s="67"/>
      <c r="AT47" s="68" t="e">
        <f t="shared" si="9"/>
        <v>#DIV/0!</v>
      </c>
      <c r="AU47" s="68" t="e">
        <f t="shared" si="10"/>
        <v>#DIV/0!</v>
      </c>
      <c r="AV47" s="67"/>
      <c r="AW47" s="67"/>
      <c r="AX47" s="67" t="s">
        <v>120</v>
      </c>
      <c r="AY47" s="67"/>
      <c r="AZ47" s="68" t="e">
        <f t="shared" si="11"/>
        <v>#DIV/0!</v>
      </c>
      <c r="BA47" s="68" t="e">
        <f t="shared" si="12"/>
        <v>#DIV/0!</v>
      </c>
      <c r="BB47" s="67"/>
      <c r="BC47" s="67"/>
      <c r="BD47" s="67" t="s">
        <v>121</v>
      </c>
      <c r="BE47" s="67"/>
      <c r="BF47" s="68" t="e">
        <f t="shared" si="13"/>
        <v>#DIV/0!</v>
      </c>
      <c r="BG47" s="68" t="e">
        <f t="shared" si="14"/>
        <v>#DIV/0!</v>
      </c>
      <c r="BH47" s="67"/>
      <c r="BI47" s="67"/>
      <c r="BJ47" s="67" t="s">
        <v>122</v>
      </c>
      <c r="BK47" s="67"/>
      <c r="BL47" s="68" t="e">
        <f t="shared" si="15"/>
        <v>#DIV/0!</v>
      </c>
      <c r="BM47" s="68" t="e">
        <f t="shared" si="16"/>
        <v>#DIV/0!</v>
      </c>
      <c r="BN47" s="67"/>
      <c r="BO47" s="67"/>
      <c r="BP47" s="67" t="s">
        <v>123</v>
      </c>
      <c r="BQ47" s="67"/>
      <c r="BR47" s="68" t="e">
        <f t="shared" si="17"/>
        <v>#DIV/0!</v>
      </c>
      <c r="BS47" s="68" t="e">
        <f t="shared" si="18"/>
        <v>#DIV/0!</v>
      </c>
      <c r="BT47" s="67"/>
      <c r="BU47" s="67"/>
      <c r="BV47" s="67" t="s">
        <v>124</v>
      </c>
      <c r="BW47" s="67"/>
      <c r="BX47" s="68" t="e">
        <f t="shared" si="19"/>
        <v>#DIV/0!</v>
      </c>
      <c r="BY47" s="68" t="e">
        <f t="shared" si="20"/>
        <v>#DIV/0!</v>
      </c>
      <c r="BZ47" s="67"/>
      <c r="CA47" s="67"/>
      <c r="CB47" s="67" t="s">
        <v>125</v>
      </c>
      <c r="CC47" s="67"/>
      <c r="CD47" s="68" t="e">
        <f t="shared" si="21"/>
        <v>#DIV/0!</v>
      </c>
      <c r="CE47" s="68" t="e">
        <f t="shared" si="22"/>
        <v>#DIV/0!</v>
      </c>
      <c r="CF47" s="67"/>
      <c r="CG47" s="67"/>
      <c r="CH47" s="67" t="s">
        <v>126</v>
      </c>
      <c r="CI47" s="67"/>
      <c r="CJ47" s="68" t="e">
        <f t="shared" si="23"/>
        <v>#DIV/0!</v>
      </c>
      <c r="CK47" s="68" t="e">
        <f t="shared" si="24"/>
        <v>#DIV/0!</v>
      </c>
      <c r="CL47" s="67"/>
      <c r="CM47" s="67"/>
      <c r="CN47" s="58">
        <f t="shared" si="25"/>
        <v>0</v>
      </c>
      <c r="CO47" s="58">
        <f t="shared" si="26"/>
        <v>0</v>
      </c>
      <c r="CP47" s="58">
        <f t="shared" si="27"/>
        <v>0</v>
      </c>
      <c r="CQ47" s="58">
        <f t="shared" si="28"/>
        <v>0</v>
      </c>
      <c r="CR47" s="58">
        <f t="shared" si="29"/>
        <v>0</v>
      </c>
      <c r="CS47" s="58">
        <f t="shared" si="30"/>
        <v>0</v>
      </c>
      <c r="CT47" s="58">
        <f t="shared" si="31"/>
        <v>0</v>
      </c>
      <c r="CU47" s="58">
        <f t="shared" si="32"/>
        <v>0</v>
      </c>
      <c r="CV47" s="58">
        <f t="shared" si="33"/>
        <v>0</v>
      </c>
      <c r="CW47" s="58">
        <f t="shared" si="34"/>
        <v>0</v>
      </c>
      <c r="CX47" s="58">
        <f t="shared" si="35"/>
        <v>0</v>
      </c>
      <c r="CY47" s="58">
        <f t="shared" si="36"/>
        <v>0</v>
      </c>
      <c r="CZ47" s="58">
        <f t="shared" si="37"/>
        <v>0</v>
      </c>
    </row>
    <row r="48" spans="1:104" ht="65" x14ac:dyDescent="0.35">
      <c r="A48" s="136" t="s">
        <v>426</v>
      </c>
      <c r="B48" s="287" t="s">
        <v>140</v>
      </c>
      <c r="C48" s="20" t="s">
        <v>715</v>
      </c>
      <c r="D48" s="22" t="s">
        <v>309</v>
      </c>
      <c r="E48" s="22" t="s">
        <v>444</v>
      </c>
      <c r="F48" s="22" t="s">
        <v>445</v>
      </c>
      <c r="G48" s="20">
        <f t="shared" si="0"/>
        <v>1</v>
      </c>
      <c r="H48" s="20"/>
      <c r="I48" s="20"/>
      <c r="J48" s="20"/>
      <c r="K48" s="20"/>
      <c r="L48" s="20"/>
      <c r="M48" s="20"/>
      <c r="N48" s="20"/>
      <c r="O48" s="20"/>
      <c r="P48" s="20"/>
      <c r="Q48" s="20"/>
      <c r="R48" s="20">
        <v>1</v>
      </c>
      <c r="S48" s="20"/>
      <c r="T48" s="67" t="s">
        <v>115</v>
      </c>
      <c r="U48" s="67"/>
      <c r="V48" s="68" t="e">
        <f t="shared" si="1"/>
        <v>#DIV/0!</v>
      </c>
      <c r="W48" s="68">
        <f t="shared" si="2"/>
        <v>0</v>
      </c>
      <c r="X48" s="67"/>
      <c r="Y48" s="67"/>
      <c r="Z48" s="67" t="s">
        <v>116</v>
      </c>
      <c r="AA48" s="67"/>
      <c r="AB48" s="68" t="e">
        <f t="shared" si="3"/>
        <v>#DIV/0!</v>
      </c>
      <c r="AC48" s="68">
        <f t="shared" si="4"/>
        <v>0</v>
      </c>
      <c r="AD48" s="67"/>
      <c r="AE48" s="67"/>
      <c r="AF48" s="67" t="s">
        <v>117</v>
      </c>
      <c r="AG48" s="67"/>
      <c r="AH48" s="68" t="e">
        <f t="shared" si="5"/>
        <v>#DIV/0!</v>
      </c>
      <c r="AI48" s="68">
        <f t="shared" si="6"/>
        <v>0</v>
      </c>
      <c r="AJ48" s="67"/>
      <c r="AK48" s="67"/>
      <c r="AL48" s="67" t="s">
        <v>118</v>
      </c>
      <c r="AM48" s="67"/>
      <c r="AN48" s="68" t="e">
        <f t="shared" si="7"/>
        <v>#DIV/0!</v>
      </c>
      <c r="AO48" s="68">
        <f t="shared" si="8"/>
        <v>0</v>
      </c>
      <c r="AP48" s="67"/>
      <c r="AQ48" s="67"/>
      <c r="AR48" s="67" t="s">
        <v>119</v>
      </c>
      <c r="AS48" s="67"/>
      <c r="AT48" s="68" t="e">
        <f t="shared" si="9"/>
        <v>#DIV/0!</v>
      </c>
      <c r="AU48" s="68">
        <f t="shared" si="10"/>
        <v>0</v>
      </c>
      <c r="AV48" s="67"/>
      <c r="AW48" s="67"/>
      <c r="AX48" s="67" t="s">
        <v>120</v>
      </c>
      <c r="AY48" s="67"/>
      <c r="AZ48" s="68" t="e">
        <f t="shared" si="11"/>
        <v>#DIV/0!</v>
      </c>
      <c r="BA48" s="68">
        <f t="shared" si="12"/>
        <v>0</v>
      </c>
      <c r="BB48" s="67"/>
      <c r="BC48" s="67"/>
      <c r="BD48" s="67" t="s">
        <v>121</v>
      </c>
      <c r="BE48" s="67"/>
      <c r="BF48" s="68" t="e">
        <f t="shared" si="13"/>
        <v>#DIV/0!</v>
      </c>
      <c r="BG48" s="68">
        <f t="shared" si="14"/>
        <v>0</v>
      </c>
      <c r="BH48" s="67"/>
      <c r="BI48" s="67"/>
      <c r="BJ48" s="67" t="s">
        <v>122</v>
      </c>
      <c r="BK48" s="67"/>
      <c r="BL48" s="68" t="e">
        <f t="shared" si="15"/>
        <v>#DIV/0!</v>
      </c>
      <c r="BM48" s="68">
        <f t="shared" si="16"/>
        <v>0</v>
      </c>
      <c r="BN48" s="67"/>
      <c r="BO48" s="67"/>
      <c r="BP48" s="67" t="s">
        <v>123</v>
      </c>
      <c r="BQ48" s="67"/>
      <c r="BR48" s="68" t="e">
        <f t="shared" si="17"/>
        <v>#DIV/0!</v>
      </c>
      <c r="BS48" s="68">
        <f t="shared" si="18"/>
        <v>0</v>
      </c>
      <c r="BT48" s="67"/>
      <c r="BU48" s="67"/>
      <c r="BV48" s="67" t="s">
        <v>124</v>
      </c>
      <c r="BW48" s="67"/>
      <c r="BX48" s="68" t="e">
        <f t="shared" si="19"/>
        <v>#DIV/0!</v>
      </c>
      <c r="BY48" s="68">
        <f t="shared" si="20"/>
        <v>0</v>
      </c>
      <c r="BZ48" s="67"/>
      <c r="CA48" s="67"/>
      <c r="CB48" s="67" t="s">
        <v>125</v>
      </c>
      <c r="CC48" s="67"/>
      <c r="CD48" s="68">
        <f t="shared" si="21"/>
        <v>0</v>
      </c>
      <c r="CE48" s="68">
        <f t="shared" si="22"/>
        <v>0</v>
      </c>
      <c r="CF48" s="67"/>
      <c r="CG48" s="67"/>
      <c r="CH48" s="67" t="s">
        <v>126</v>
      </c>
      <c r="CI48" s="67"/>
      <c r="CJ48" s="68" t="e">
        <f t="shared" si="23"/>
        <v>#DIV/0!</v>
      </c>
      <c r="CK48" s="68">
        <f t="shared" si="24"/>
        <v>0</v>
      </c>
      <c r="CL48" s="67"/>
      <c r="CM48" s="67"/>
      <c r="CN48" s="58">
        <f t="shared" si="25"/>
        <v>0</v>
      </c>
      <c r="CO48" s="58">
        <f t="shared" si="26"/>
        <v>0</v>
      </c>
      <c r="CP48" s="58">
        <f t="shared" si="27"/>
        <v>0</v>
      </c>
      <c r="CQ48" s="58">
        <f t="shared" si="28"/>
        <v>0</v>
      </c>
      <c r="CR48" s="58">
        <f t="shared" si="29"/>
        <v>0</v>
      </c>
      <c r="CS48" s="58">
        <f t="shared" si="30"/>
        <v>0</v>
      </c>
      <c r="CT48" s="58">
        <f t="shared" si="31"/>
        <v>0</v>
      </c>
      <c r="CU48" s="58">
        <f t="shared" si="32"/>
        <v>0</v>
      </c>
      <c r="CV48" s="58">
        <f t="shared" si="33"/>
        <v>0</v>
      </c>
      <c r="CW48" s="58">
        <f t="shared" si="34"/>
        <v>0</v>
      </c>
      <c r="CX48" s="58">
        <f t="shared" si="35"/>
        <v>0</v>
      </c>
      <c r="CY48" s="58">
        <f t="shared" si="36"/>
        <v>0</v>
      </c>
      <c r="CZ48" s="58">
        <f t="shared" si="37"/>
        <v>0</v>
      </c>
    </row>
    <row r="49" spans="1:104" ht="14" x14ac:dyDescent="0.35">
      <c r="A49" s="136" t="s">
        <v>426</v>
      </c>
      <c r="B49" s="288"/>
      <c r="C49" s="20" t="s">
        <v>716</v>
      </c>
      <c r="D49" s="22"/>
      <c r="E49" s="22"/>
      <c r="F49" s="22"/>
      <c r="G49" s="20">
        <f t="shared" si="0"/>
        <v>0</v>
      </c>
      <c r="H49" s="20"/>
      <c r="I49" s="20"/>
      <c r="J49" s="20"/>
      <c r="K49" s="20"/>
      <c r="L49" s="20"/>
      <c r="M49" s="20"/>
      <c r="N49" s="20"/>
      <c r="O49" s="20"/>
      <c r="P49" s="20"/>
      <c r="Q49" s="20"/>
      <c r="R49" s="20"/>
      <c r="S49" s="20"/>
      <c r="T49" s="67" t="s">
        <v>115</v>
      </c>
      <c r="U49" s="67"/>
      <c r="V49" s="68" t="e">
        <f t="shared" si="1"/>
        <v>#DIV/0!</v>
      </c>
      <c r="W49" s="68" t="e">
        <f t="shared" si="2"/>
        <v>#DIV/0!</v>
      </c>
      <c r="X49" s="67"/>
      <c r="Y49" s="67"/>
      <c r="Z49" s="67" t="s">
        <v>116</v>
      </c>
      <c r="AA49" s="67"/>
      <c r="AB49" s="68" t="e">
        <f t="shared" si="3"/>
        <v>#DIV/0!</v>
      </c>
      <c r="AC49" s="68" t="e">
        <f t="shared" si="4"/>
        <v>#DIV/0!</v>
      </c>
      <c r="AD49" s="67"/>
      <c r="AE49" s="67"/>
      <c r="AF49" s="67" t="s">
        <v>117</v>
      </c>
      <c r="AG49" s="67"/>
      <c r="AH49" s="68" t="e">
        <f t="shared" si="5"/>
        <v>#DIV/0!</v>
      </c>
      <c r="AI49" s="68" t="e">
        <f t="shared" si="6"/>
        <v>#DIV/0!</v>
      </c>
      <c r="AJ49" s="67"/>
      <c r="AK49" s="67"/>
      <c r="AL49" s="67" t="s">
        <v>118</v>
      </c>
      <c r="AM49" s="67"/>
      <c r="AN49" s="68" t="e">
        <f t="shared" si="7"/>
        <v>#DIV/0!</v>
      </c>
      <c r="AO49" s="68" t="e">
        <f t="shared" si="8"/>
        <v>#DIV/0!</v>
      </c>
      <c r="AP49" s="67"/>
      <c r="AQ49" s="67"/>
      <c r="AR49" s="67" t="s">
        <v>119</v>
      </c>
      <c r="AS49" s="67"/>
      <c r="AT49" s="68" t="e">
        <f t="shared" si="9"/>
        <v>#DIV/0!</v>
      </c>
      <c r="AU49" s="68" t="e">
        <f t="shared" si="10"/>
        <v>#DIV/0!</v>
      </c>
      <c r="AV49" s="67"/>
      <c r="AW49" s="67"/>
      <c r="AX49" s="67" t="s">
        <v>120</v>
      </c>
      <c r="AY49" s="67"/>
      <c r="AZ49" s="68" t="e">
        <f t="shared" si="11"/>
        <v>#DIV/0!</v>
      </c>
      <c r="BA49" s="68" t="e">
        <f t="shared" si="12"/>
        <v>#DIV/0!</v>
      </c>
      <c r="BB49" s="67"/>
      <c r="BC49" s="67"/>
      <c r="BD49" s="67" t="s">
        <v>121</v>
      </c>
      <c r="BE49" s="67"/>
      <c r="BF49" s="68" t="e">
        <f t="shared" si="13"/>
        <v>#DIV/0!</v>
      </c>
      <c r="BG49" s="68" t="e">
        <f t="shared" si="14"/>
        <v>#DIV/0!</v>
      </c>
      <c r="BH49" s="67"/>
      <c r="BI49" s="67"/>
      <c r="BJ49" s="67" t="s">
        <v>122</v>
      </c>
      <c r="BK49" s="67"/>
      <c r="BL49" s="68" t="e">
        <f t="shared" si="15"/>
        <v>#DIV/0!</v>
      </c>
      <c r="BM49" s="68" t="e">
        <f t="shared" si="16"/>
        <v>#DIV/0!</v>
      </c>
      <c r="BN49" s="67"/>
      <c r="BO49" s="67"/>
      <c r="BP49" s="67" t="s">
        <v>123</v>
      </c>
      <c r="BQ49" s="67"/>
      <c r="BR49" s="68" t="e">
        <f t="shared" si="17"/>
        <v>#DIV/0!</v>
      </c>
      <c r="BS49" s="68" t="e">
        <f t="shared" si="18"/>
        <v>#DIV/0!</v>
      </c>
      <c r="BT49" s="67"/>
      <c r="BU49" s="67"/>
      <c r="BV49" s="67" t="s">
        <v>124</v>
      </c>
      <c r="BW49" s="67"/>
      <c r="BX49" s="68" t="e">
        <f t="shared" si="19"/>
        <v>#DIV/0!</v>
      </c>
      <c r="BY49" s="68" t="e">
        <f t="shared" si="20"/>
        <v>#DIV/0!</v>
      </c>
      <c r="BZ49" s="67"/>
      <c r="CA49" s="67"/>
      <c r="CB49" s="67" t="s">
        <v>125</v>
      </c>
      <c r="CC49" s="67"/>
      <c r="CD49" s="68" t="e">
        <f t="shared" si="21"/>
        <v>#DIV/0!</v>
      </c>
      <c r="CE49" s="68" t="e">
        <f t="shared" si="22"/>
        <v>#DIV/0!</v>
      </c>
      <c r="CF49" s="67"/>
      <c r="CG49" s="67"/>
      <c r="CH49" s="67" t="s">
        <v>126</v>
      </c>
      <c r="CI49" s="67"/>
      <c r="CJ49" s="68" t="e">
        <f t="shared" si="23"/>
        <v>#DIV/0!</v>
      </c>
      <c r="CK49" s="68" t="e">
        <f t="shared" si="24"/>
        <v>#DIV/0!</v>
      </c>
      <c r="CL49" s="67"/>
      <c r="CM49" s="67"/>
      <c r="CN49" s="58">
        <f t="shared" si="25"/>
        <v>0</v>
      </c>
      <c r="CO49" s="58">
        <f t="shared" si="26"/>
        <v>0</v>
      </c>
      <c r="CP49" s="58">
        <f t="shared" si="27"/>
        <v>0</v>
      </c>
      <c r="CQ49" s="58">
        <f t="shared" si="28"/>
        <v>0</v>
      </c>
      <c r="CR49" s="58">
        <f t="shared" si="29"/>
        <v>0</v>
      </c>
      <c r="CS49" s="58">
        <f t="shared" si="30"/>
        <v>0</v>
      </c>
      <c r="CT49" s="58">
        <f t="shared" si="31"/>
        <v>0</v>
      </c>
      <c r="CU49" s="58">
        <f t="shared" si="32"/>
        <v>0</v>
      </c>
      <c r="CV49" s="58">
        <f t="shared" si="33"/>
        <v>0</v>
      </c>
      <c r="CW49" s="58">
        <f t="shared" si="34"/>
        <v>0</v>
      </c>
      <c r="CX49" s="58">
        <f t="shared" si="35"/>
        <v>0</v>
      </c>
      <c r="CY49" s="58">
        <f t="shared" si="36"/>
        <v>0</v>
      </c>
      <c r="CZ49" s="58">
        <f t="shared" si="37"/>
        <v>0</v>
      </c>
    </row>
    <row r="50" spans="1:104" ht="14" x14ac:dyDescent="0.35">
      <c r="A50" s="136" t="s">
        <v>426</v>
      </c>
      <c r="B50" s="288"/>
      <c r="C50" s="20" t="s">
        <v>717</v>
      </c>
      <c r="D50" s="22"/>
      <c r="E50" s="22"/>
      <c r="F50" s="22"/>
      <c r="G50" s="20">
        <f t="shared" si="0"/>
        <v>0</v>
      </c>
      <c r="H50" s="20"/>
      <c r="I50" s="20"/>
      <c r="J50" s="20"/>
      <c r="K50" s="20"/>
      <c r="L50" s="20"/>
      <c r="M50" s="20"/>
      <c r="N50" s="20"/>
      <c r="O50" s="20"/>
      <c r="P50" s="20"/>
      <c r="Q50" s="20"/>
      <c r="R50" s="20"/>
      <c r="S50" s="20"/>
      <c r="T50" s="67" t="s">
        <v>115</v>
      </c>
      <c r="U50" s="67"/>
      <c r="V50" s="68" t="e">
        <f t="shared" si="1"/>
        <v>#DIV/0!</v>
      </c>
      <c r="W50" s="68" t="e">
        <f t="shared" si="2"/>
        <v>#DIV/0!</v>
      </c>
      <c r="X50" s="67"/>
      <c r="Y50" s="67"/>
      <c r="Z50" s="67" t="s">
        <v>116</v>
      </c>
      <c r="AA50" s="67"/>
      <c r="AB50" s="68" t="e">
        <f t="shared" si="3"/>
        <v>#DIV/0!</v>
      </c>
      <c r="AC50" s="68" t="e">
        <f t="shared" si="4"/>
        <v>#DIV/0!</v>
      </c>
      <c r="AD50" s="67"/>
      <c r="AE50" s="67"/>
      <c r="AF50" s="67" t="s">
        <v>117</v>
      </c>
      <c r="AG50" s="67"/>
      <c r="AH50" s="68" t="e">
        <f t="shared" si="5"/>
        <v>#DIV/0!</v>
      </c>
      <c r="AI50" s="68" t="e">
        <f t="shared" si="6"/>
        <v>#DIV/0!</v>
      </c>
      <c r="AJ50" s="67"/>
      <c r="AK50" s="67"/>
      <c r="AL50" s="67" t="s">
        <v>118</v>
      </c>
      <c r="AM50" s="67"/>
      <c r="AN50" s="68" t="e">
        <f t="shared" si="7"/>
        <v>#DIV/0!</v>
      </c>
      <c r="AO50" s="68" t="e">
        <f t="shared" si="8"/>
        <v>#DIV/0!</v>
      </c>
      <c r="AP50" s="67"/>
      <c r="AQ50" s="67"/>
      <c r="AR50" s="67" t="s">
        <v>119</v>
      </c>
      <c r="AS50" s="67"/>
      <c r="AT50" s="68" t="e">
        <f t="shared" si="9"/>
        <v>#DIV/0!</v>
      </c>
      <c r="AU50" s="68" t="e">
        <f t="shared" si="10"/>
        <v>#DIV/0!</v>
      </c>
      <c r="AV50" s="67"/>
      <c r="AW50" s="67"/>
      <c r="AX50" s="67" t="s">
        <v>120</v>
      </c>
      <c r="AY50" s="67"/>
      <c r="AZ50" s="68" t="e">
        <f t="shared" si="11"/>
        <v>#DIV/0!</v>
      </c>
      <c r="BA50" s="68" t="e">
        <f t="shared" si="12"/>
        <v>#DIV/0!</v>
      </c>
      <c r="BB50" s="67"/>
      <c r="BC50" s="67"/>
      <c r="BD50" s="67" t="s">
        <v>121</v>
      </c>
      <c r="BE50" s="67"/>
      <c r="BF50" s="68" t="e">
        <f t="shared" si="13"/>
        <v>#DIV/0!</v>
      </c>
      <c r="BG50" s="68" t="e">
        <f t="shared" si="14"/>
        <v>#DIV/0!</v>
      </c>
      <c r="BH50" s="67"/>
      <c r="BI50" s="67"/>
      <c r="BJ50" s="67" t="s">
        <v>122</v>
      </c>
      <c r="BK50" s="67"/>
      <c r="BL50" s="68" t="e">
        <f t="shared" si="15"/>
        <v>#DIV/0!</v>
      </c>
      <c r="BM50" s="68" t="e">
        <f t="shared" si="16"/>
        <v>#DIV/0!</v>
      </c>
      <c r="BN50" s="67"/>
      <c r="BO50" s="67"/>
      <c r="BP50" s="67" t="s">
        <v>123</v>
      </c>
      <c r="BQ50" s="67"/>
      <c r="BR50" s="68" t="e">
        <f t="shared" si="17"/>
        <v>#DIV/0!</v>
      </c>
      <c r="BS50" s="68" t="e">
        <f t="shared" si="18"/>
        <v>#DIV/0!</v>
      </c>
      <c r="BT50" s="67"/>
      <c r="BU50" s="67"/>
      <c r="BV50" s="67" t="s">
        <v>124</v>
      </c>
      <c r="BW50" s="67"/>
      <c r="BX50" s="68" t="e">
        <f t="shared" si="19"/>
        <v>#DIV/0!</v>
      </c>
      <c r="BY50" s="68" t="e">
        <f t="shared" si="20"/>
        <v>#DIV/0!</v>
      </c>
      <c r="BZ50" s="67"/>
      <c r="CA50" s="67"/>
      <c r="CB50" s="67" t="s">
        <v>125</v>
      </c>
      <c r="CC50" s="67"/>
      <c r="CD50" s="68" t="e">
        <f t="shared" si="21"/>
        <v>#DIV/0!</v>
      </c>
      <c r="CE50" s="68" t="e">
        <f t="shared" si="22"/>
        <v>#DIV/0!</v>
      </c>
      <c r="CF50" s="67"/>
      <c r="CG50" s="67"/>
      <c r="CH50" s="67" t="s">
        <v>126</v>
      </c>
      <c r="CI50" s="67"/>
      <c r="CJ50" s="68" t="e">
        <f t="shared" si="23"/>
        <v>#DIV/0!</v>
      </c>
      <c r="CK50" s="68" t="e">
        <f t="shared" si="24"/>
        <v>#DIV/0!</v>
      </c>
      <c r="CL50" s="67"/>
      <c r="CM50" s="67"/>
      <c r="CN50" s="58">
        <f t="shared" si="25"/>
        <v>0</v>
      </c>
      <c r="CO50" s="58">
        <f t="shared" si="26"/>
        <v>0</v>
      </c>
      <c r="CP50" s="58">
        <f t="shared" si="27"/>
        <v>0</v>
      </c>
      <c r="CQ50" s="58">
        <f t="shared" si="28"/>
        <v>0</v>
      </c>
      <c r="CR50" s="58">
        <f t="shared" si="29"/>
        <v>0</v>
      </c>
      <c r="CS50" s="58">
        <f t="shared" si="30"/>
        <v>0</v>
      </c>
      <c r="CT50" s="58">
        <f t="shared" si="31"/>
        <v>0</v>
      </c>
      <c r="CU50" s="58">
        <f t="shared" si="32"/>
        <v>0</v>
      </c>
      <c r="CV50" s="58">
        <f t="shared" si="33"/>
        <v>0</v>
      </c>
      <c r="CW50" s="58">
        <f t="shared" si="34"/>
        <v>0</v>
      </c>
      <c r="CX50" s="58">
        <f t="shared" si="35"/>
        <v>0</v>
      </c>
      <c r="CY50" s="58">
        <f t="shared" si="36"/>
        <v>0</v>
      </c>
      <c r="CZ50" s="58">
        <f t="shared" si="37"/>
        <v>0</v>
      </c>
    </row>
    <row r="51" spans="1:104" ht="14" x14ac:dyDescent="0.35">
      <c r="A51" s="136" t="s">
        <v>426</v>
      </c>
      <c r="B51" s="289"/>
      <c r="C51" s="20" t="s">
        <v>718</v>
      </c>
      <c r="D51" s="22"/>
      <c r="E51" s="22"/>
      <c r="F51" s="22"/>
      <c r="G51" s="20">
        <f t="shared" si="0"/>
        <v>0</v>
      </c>
      <c r="H51" s="20"/>
      <c r="I51" s="20"/>
      <c r="J51" s="20"/>
      <c r="K51" s="20"/>
      <c r="L51" s="20"/>
      <c r="M51" s="20"/>
      <c r="N51" s="20"/>
      <c r="O51" s="20"/>
      <c r="P51" s="20"/>
      <c r="Q51" s="20"/>
      <c r="R51" s="20"/>
      <c r="S51" s="20"/>
      <c r="T51" s="67" t="s">
        <v>115</v>
      </c>
      <c r="U51" s="67"/>
      <c r="V51" s="68" t="e">
        <f t="shared" si="1"/>
        <v>#DIV/0!</v>
      </c>
      <c r="W51" s="68" t="e">
        <f t="shared" si="2"/>
        <v>#DIV/0!</v>
      </c>
      <c r="X51" s="67"/>
      <c r="Y51" s="67"/>
      <c r="Z51" s="67" t="s">
        <v>116</v>
      </c>
      <c r="AA51" s="67"/>
      <c r="AB51" s="68" t="e">
        <f t="shared" si="3"/>
        <v>#DIV/0!</v>
      </c>
      <c r="AC51" s="68" t="e">
        <f t="shared" si="4"/>
        <v>#DIV/0!</v>
      </c>
      <c r="AD51" s="67"/>
      <c r="AE51" s="67"/>
      <c r="AF51" s="67" t="s">
        <v>117</v>
      </c>
      <c r="AG51" s="67"/>
      <c r="AH51" s="68" t="e">
        <f t="shared" si="5"/>
        <v>#DIV/0!</v>
      </c>
      <c r="AI51" s="68" t="e">
        <f t="shared" si="6"/>
        <v>#DIV/0!</v>
      </c>
      <c r="AJ51" s="67"/>
      <c r="AK51" s="67"/>
      <c r="AL51" s="67" t="s">
        <v>118</v>
      </c>
      <c r="AM51" s="67"/>
      <c r="AN51" s="68" t="e">
        <f t="shared" si="7"/>
        <v>#DIV/0!</v>
      </c>
      <c r="AO51" s="68" t="e">
        <f t="shared" si="8"/>
        <v>#DIV/0!</v>
      </c>
      <c r="AP51" s="67"/>
      <c r="AQ51" s="67"/>
      <c r="AR51" s="67" t="s">
        <v>119</v>
      </c>
      <c r="AS51" s="67"/>
      <c r="AT51" s="68" t="e">
        <f t="shared" si="9"/>
        <v>#DIV/0!</v>
      </c>
      <c r="AU51" s="68" t="e">
        <f t="shared" si="10"/>
        <v>#DIV/0!</v>
      </c>
      <c r="AV51" s="67"/>
      <c r="AW51" s="67"/>
      <c r="AX51" s="67" t="s">
        <v>120</v>
      </c>
      <c r="AY51" s="67"/>
      <c r="AZ51" s="68" t="e">
        <f t="shared" si="11"/>
        <v>#DIV/0!</v>
      </c>
      <c r="BA51" s="68" t="e">
        <f t="shared" si="12"/>
        <v>#DIV/0!</v>
      </c>
      <c r="BB51" s="67"/>
      <c r="BC51" s="67"/>
      <c r="BD51" s="67" t="s">
        <v>121</v>
      </c>
      <c r="BE51" s="67"/>
      <c r="BF51" s="68" t="e">
        <f t="shared" si="13"/>
        <v>#DIV/0!</v>
      </c>
      <c r="BG51" s="68" t="e">
        <f t="shared" si="14"/>
        <v>#DIV/0!</v>
      </c>
      <c r="BH51" s="67"/>
      <c r="BI51" s="67"/>
      <c r="BJ51" s="67" t="s">
        <v>122</v>
      </c>
      <c r="BK51" s="67"/>
      <c r="BL51" s="68" t="e">
        <f t="shared" si="15"/>
        <v>#DIV/0!</v>
      </c>
      <c r="BM51" s="68" t="e">
        <f t="shared" si="16"/>
        <v>#DIV/0!</v>
      </c>
      <c r="BN51" s="67"/>
      <c r="BO51" s="67"/>
      <c r="BP51" s="67" t="s">
        <v>123</v>
      </c>
      <c r="BQ51" s="67"/>
      <c r="BR51" s="68" t="e">
        <f t="shared" si="17"/>
        <v>#DIV/0!</v>
      </c>
      <c r="BS51" s="68" t="e">
        <f t="shared" si="18"/>
        <v>#DIV/0!</v>
      </c>
      <c r="BT51" s="67"/>
      <c r="BU51" s="67"/>
      <c r="BV51" s="67" t="s">
        <v>124</v>
      </c>
      <c r="BW51" s="67"/>
      <c r="BX51" s="68" t="e">
        <f t="shared" si="19"/>
        <v>#DIV/0!</v>
      </c>
      <c r="BY51" s="68" t="e">
        <f t="shared" si="20"/>
        <v>#DIV/0!</v>
      </c>
      <c r="BZ51" s="67"/>
      <c r="CA51" s="67"/>
      <c r="CB51" s="67" t="s">
        <v>125</v>
      </c>
      <c r="CC51" s="67"/>
      <c r="CD51" s="68" t="e">
        <f t="shared" si="21"/>
        <v>#DIV/0!</v>
      </c>
      <c r="CE51" s="68" t="e">
        <f t="shared" si="22"/>
        <v>#DIV/0!</v>
      </c>
      <c r="CF51" s="67"/>
      <c r="CG51" s="67"/>
      <c r="CH51" s="67" t="s">
        <v>126</v>
      </c>
      <c r="CI51" s="67"/>
      <c r="CJ51" s="68" t="e">
        <f t="shared" si="23"/>
        <v>#DIV/0!</v>
      </c>
      <c r="CK51" s="68" t="e">
        <f t="shared" si="24"/>
        <v>#DIV/0!</v>
      </c>
      <c r="CL51" s="67"/>
      <c r="CM51" s="67"/>
      <c r="CN51" s="58">
        <f t="shared" si="25"/>
        <v>0</v>
      </c>
      <c r="CO51" s="58">
        <f t="shared" si="26"/>
        <v>0</v>
      </c>
      <c r="CP51" s="58">
        <f t="shared" si="27"/>
        <v>0</v>
      </c>
      <c r="CQ51" s="58">
        <f t="shared" si="28"/>
        <v>0</v>
      </c>
      <c r="CR51" s="58">
        <f t="shared" si="29"/>
        <v>0</v>
      </c>
      <c r="CS51" s="58">
        <f t="shared" si="30"/>
        <v>0</v>
      </c>
      <c r="CT51" s="58">
        <f t="shared" si="31"/>
        <v>0</v>
      </c>
      <c r="CU51" s="58">
        <f t="shared" si="32"/>
        <v>0</v>
      </c>
      <c r="CV51" s="58">
        <f t="shared" si="33"/>
        <v>0</v>
      </c>
      <c r="CW51" s="58">
        <f t="shared" si="34"/>
        <v>0</v>
      </c>
      <c r="CX51" s="58">
        <f t="shared" si="35"/>
        <v>0</v>
      </c>
      <c r="CY51" s="58">
        <f t="shared" si="36"/>
        <v>0</v>
      </c>
      <c r="CZ51" s="58">
        <f t="shared" si="37"/>
        <v>0</v>
      </c>
    </row>
    <row r="52" spans="1:104" ht="26" x14ac:dyDescent="0.35">
      <c r="A52" s="136" t="s">
        <v>499</v>
      </c>
      <c r="B52" s="287" t="s">
        <v>140</v>
      </c>
      <c r="C52" s="20" t="s">
        <v>719</v>
      </c>
      <c r="D52" s="22" t="s">
        <v>500</v>
      </c>
      <c r="E52" s="22" t="s">
        <v>501</v>
      </c>
      <c r="F52" s="22" t="s">
        <v>502</v>
      </c>
      <c r="G52" s="20">
        <f t="shared" si="0"/>
        <v>2</v>
      </c>
      <c r="H52" s="20"/>
      <c r="I52" s="20"/>
      <c r="J52" s="20"/>
      <c r="K52" s="20"/>
      <c r="L52" s="20"/>
      <c r="M52" s="20"/>
      <c r="N52" s="20">
        <v>1</v>
      </c>
      <c r="O52" s="20"/>
      <c r="P52" s="20"/>
      <c r="Q52" s="20">
        <v>1</v>
      </c>
      <c r="R52" s="20"/>
      <c r="S52" s="20"/>
      <c r="T52" s="67" t="s">
        <v>115</v>
      </c>
      <c r="U52" s="67"/>
      <c r="V52" s="68" t="e">
        <f t="shared" si="1"/>
        <v>#DIV/0!</v>
      </c>
      <c r="W52" s="68">
        <f t="shared" si="2"/>
        <v>0</v>
      </c>
      <c r="X52" s="67"/>
      <c r="Y52" s="67"/>
      <c r="Z52" s="67" t="s">
        <v>116</v>
      </c>
      <c r="AA52" s="67"/>
      <c r="AB52" s="68" t="e">
        <f t="shared" si="3"/>
        <v>#DIV/0!</v>
      </c>
      <c r="AC52" s="68">
        <f t="shared" si="4"/>
        <v>0</v>
      </c>
      <c r="AD52" s="67"/>
      <c r="AE52" s="67"/>
      <c r="AF52" s="67" t="s">
        <v>117</v>
      </c>
      <c r="AG52" s="67"/>
      <c r="AH52" s="68" t="e">
        <f t="shared" si="5"/>
        <v>#DIV/0!</v>
      </c>
      <c r="AI52" s="68">
        <f t="shared" si="6"/>
        <v>0</v>
      </c>
      <c r="AJ52" s="67"/>
      <c r="AK52" s="67"/>
      <c r="AL52" s="67" t="s">
        <v>118</v>
      </c>
      <c r="AM52" s="67"/>
      <c r="AN52" s="68" t="e">
        <f t="shared" si="7"/>
        <v>#DIV/0!</v>
      </c>
      <c r="AO52" s="68">
        <f t="shared" si="8"/>
        <v>0</v>
      </c>
      <c r="AP52" s="67"/>
      <c r="AQ52" s="67"/>
      <c r="AR52" s="67" t="s">
        <v>119</v>
      </c>
      <c r="AS52" s="67"/>
      <c r="AT52" s="68" t="e">
        <f t="shared" si="9"/>
        <v>#DIV/0!</v>
      </c>
      <c r="AU52" s="68">
        <f t="shared" si="10"/>
        <v>0</v>
      </c>
      <c r="AV52" s="67"/>
      <c r="AW52" s="67"/>
      <c r="AX52" s="67" t="s">
        <v>120</v>
      </c>
      <c r="AY52" s="67"/>
      <c r="AZ52" s="68" t="e">
        <f t="shared" si="11"/>
        <v>#DIV/0!</v>
      </c>
      <c r="BA52" s="68">
        <f t="shared" si="12"/>
        <v>0</v>
      </c>
      <c r="BB52" s="67"/>
      <c r="BC52" s="67"/>
      <c r="BD52" s="67" t="s">
        <v>121</v>
      </c>
      <c r="BE52" s="67"/>
      <c r="BF52" s="68">
        <f t="shared" si="13"/>
        <v>0</v>
      </c>
      <c r="BG52" s="68">
        <f t="shared" si="14"/>
        <v>0</v>
      </c>
      <c r="BH52" s="67"/>
      <c r="BI52" s="67"/>
      <c r="BJ52" s="67" t="s">
        <v>122</v>
      </c>
      <c r="BK52" s="67"/>
      <c r="BL52" s="68" t="e">
        <f t="shared" si="15"/>
        <v>#DIV/0!</v>
      </c>
      <c r="BM52" s="68">
        <f t="shared" si="16"/>
        <v>0</v>
      </c>
      <c r="BN52" s="67"/>
      <c r="BO52" s="67"/>
      <c r="BP52" s="67" t="s">
        <v>123</v>
      </c>
      <c r="BQ52" s="67"/>
      <c r="BR52" s="68" t="e">
        <f t="shared" si="17"/>
        <v>#DIV/0!</v>
      </c>
      <c r="BS52" s="68">
        <f t="shared" si="18"/>
        <v>0</v>
      </c>
      <c r="BT52" s="67"/>
      <c r="BU52" s="67"/>
      <c r="BV52" s="67" t="s">
        <v>124</v>
      </c>
      <c r="BW52" s="67"/>
      <c r="BX52" s="68">
        <f t="shared" si="19"/>
        <v>0</v>
      </c>
      <c r="BY52" s="68">
        <f t="shared" si="20"/>
        <v>0</v>
      </c>
      <c r="BZ52" s="67"/>
      <c r="CA52" s="67"/>
      <c r="CB52" s="67" t="s">
        <v>125</v>
      </c>
      <c r="CC52" s="67"/>
      <c r="CD52" s="68" t="e">
        <f t="shared" si="21"/>
        <v>#DIV/0!</v>
      </c>
      <c r="CE52" s="68">
        <f t="shared" si="22"/>
        <v>0</v>
      </c>
      <c r="CF52" s="67"/>
      <c r="CG52" s="67"/>
      <c r="CH52" s="67" t="s">
        <v>126</v>
      </c>
      <c r="CI52" s="67"/>
      <c r="CJ52" s="68" t="e">
        <f t="shared" si="23"/>
        <v>#DIV/0!</v>
      </c>
      <c r="CK52" s="68">
        <f t="shared" si="24"/>
        <v>0</v>
      </c>
      <c r="CL52" s="67"/>
      <c r="CM52" s="67"/>
      <c r="CN52" s="58">
        <f t="shared" si="25"/>
        <v>0</v>
      </c>
      <c r="CO52" s="58">
        <f t="shared" si="26"/>
        <v>0</v>
      </c>
      <c r="CP52" s="58">
        <f t="shared" si="27"/>
        <v>0</v>
      </c>
      <c r="CQ52" s="58">
        <f t="shared" si="28"/>
        <v>0</v>
      </c>
      <c r="CR52" s="58">
        <f t="shared" si="29"/>
        <v>0</v>
      </c>
      <c r="CS52" s="58">
        <f t="shared" si="30"/>
        <v>0</v>
      </c>
      <c r="CT52" s="58">
        <f t="shared" si="31"/>
        <v>0</v>
      </c>
      <c r="CU52" s="58">
        <f t="shared" si="32"/>
        <v>0</v>
      </c>
      <c r="CV52" s="58">
        <f t="shared" si="33"/>
        <v>0</v>
      </c>
      <c r="CW52" s="58">
        <f t="shared" si="34"/>
        <v>0</v>
      </c>
      <c r="CX52" s="58">
        <f t="shared" si="35"/>
        <v>0</v>
      </c>
      <c r="CY52" s="58">
        <f t="shared" si="36"/>
        <v>0</v>
      </c>
      <c r="CZ52" s="58">
        <f t="shared" si="37"/>
        <v>0</v>
      </c>
    </row>
    <row r="53" spans="1:104" ht="14" x14ac:dyDescent="0.35">
      <c r="A53" s="136" t="s">
        <v>499</v>
      </c>
      <c r="B53" s="288"/>
      <c r="C53" s="20" t="s">
        <v>720</v>
      </c>
      <c r="D53" s="22"/>
      <c r="E53" s="22"/>
      <c r="F53" s="22"/>
      <c r="G53" s="20">
        <f t="shared" si="0"/>
        <v>0</v>
      </c>
      <c r="H53" s="20"/>
      <c r="I53" s="20"/>
      <c r="J53" s="20"/>
      <c r="K53" s="20"/>
      <c r="L53" s="20"/>
      <c r="M53" s="20"/>
      <c r="N53" s="20"/>
      <c r="O53" s="20"/>
      <c r="P53" s="20"/>
      <c r="Q53" s="20"/>
      <c r="R53" s="20"/>
      <c r="S53" s="20"/>
      <c r="T53" s="67" t="s">
        <v>115</v>
      </c>
      <c r="U53" s="67"/>
      <c r="V53" s="68" t="e">
        <f t="shared" si="1"/>
        <v>#DIV/0!</v>
      </c>
      <c r="W53" s="68" t="e">
        <f t="shared" si="2"/>
        <v>#DIV/0!</v>
      </c>
      <c r="X53" s="67"/>
      <c r="Y53" s="67"/>
      <c r="Z53" s="67" t="s">
        <v>116</v>
      </c>
      <c r="AA53" s="67"/>
      <c r="AB53" s="68" t="e">
        <f t="shared" si="3"/>
        <v>#DIV/0!</v>
      </c>
      <c r="AC53" s="68" t="e">
        <f t="shared" si="4"/>
        <v>#DIV/0!</v>
      </c>
      <c r="AD53" s="67"/>
      <c r="AE53" s="67"/>
      <c r="AF53" s="67" t="s">
        <v>117</v>
      </c>
      <c r="AG53" s="67"/>
      <c r="AH53" s="68" t="e">
        <f t="shared" si="5"/>
        <v>#DIV/0!</v>
      </c>
      <c r="AI53" s="68" t="e">
        <f t="shared" si="6"/>
        <v>#DIV/0!</v>
      </c>
      <c r="AJ53" s="67"/>
      <c r="AK53" s="67"/>
      <c r="AL53" s="67" t="s">
        <v>118</v>
      </c>
      <c r="AM53" s="67"/>
      <c r="AN53" s="68" t="e">
        <f t="shared" si="7"/>
        <v>#DIV/0!</v>
      </c>
      <c r="AO53" s="68" t="e">
        <f t="shared" si="8"/>
        <v>#DIV/0!</v>
      </c>
      <c r="AP53" s="67"/>
      <c r="AQ53" s="67"/>
      <c r="AR53" s="67" t="s">
        <v>119</v>
      </c>
      <c r="AS53" s="67"/>
      <c r="AT53" s="68" t="e">
        <f t="shared" si="9"/>
        <v>#DIV/0!</v>
      </c>
      <c r="AU53" s="68" t="e">
        <f t="shared" si="10"/>
        <v>#DIV/0!</v>
      </c>
      <c r="AV53" s="67"/>
      <c r="AW53" s="67"/>
      <c r="AX53" s="67" t="s">
        <v>120</v>
      </c>
      <c r="AY53" s="67"/>
      <c r="AZ53" s="68" t="e">
        <f t="shared" si="11"/>
        <v>#DIV/0!</v>
      </c>
      <c r="BA53" s="68" t="e">
        <f t="shared" si="12"/>
        <v>#DIV/0!</v>
      </c>
      <c r="BB53" s="67"/>
      <c r="BC53" s="67"/>
      <c r="BD53" s="67" t="s">
        <v>121</v>
      </c>
      <c r="BE53" s="67"/>
      <c r="BF53" s="68" t="e">
        <f t="shared" si="13"/>
        <v>#DIV/0!</v>
      </c>
      <c r="BG53" s="68" t="e">
        <f t="shared" si="14"/>
        <v>#DIV/0!</v>
      </c>
      <c r="BH53" s="67"/>
      <c r="BI53" s="67"/>
      <c r="BJ53" s="67" t="s">
        <v>122</v>
      </c>
      <c r="BK53" s="67"/>
      <c r="BL53" s="68" t="e">
        <f t="shared" si="15"/>
        <v>#DIV/0!</v>
      </c>
      <c r="BM53" s="68" t="e">
        <f t="shared" si="16"/>
        <v>#DIV/0!</v>
      </c>
      <c r="BN53" s="67"/>
      <c r="BO53" s="67"/>
      <c r="BP53" s="67" t="s">
        <v>123</v>
      </c>
      <c r="BQ53" s="67"/>
      <c r="BR53" s="68" t="e">
        <f t="shared" si="17"/>
        <v>#DIV/0!</v>
      </c>
      <c r="BS53" s="68" t="e">
        <f t="shared" si="18"/>
        <v>#DIV/0!</v>
      </c>
      <c r="BT53" s="67"/>
      <c r="BU53" s="67"/>
      <c r="BV53" s="67" t="s">
        <v>124</v>
      </c>
      <c r="BW53" s="67"/>
      <c r="BX53" s="68" t="e">
        <f t="shared" si="19"/>
        <v>#DIV/0!</v>
      </c>
      <c r="BY53" s="68" t="e">
        <f t="shared" si="20"/>
        <v>#DIV/0!</v>
      </c>
      <c r="BZ53" s="67"/>
      <c r="CA53" s="67"/>
      <c r="CB53" s="67" t="s">
        <v>125</v>
      </c>
      <c r="CC53" s="67"/>
      <c r="CD53" s="68" t="e">
        <f t="shared" si="21"/>
        <v>#DIV/0!</v>
      </c>
      <c r="CE53" s="68" t="e">
        <f t="shared" si="22"/>
        <v>#DIV/0!</v>
      </c>
      <c r="CF53" s="67"/>
      <c r="CG53" s="67"/>
      <c r="CH53" s="67" t="s">
        <v>126</v>
      </c>
      <c r="CI53" s="67"/>
      <c r="CJ53" s="68" t="e">
        <f t="shared" si="23"/>
        <v>#DIV/0!</v>
      </c>
      <c r="CK53" s="68" t="e">
        <f t="shared" si="24"/>
        <v>#DIV/0!</v>
      </c>
      <c r="CL53" s="67"/>
      <c r="CM53" s="67"/>
      <c r="CN53" s="58">
        <f t="shared" si="25"/>
        <v>0</v>
      </c>
      <c r="CO53" s="58">
        <f t="shared" si="26"/>
        <v>0</v>
      </c>
      <c r="CP53" s="58">
        <f t="shared" si="27"/>
        <v>0</v>
      </c>
      <c r="CQ53" s="58">
        <f t="shared" si="28"/>
        <v>0</v>
      </c>
      <c r="CR53" s="58">
        <f t="shared" si="29"/>
        <v>0</v>
      </c>
      <c r="CS53" s="58">
        <f t="shared" si="30"/>
        <v>0</v>
      </c>
      <c r="CT53" s="58">
        <f t="shared" si="31"/>
        <v>0</v>
      </c>
      <c r="CU53" s="58">
        <f t="shared" si="32"/>
        <v>0</v>
      </c>
      <c r="CV53" s="58">
        <f t="shared" si="33"/>
        <v>0</v>
      </c>
      <c r="CW53" s="58">
        <f t="shared" si="34"/>
        <v>0</v>
      </c>
      <c r="CX53" s="58">
        <f t="shared" si="35"/>
        <v>0</v>
      </c>
      <c r="CY53" s="58">
        <f t="shared" si="36"/>
        <v>0</v>
      </c>
      <c r="CZ53" s="58">
        <f t="shared" si="37"/>
        <v>0</v>
      </c>
    </row>
    <row r="54" spans="1:104" ht="14" x14ac:dyDescent="0.35">
      <c r="A54" s="136" t="s">
        <v>499</v>
      </c>
      <c r="B54" s="288"/>
      <c r="C54" s="20" t="s">
        <v>721</v>
      </c>
      <c r="D54" s="22"/>
      <c r="E54" s="22"/>
      <c r="F54" s="22"/>
      <c r="G54" s="20">
        <f t="shared" si="0"/>
        <v>0</v>
      </c>
      <c r="H54" s="20"/>
      <c r="I54" s="20"/>
      <c r="J54" s="20"/>
      <c r="K54" s="20"/>
      <c r="L54" s="20"/>
      <c r="M54" s="20"/>
      <c r="N54" s="20"/>
      <c r="O54" s="20"/>
      <c r="P54" s="20"/>
      <c r="Q54" s="20"/>
      <c r="R54" s="20"/>
      <c r="S54" s="20"/>
      <c r="T54" s="67" t="s">
        <v>115</v>
      </c>
      <c r="U54" s="67"/>
      <c r="V54" s="68" t="e">
        <f t="shared" si="1"/>
        <v>#DIV/0!</v>
      </c>
      <c r="W54" s="68" t="e">
        <f t="shared" si="2"/>
        <v>#DIV/0!</v>
      </c>
      <c r="X54" s="67"/>
      <c r="Y54" s="67"/>
      <c r="Z54" s="67" t="s">
        <v>116</v>
      </c>
      <c r="AA54" s="67"/>
      <c r="AB54" s="68" t="e">
        <f t="shared" si="3"/>
        <v>#DIV/0!</v>
      </c>
      <c r="AC54" s="68" t="e">
        <f t="shared" si="4"/>
        <v>#DIV/0!</v>
      </c>
      <c r="AD54" s="67"/>
      <c r="AE54" s="67"/>
      <c r="AF54" s="67" t="s">
        <v>117</v>
      </c>
      <c r="AG54" s="67"/>
      <c r="AH54" s="68" t="e">
        <f t="shared" si="5"/>
        <v>#DIV/0!</v>
      </c>
      <c r="AI54" s="68" t="e">
        <f t="shared" si="6"/>
        <v>#DIV/0!</v>
      </c>
      <c r="AJ54" s="67"/>
      <c r="AK54" s="67"/>
      <c r="AL54" s="67" t="s">
        <v>118</v>
      </c>
      <c r="AM54" s="67"/>
      <c r="AN54" s="68" t="e">
        <f t="shared" si="7"/>
        <v>#DIV/0!</v>
      </c>
      <c r="AO54" s="68" t="e">
        <f t="shared" si="8"/>
        <v>#DIV/0!</v>
      </c>
      <c r="AP54" s="67"/>
      <c r="AQ54" s="67"/>
      <c r="AR54" s="67" t="s">
        <v>119</v>
      </c>
      <c r="AS54" s="67"/>
      <c r="AT54" s="68" t="e">
        <f t="shared" si="9"/>
        <v>#DIV/0!</v>
      </c>
      <c r="AU54" s="68" t="e">
        <f t="shared" si="10"/>
        <v>#DIV/0!</v>
      </c>
      <c r="AV54" s="67"/>
      <c r="AW54" s="67"/>
      <c r="AX54" s="67" t="s">
        <v>120</v>
      </c>
      <c r="AY54" s="67"/>
      <c r="AZ54" s="68" t="e">
        <f t="shared" si="11"/>
        <v>#DIV/0!</v>
      </c>
      <c r="BA54" s="68" t="e">
        <f t="shared" si="12"/>
        <v>#DIV/0!</v>
      </c>
      <c r="BB54" s="67"/>
      <c r="BC54" s="67"/>
      <c r="BD54" s="67" t="s">
        <v>121</v>
      </c>
      <c r="BE54" s="67"/>
      <c r="BF54" s="68" t="e">
        <f t="shared" si="13"/>
        <v>#DIV/0!</v>
      </c>
      <c r="BG54" s="68" t="e">
        <f t="shared" si="14"/>
        <v>#DIV/0!</v>
      </c>
      <c r="BH54" s="67"/>
      <c r="BI54" s="67"/>
      <c r="BJ54" s="67" t="s">
        <v>122</v>
      </c>
      <c r="BK54" s="67"/>
      <c r="BL54" s="68" t="e">
        <f t="shared" si="15"/>
        <v>#DIV/0!</v>
      </c>
      <c r="BM54" s="68" t="e">
        <f t="shared" si="16"/>
        <v>#DIV/0!</v>
      </c>
      <c r="BN54" s="67"/>
      <c r="BO54" s="67"/>
      <c r="BP54" s="67" t="s">
        <v>123</v>
      </c>
      <c r="BQ54" s="67"/>
      <c r="BR54" s="68" t="e">
        <f t="shared" si="17"/>
        <v>#DIV/0!</v>
      </c>
      <c r="BS54" s="68" t="e">
        <f t="shared" si="18"/>
        <v>#DIV/0!</v>
      </c>
      <c r="BT54" s="67"/>
      <c r="BU54" s="67"/>
      <c r="BV54" s="67" t="s">
        <v>124</v>
      </c>
      <c r="BW54" s="67"/>
      <c r="BX54" s="68" t="e">
        <f t="shared" si="19"/>
        <v>#DIV/0!</v>
      </c>
      <c r="BY54" s="68" t="e">
        <f t="shared" si="20"/>
        <v>#DIV/0!</v>
      </c>
      <c r="BZ54" s="67"/>
      <c r="CA54" s="67"/>
      <c r="CB54" s="67" t="s">
        <v>125</v>
      </c>
      <c r="CC54" s="67"/>
      <c r="CD54" s="68" t="e">
        <f t="shared" si="21"/>
        <v>#DIV/0!</v>
      </c>
      <c r="CE54" s="68" t="e">
        <f t="shared" si="22"/>
        <v>#DIV/0!</v>
      </c>
      <c r="CF54" s="67"/>
      <c r="CG54" s="67"/>
      <c r="CH54" s="67" t="s">
        <v>126</v>
      </c>
      <c r="CI54" s="67"/>
      <c r="CJ54" s="68" t="e">
        <f t="shared" si="23"/>
        <v>#DIV/0!</v>
      </c>
      <c r="CK54" s="68" t="e">
        <f t="shared" si="24"/>
        <v>#DIV/0!</v>
      </c>
      <c r="CL54" s="67"/>
      <c r="CM54" s="67"/>
      <c r="CN54" s="58">
        <f t="shared" si="25"/>
        <v>0</v>
      </c>
      <c r="CO54" s="58">
        <f t="shared" si="26"/>
        <v>0</v>
      </c>
      <c r="CP54" s="58">
        <f t="shared" si="27"/>
        <v>0</v>
      </c>
      <c r="CQ54" s="58">
        <f t="shared" si="28"/>
        <v>0</v>
      </c>
      <c r="CR54" s="58">
        <f t="shared" si="29"/>
        <v>0</v>
      </c>
      <c r="CS54" s="58">
        <f t="shared" si="30"/>
        <v>0</v>
      </c>
      <c r="CT54" s="58">
        <f t="shared" si="31"/>
        <v>0</v>
      </c>
      <c r="CU54" s="58">
        <f t="shared" si="32"/>
        <v>0</v>
      </c>
      <c r="CV54" s="58">
        <f t="shared" si="33"/>
        <v>0</v>
      </c>
      <c r="CW54" s="58">
        <f t="shared" si="34"/>
        <v>0</v>
      </c>
      <c r="CX54" s="58">
        <f t="shared" si="35"/>
        <v>0</v>
      </c>
      <c r="CY54" s="58">
        <f t="shared" si="36"/>
        <v>0</v>
      </c>
      <c r="CZ54" s="58">
        <f t="shared" si="37"/>
        <v>0</v>
      </c>
    </row>
    <row r="55" spans="1:104" ht="14" x14ac:dyDescent="0.35">
      <c r="A55" s="136" t="s">
        <v>499</v>
      </c>
      <c r="B55" s="289"/>
      <c r="C55" s="20" t="s">
        <v>722</v>
      </c>
      <c r="D55" s="22"/>
      <c r="E55" s="22"/>
      <c r="F55" s="22"/>
      <c r="G55" s="20">
        <f t="shared" si="0"/>
        <v>0</v>
      </c>
      <c r="H55" s="20"/>
      <c r="I55" s="20"/>
      <c r="J55" s="20"/>
      <c r="K55" s="20"/>
      <c r="L55" s="20"/>
      <c r="M55" s="20"/>
      <c r="N55" s="20"/>
      <c r="O55" s="20"/>
      <c r="P55" s="20"/>
      <c r="Q55" s="20"/>
      <c r="R55" s="20"/>
      <c r="S55" s="20"/>
      <c r="T55" s="67" t="s">
        <v>115</v>
      </c>
      <c r="U55" s="67"/>
      <c r="V55" s="68" t="e">
        <f t="shared" si="1"/>
        <v>#DIV/0!</v>
      </c>
      <c r="W55" s="68" t="e">
        <f t="shared" si="2"/>
        <v>#DIV/0!</v>
      </c>
      <c r="X55" s="67"/>
      <c r="Y55" s="67"/>
      <c r="Z55" s="67" t="s">
        <v>116</v>
      </c>
      <c r="AA55" s="67"/>
      <c r="AB55" s="68" t="e">
        <f t="shared" si="3"/>
        <v>#DIV/0!</v>
      </c>
      <c r="AC55" s="68" t="e">
        <f t="shared" si="4"/>
        <v>#DIV/0!</v>
      </c>
      <c r="AD55" s="67"/>
      <c r="AE55" s="67"/>
      <c r="AF55" s="67" t="s">
        <v>117</v>
      </c>
      <c r="AG55" s="67"/>
      <c r="AH55" s="68" t="e">
        <f t="shared" si="5"/>
        <v>#DIV/0!</v>
      </c>
      <c r="AI55" s="68" t="e">
        <f t="shared" si="6"/>
        <v>#DIV/0!</v>
      </c>
      <c r="AJ55" s="67"/>
      <c r="AK55" s="67"/>
      <c r="AL55" s="67" t="s">
        <v>118</v>
      </c>
      <c r="AM55" s="67"/>
      <c r="AN55" s="68" t="e">
        <f t="shared" si="7"/>
        <v>#DIV/0!</v>
      </c>
      <c r="AO55" s="68" t="e">
        <f t="shared" si="8"/>
        <v>#DIV/0!</v>
      </c>
      <c r="AP55" s="67"/>
      <c r="AQ55" s="67"/>
      <c r="AR55" s="67" t="s">
        <v>119</v>
      </c>
      <c r="AS55" s="67"/>
      <c r="AT55" s="68" t="e">
        <f t="shared" si="9"/>
        <v>#DIV/0!</v>
      </c>
      <c r="AU55" s="68" t="e">
        <f t="shared" si="10"/>
        <v>#DIV/0!</v>
      </c>
      <c r="AV55" s="67"/>
      <c r="AW55" s="67"/>
      <c r="AX55" s="67" t="s">
        <v>120</v>
      </c>
      <c r="AY55" s="67"/>
      <c r="AZ55" s="68" t="e">
        <f t="shared" si="11"/>
        <v>#DIV/0!</v>
      </c>
      <c r="BA55" s="68" t="e">
        <f t="shared" si="12"/>
        <v>#DIV/0!</v>
      </c>
      <c r="BB55" s="67"/>
      <c r="BC55" s="67"/>
      <c r="BD55" s="67" t="s">
        <v>121</v>
      </c>
      <c r="BE55" s="67"/>
      <c r="BF55" s="68" t="e">
        <f t="shared" si="13"/>
        <v>#DIV/0!</v>
      </c>
      <c r="BG55" s="68" t="e">
        <f t="shared" si="14"/>
        <v>#DIV/0!</v>
      </c>
      <c r="BH55" s="67"/>
      <c r="BI55" s="67"/>
      <c r="BJ55" s="67" t="s">
        <v>122</v>
      </c>
      <c r="BK55" s="67"/>
      <c r="BL55" s="68" t="e">
        <f t="shared" si="15"/>
        <v>#DIV/0!</v>
      </c>
      <c r="BM55" s="68" t="e">
        <f t="shared" si="16"/>
        <v>#DIV/0!</v>
      </c>
      <c r="BN55" s="67"/>
      <c r="BO55" s="67"/>
      <c r="BP55" s="67" t="s">
        <v>123</v>
      </c>
      <c r="BQ55" s="67"/>
      <c r="BR55" s="68" t="e">
        <f t="shared" si="17"/>
        <v>#DIV/0!</v>
      </c>
      <c r="BS55" s="68" t="e">
        <f t="shared" si="18"/>
        <v>#DIV/0!</v>
      </c>
      <c r="BT55" s="67"/>
      <c r="BU55" s="67"/>
      <c r="BV55" s="67" t="s">
        <v>124</v>
      </c>
      <c r="BW55" s="67"/>
      <c r="BX55" s="68" t="e">
        <f t="shared" si="19"/>
        <v>#DIV/0!</v>
      </c>
      <c r="BY55" s="68" t="e">
        <f t="shared" si="20"/>
        <v>#DIV/0!</v>
      </c>
      <c r="BZ55" s="67"/>
      <c r="CA55" s="67"/>
      <c r="CB55" s="67" t="s">
        <v>125</v>
      </c>
      <c r="CC55" s="67"/>
      <c r="CD55" s="68" t="e">
        <f t="shared" si="21"/>
        <v>#DIV/0!</v>
      </c>
      <c r="CE55" s="68" t="e">
        <f t="shared" si="22"/>
        <v>#DIV/0!</v>
      </c>
      <c r="CF55" s="67"/>
      <c r="CG55" s="67"/>
      <c r="CH55" s="67" t="s">
        <v>126</v>
      </c>
      <c r="CI55" s="67"/>
      <c r="CJ55" s="68" t="e">
        <f t="shared" si="23"/>
        <v>#DIV/0!</v>
      </c>
      <c r="CK55" s="68" t="e">
        <f t="shared" si="24"/>
        <v>#DIV/0!</v>
      </c>
      <c r="CL55" s="67"/>
      <c r="CM55" s="67"/>
      <c r="CN55" s="58">
        <f t="shared" si="25"/>
        <v>0</v>
      </c>
      <c r="CO55" s="58">
        <f t="shared" si="26"/>
        <v>0</v>
      </c>
      <c r="CP55" s="58">
        <f t="shared" si="27"/>
        <v>0</v>
      </c>
      <c r="CQ55" s="58">
        <f t="shared" si="28"/>
        <v>0</v>
      </c>
      <c r="CR55" s="58">
        <f t="shared" si="29"/>
        <v>0</v>
      </c>
      <c r="CS55" s="58">
        <f t="shared" si="30"/>
        <v>0</v>
      </c>
      <c r="CT55" s="58">
        <f t="shared" si="31"/>
        <v>0</v>
      </c>
      <c r="CU55" s="58">
        <f t="shared" si="32"/>
        <v>0</v>
      </c>
      <c r="CV55" s="58">
        <f t="shared" si="33"/>
        <v>0</v>
      </c>
      <c r="CW55" s="58">
        <f t="shared" si="34"/>
        <v>0</v>
      </c>
      <c r="CX55" s="58">
        <f t="shared" si="35"/>
        <v>0</v>
      </c>
      <c r="CY55" s="58">
        <f t="shared" si="36"/>
        <v>0</v>
      </c>
      <c r="CZ55" s="58">
        <f t="shared" si="37"/>
        <v>0</v>
      </c>
    </row>
    <row r="56" spans="1:104" ht="39" x14ac:dyDescent="0.35">
      <c r="A56" s="136" t="s">
        <v>499</v>
      </c>
      <c r="B56" s="287" t="s">
        <v>140</v>
      </c>
      <c r="C56" s="20" t="s">
        <v>723</v>
      </c>
      <c r="D56" s="22" t="s">
        <v>500</v>
      </c>
      <c r="E56" s="22" t="s">
        <v>504</v>
      </c>
      <c r="F56" s="22" t="s">
        <v>505</v>
      </c>
      <c r="G56" s="20">
        <f t="shared" si="0"/>
        <v>1</v>
      </c>
      <c r="H56" s="20"/>
      <c r="I56" s="20"/>
      <c r="J56" s="20"/>
      <c r="K56" s="20"/>
      <c r="L56" s="20"/>
      <c r="M56" s="20"/>
      <c r="N56" s="20"/>
      <c r="O56" s="20"/>
      <c r="P56" s="20"/>
      <c r="Q56" s="20"/>
      <c r="R56" s="20">
        <v>1</v>
      </c>
      <c r="S56" s="20"/>
      <c r="T56" s="67" t="s">
        <v>115</v>
      </c>
      <c r="U56" s="67"/>
      <c r="V56" s="68" t="e">
        <f t="shared" si="1"/>
        <v>#DIV/0!</v>
      </c>
      <c r="W56" s="68">
        <f t="shared" si="2"/>
        <v>0</v>
      </c>
      <c r="X56" s="67"/>
      <c r="Y56" s="67"/>
      <c r="Z56" s="67" t="s">
        <v>116</v>
      </c>
      <c r="AA56" s="67"/>
      <c r="AB56" s="68" t="e">
        <f t="shared" si="3"/>
        <v>#DIV/0!</v>
      </c>
      <c r="AC56" s="68">
        <f t="shared" si="4"/>
        <v>0</v>
      </c>
      <c r="AD56" s="67"/>
      <c r="AE56" s="67"/>
      <c r="AF56" s="67" t="s">
        <v>117</v>
      </c>
      <c r="AG56" s="67"/>
      <c r="AH56" s="68" t="e">
        <f t="shared" si="5"/>
        <v>#DIV/0!</v>
      </c>
      <c r="AI56" s="68">
        <f t="shared" si="6"/>
        <v>0</v>
      </c>
      <c r="AJ56" s="67"/>
      <c r="AK56" s="67"/>
      <c r="AL56" s="67" t="s">
        <v>118</v>
      </c>
      <c r="AM56" s="67"/>
      <c r="AN56" s="68" t="e">
        <f t="shared" si="7"/>
        <v>#DIV/0!</v>
      </c>
      <c r="AO56" s="68">
        <f t="shared" si="8"/>
        <v>0</v>
      </c>
      <c r="AP56" s="67"/>
      <c r="AQ56" s="67"/>
      <c r="AR56" s="67" t="s">
        <v>119</v>
      </c>
      <c r="AS56" s="67"/>
      <c r="AT56" s="68" t="e">
        <f t="shared" si="9"/>
        <v>#DIV/0!</v>
      </c>
      <c r="AU56" s="68">
        <f t="shared" si="10"/>
        <v>0</v>
      </c>
      <c r="AV56" s="67"/>
      <c r="AW56" s="67"/>
      <c r="AX56" s="67" t="s">
        <v>120</v>
      </c>
      <c r="AY56" s="67"/>
      <c r="AZ56" s="68" t="e">
        <f t="shared" si="11"/>
        <v>#DIV/0!</v>
      </c>
      <c r="BA56" s="68">
        <f t="shared" si="12"/>
        <v>0</v>
      </c>
      <c r="BB56" s="67"/>
      <c r="BC56" s="67"/>
      <c r="BD56" s="67" t="s">
        <v>121</v>
      </c>
      <c r="BE56" s="67"/>
      <c r="BF56" s="68" t="e">
        <f t="shared" si="13"/>
        <v>#DIV/0!</v>
      </c>
      <c r="BG56" s="68">
        <f t="shared" si="14"/>
        <v>0</v>
      </c>
      <c r="BH56" s="67"/>
      <c r="BI56" s="67"/>
      <c r="BJ56" s="67" t="s">
        <v>122</v>
      </c>
      <c r="BK56" s="67"/>
      <c r="BL56" s="68" t="e">
        <f t="shared" si="15"/>
        <v>#DIV/0!</v>
      </c>
      <c r="BM56" s="68">
        <f t="shared" si="16"/>
        <v>0</v>
      </c>
      <c r="BN56" s="67"/>
      <c r="BO56" s="67"/>
      <c r="BP56" s="67" t="s">
        <v>123</v>
      </c>
      <c r="BQ56" s="67"/>
      <c r="BR56" s="68" t="e">
        <f t="shared" si="17"/>
        <v>#DIV/0!</v>
      </c>
      <c r="BS56" s="68">
        <f t="shared" si="18"/>
        <v>0</v>
      </c>
      <c r="BT56" s="67"/>
      <c r="BU56" s="67"/>
      <c r="BV56" s="67" t="s">
        <v>124</v>
      </c>
      <c r="BW56" s="67"/>
      <c r="BX56" s="68" t="e">
        <f t="shared" si="19"/>
        <v>#DIV/0!</v>
      </c>
      <c r="BY56" s="68">
        <f t="shared" si="20"/>
        <v>0</v>
      </c>
      <c r="BZ56" s="67"/>
      <c r="CA56" s="67"/>
      <c r="CB56" s="67" t="s">
        <v>125</v>
      </c>
      <c r="CC56" s="67"/>
      <c r="CD56" s="68">
        <f t="shared" si="21"/>
        <v>0</v>
      </c>
      <c r="CE56" s="68">
        <f t="shared" si="22"/>
        <v>0</v>
      </c>
      <c r="CF56" s="67"/>
      <c r="CG56" s="67"/>
      <c r="CH56" s="67" t="s">
        <v>126</v>
      </c>
      <c r="CI56" s="67"/>
      <c r="CJ56" s="68" t="e">
        <f t="shared" si="23"/>
        <v>#DIV/0!</v>
      </c>
      <c r="CK56" s="68">
        <f t="shared" si="24"/>
        <v>0</v>
      </c>
      <c r="CL56" s="67"/>
      <c r="CM56" s="67"/>
      <c r="CN56" s="58">
        <f t="shared" si="25"/>
        <v>0</v>
      </c>
      <c r="CO56" s="58">
        <f t="shared" si="26"/>
        <v>0</v>
      </c>
      <c r="CP56" s="58">
        <f t="shared" si="27"/>
        <v>0</v>
      </c>
      <c r="CQ56" s="58">
        <f t="shared" si="28"/>
        <v>0</v>
      </c>
      <c r="CR56" s="58">
        <f t="shared" si="29"/>
        <v>0</v>
      </c>
      <c r="CS56" s="58">
        <f t="shared" si="30"/>
        <v>0</v>
      </c>
      <c r="CT56" s="58">
        <f t="shared" si="31"/>
        <v>0</v>
      </c>
      <c r="CU56" s="58">
        <f t="shared" si="32"/>
        <v>0</v>
      </c>
      <c r="CV56" s="58">
        <f t="shared" si="33"/>
        <v>0</v>
      </c>
      <c r="CW56" s="58">
        <f t="shared" si="34"/>
        <v>0</v>
      </c>
      <c r="CX56" s="58">
        <f t="shared" si="35"/>
        <v>0</v>
      </c>
      <c r="CY56" s="58">
        <f t="shared" si="36"/>
        <v>0</v>
      </c>
      <c r="CZ56" s="58">
        <f t="shared" si="37"/>
        <v>0</v>
      </c>
    </row>
    <row r="57" spans="1:104" ht="14" x14ac:dyDescent="0.35">
      <c r="A57" s="136" t="s">
        <v>499</v>
      </c>
      <c r="B57" s="288"/>
      <c r="C57" s="20" t="s">
        <v>724</v>
      </c>
      <c r="D57" s="22"/>
      <c r="E57" s="22"/>
      <c r="F57" s="22"/>
      <c r="G57" s="20">
        <f t="shared" si="0"/>
        <v>0</v>
      </c>
      <c r="H57" s="20"/>
      <c r="I57" s="20"/>
      <c r="J57" s="20"/>
      <c r="K57" s="20"/>
      <c r="L57" s="20"/>
      <c r="M57" s="20"/>
      <c r="N57" s="20"/>
      <c r="O57" s="20"/>
      <c r="P57" s="20"/>
      <c r="Q57" s="20"/>
      <c r="R57" s="20"/>
      <c r="S57" s="20"/>
      <c r="T57" s="67" t="s">
        <v>115</v>
      </c>
      <c r="U57" s="67"/>
      <c r="V57" s="68" t="e">
        <f t="shared" si="1"/>
        <v>#DIV/0!</v>
      </c>
      <c r="W57" s="68" t="e">
        <f t="shared" si="2"/>
        <v>#DIV/0!</v>
      </c>
      <c r="X57" s="67"/>
      <c r="Y57" s="67"/>
      <c r="Z57" s="67" t="s">
        <v>116</v>
      </c>
      <c r="AA57" s="67"/>
      <c r="AB57" s="68" t="e">
        <f t="shared" si="3"/>
        <v>#DIV/0!</v>
      </c>
      <c r="AC57" s="68" t="e">
        <f t="shared" si="4"/>
        <v>#DIV/0!</v>
      </c>
      <c r="AD57" s="67"/>
      <c r="AE57" s="67"/>
      <c r="AF57" s="67" t="s">
        <v>117</v>
      </c>
      <c r="AG57" s="67"/>
      <c r="AH57" s="68" t="e">
        <f t="shared" si="5"/>
        <v>#DIV/0!</v>
      </c>
      <c r="AI57" s="68" t="e">
        <f t="shared" si="6"/>
        <v>#DIV/0!</v>
      </c>
      <c r="AJ57" s="67"/>
      <c r="AK57" s="67"/>
      <c r="AL57" s="67" t="s">
        <v>118</v>
      </c>
      <c r="AM57" s="67"/>
      <c r="AN57" s="68" t="e">
        <f t="shared" si="7"/>
        <v>#DIV/0!</v>
      </c>
      <c r="AO57" s="68" t="e">
        <f t="shared" si="8"/>
        <v>#DIV/0!</v>
      </c>
      <c r="AP57" s="67"/>
      <c r="AQ57" s="67"/>
      <c r="AR57" s="67" t="s">
        <v>119</v>
      </c>
      <c r="AS57" s="67"/>
      <c r="AT57" s="68" t="e">
        <f t="shared" si="9"/>
        <v>#DIV/0!</v>
      </c>
      <c r="AU57" s="68" t="e">
        <f t="shared" si="10"/>
        <v>#DIV/0!</v>
      </c>
      <c r="AV57" s="67"/>
      <c r="AW57" s="67"/>
      <c r="AX57" s="67" t="s">
        <v>120</v>
      </c>
      <c r="AY57" s="67"/>
      <c r="AZ57" s="68" t="e">
        <f t="shared" si="11"/>
        <v>#DIV/0!</v>
      </c>
      <c r="BA57" s="68" t="e">
        <f t="shared" si="12"/>
        <v>#DIV/0!</v>
      </c>
      <c r="BB57" s="67"/>
      <c r="BC57" s="67"/>
      <c r="BD57" s="67" t="s">
        <v>121</v>
      </c>
      <c r="BE57" s="67"/>
      <c r="BF57" s="68" t="e">
        <f t="shared" si="13"/>
        <v>#DIV/0!</v>
      </c>
      <c r="BG57" s="68" t="e">
        <f t="shared" si="14"/>
        <v>#DIV/0!</v>
      </c>
      <c r="BH57" s="67"/>
      <c r="BI57" s="67"/>
      <c r="BJ57" s="67" t="s">
        <v>122</v>
      </c>
      <c r="BK57" s="67"/>
      <c r="BL57" s="68" t="e">
        <f t="shared" si="15"/>
        <v>#DIV/0!</v>
      </c>
      <c r="BM57" s="68" t="e">
        <f t="shared" si="16"/>
        <v>#DIV/0!</v>
      </c>
      <c r="BN57" s="67"/>
      <c r="BO57" s="67"/>
      <c r="BP57" s="67" t="s">
        <v>123</v>
      </c>
      <c r="BQ57" s="67"/>
      <c r="BR57" s="68" t="e">
        <f t="shared" si="17"/>
        <v>#DIV/0!</v>
      </c>
      <c r="BS57" s="68" t="e">
        <f t="shared" si="18"/>
        <v>#DIV/0!</v>
      </c>
      <c r="BT57" s="67"/>
      <c r="BU57" s="67"/>
      <c r="BV57" s="67" t="s">
        <v>124</v>
      </c>
      <c r="BW57" s="67"/>
      <c r="BX57" s="68" t="e">
        <f t="shared" si="19"/>
        <v>#DIV/0!</v>
      </c>
      <c r="BY57" s="68" t="e">
        <f t="shared" si="20"/>
        <v>#DIV/0!</v>
      </c>
      <c r="BZ57" s="67"/>
      <c r="CA57" s="67"/>
      <c r="CB57" s="67" t="s">
        <v>125</v>
      </c>
      <c r="CC57" s="67"/>
      <c r="CD57" s="68" t="e">
        <f t="shared" si="21"/>
        <v>#DIV/0!</v>
      </c>
      <c r="CE57" s="68" t="e">
        <f t="shared" si="22"/>
        <v>#DIV/0!</v>
      </c>
      <c r="CF57" s="67"/>
      <c r="CG57" s="67"/>
      <c r="CH57" s="67" t="s">
        <v>126</v>
      </c>
      <c r="CI57" s="67"/>
      <c r="CJ57" s="68" t="e">
        <f t="shared" si="23"/>
        <v>#DIV/0!</v>
      </c>
      <c r="CK57" s="68" t="e">
        <f t="shared" si="24"/>
        <v>#DIV/0!</v>
      </c>
      <c r="CL57" s="67"/>
      <c r="CM57" s="67"/>
      <c r="CN57" s="58">
        <f t="shared" si="25"/>
        <v>0</v>
      </c>
      <c r="CO57" s="58">
        <f t="shared" si="26"/>
        <v>0</v>
      </c>
      <c r="CP57" s="58">
        <f t="shared" si="27"/>
        <v>0</v>
      </c>
      <c r="CQ57" s="58">
        <f t="shared" si="28"/>
        <v>0</v>
      </c>
      <c r="CR57" s="58">
        <f t="shared" si="29"/>
        <v>0</v>
      </c>
      <c r="CS57" s="58">
        <f t="shared" si="30"/>
        <v>0</v>
      </c>
      <c r="CT57" s="58">
        <f t="shared" si="31"/>
        <v>0</v>
      </c>
      <c r="CU57" s="58">
        <f t="shared" si="32"/>
        <v>0</v>
      </c>
      <c r="CV57" s="58">
        <f t="shared" si="33"/>
        <v>0</v>
      </c>
      <c r="CW57" s="58">
        <f t="shared" si="34"/>
        <v>0</v>
      </c>
      <c r="CX57" s="58">
        <f t="shared" si="35"/>
        <v>0</v>
      </c>
      <c r="CY57" s="58">
        <f t="shared" si="36"/>
        <v>0</v>
      </c>
      <c r="CZ57" s="58">
        <f t="shared" si="37"/>
        <v>0</v>
      </c>
    </row>
    <row r="58" spans="1:104" ht="14" x14ac:dyDescent="0.35">
      <c r="A58" s="136" t="s">
        <v>499</v>
      </c>
      <c r="B58" s="288"/>
      <c r="C58" s="20" t="s">
        <v>725</v>
      </c>
      <c r="D58" s="22"/>
      <c r="E58" s="22"/>
      <c r="F58" s="22"/>
      <c r="G58" s="20">
        <f t="shared" si="0"/>
        <v>0</v>
      </c>
      <c r="H58" s="20"/>
      <c r="I58" s="20"/>
      <c r="J58" s="20"/>
      <c r="K58" s="20"/>
      <c r="L58" s="20"/>
      <c r="M58" s="20"/>
      <c r="N58" s="20"/>
      <c r="O58" s="20"/>
      <c r="P58" s="20"/>
      <c r="Q58" s="20"/>
      <c r="R58" s="20"/>
      <c r="S58" s="20"/>
      <c r="T58" s="67" t="s">
        <v>115</v>
      </c>
      <c r="U58" s="67"/>
      <c r="V58" s="68" t="e">
        <f t="shared" si="1"/>
        <v>#DIV/0!</v>
      </c>
      <c r="W58" s="68" t="e">
        <f t="shared" si="2"/>
        <v>#DIV/0!</v>
      </c>
      <c r="X58" s="67"/>
      <c r="Y58" s="67"/>
      <c r="Z58" s="67" t="s">
        <v>116</v>
      </c>
      <c r="AA58" s="67"/>
      <c r="AB58" s="68" t="e">
        <f t="shared" si="3"/>
        <v>#DIV/0!</v>
      </c>
      <c r="AC58" s="68" t="e">
        <f t="shared" si="4"/>
        <v>#DIV/0!</v>
      </c>
      <c r="AD58" s="67"/>
      <c r="AE58" s="67"/>
      <c r="AF58" s="67" t="s">
        <v>117</v>
      </c>
      <c r="AG58" s="67"/>
      <c r="AH58" s="68" t="e">
        <f t="shared" si="5"/>
        <v>#DIV/0!</v>
      </c>
      <c r="AI58" s="68" t="e">
        <f t="shared" si="6"/>
        <v>#DIV/0!</v>
      </c>
      <c r="AJ58" s="67"/>
      <c r="AK58" s="67"/>
      <c r="AL58" s="67" t="s">
        <v>118</v>
      </c>
      <c r="AM58" s="67"/>
      <c r="AN58" s="68" t="e">
        <f t="shared" si="7"/>
        <v>#DIV/0!</v>
      </c>
      <c r="AO58" s="68" t="e">
        <f t="shared" si="8"/>
        <v>#DIV/0!</v>
      </c>
      <c r="AP58" s="67"/>
      <c r="AQ58" s="67"/>
      <c r="AR58" s="67" t="s">
        <v>119</v>
      </c>
      <c r="AS58" s="67"/>
      <c r="AT58" s="68" t="e">
        <f t="shared" si="9"/>
        <v>#DIV/0!</v>
      </c>
      <c r="AU58" s="68" t="e">
        <f t="shared" si="10"/>
        <v>#DIV/0!</v>
      </c>
      <c r="AV58" s="67"/>
      <c r="AW58" s="67"/>
      <c r="AX58" s="67" t="s">
        <v>120</v>
      </c>
      <c r="AY58" s="67"/>
      <c r="AZ58" s="68" t="e">
        <f t="shared" si="11"/>
        <v>#DIV/0!</v>
      </c>
      <c r="BA58" s="68" t="e">
        <f t="shared" si="12"/>
        <v>#DIV/0!</v>
      </c>
      <c r="BB58" s="67"/>
      <c r="BC58" s="67"/>
      <c r="BD58" s="67" t="s">
        <v>121</v>
      </c>
      <c r="BE58" s="67"/>
      <c r="BF58" s="68" t="e">
        <f t="shared" si="13"/>
        <v>#DIV/0!</v>
      </c>
      <c r="BG58" s="68" t="e">
        <f t="shared" si="14"/>
        <v>#DIV/0!</v>
      </c>
      <c r="BH58" s="67"/>
      <c r="BI58" s="67"/>
      <c r="BJ58" s="67" t="s">
        <v>122</v>
      </c>
      <c r="BK58" s="67"/>
      <c r="BL58" s="68" t="e">
        <f t="shared" si="15"/>
        <v>#DIV/0!</v>
      </c>
      <c r="BM58" s="68" t="e">
        <f t="shared" si="16"/>
        <v>#DIV/0!</v>
      </c>
      <c r="BN58" s="67"/>
      <c r="BO58" s="67"/>
      <c r="BP58" s="67" t="s">
        <v>123</v>
      </c>
      <c r="BQ58" s="67"/>
      <c r="BR58" s="68" t="e">
        <f t="shared" si="17"/>
        <v>#DIV/0!</v>
      </c>
      <c r="BS58" s="68" t="e">
        <f t="shared" si="18"/>
        <v>#DIV/0!</v>
      </c>
      <c r="BT58" s="67"/>
      <c r="BU58" s="67"/>
      <c r="BV58" s="67" t="s">
        <v>124</v>
      </c>
      <c r="BW58" s="67"/>
      <c r="BX58" s="68" t="e">
        <f t="shared" si="19"/>
        <v>#DIV/0!</v>
      </c>
      <c r="BY58" s="68" t="e">
        <f t="shared" si="20"/>
        <v>#DIV/0!</v>
      </c>
      <c r="BZ58" s="67"/>
      <c r="CA58" s="67"/>
      <c r="CB58" s="67" t="s">
        <v>125</v>
      </c>
      <c r="CC58" s="67"/>
      <c r="CD58" s="68" t="e">
        <f t="shared" si="21"/>
        <v>#DIV/0!</v>
      </c>
      <c r="CE58" s="68" t="e">
        <f t="shared" si="22"/>
        <v>#DIV/0!</v>
      </c>
      <c r="CF58" s="67"/>
      <c r="CG58" s="67"/>
      <c r="CH58" s="67" t="s">
        <v>126</v>
      </c>
      <c r="CI58" s="67"/>
      <c r="CJ58" s="68" t="e">
        <f t="shared" si="23"/>
        <v>#DIV/0!</v>
      </c>
      <c r="CK58" s="68" t="e">
        <f t="shared" si="24"/>
        <v>#DIV/0!</v>
      </c>
      <c r="CL58" s="67"/>
      <c r="CM58" s="67"/>
      <c r="CN58" s="58">
        <f t="shared" si="25"/>
        <v>0</v>
      </c>
      <c r="CO58" s="58">
        <f t="shared" si="26"/>
        <v>0</v>
      </c>
      <c r="CP58" s="58">
        <f t="shared" si="27"/>
        <v>0</v>
      </c>
      <c r="CQ58" s="58">
        <f t="shared" si="28"/>
        <v>0</v>
      </c>
      <c r="CR58" s="58">
        <f t="shared" si="29"/>
        <v>0</v>
      </c>
      <c r="CS58" s="58">
        <f t="shared" si="30"/>
        <v>0</v>
      </c>
      <c r="CT58" s="58">
        <f t="shared" si="31"/>
        <v>0</v>
      </c>
      <c r="CU58" s="58">
        <f t="shared" si="32"/>
        <v>0</v>
      </c>
      <c r="CV58" s="58">
        <f t="shared" si="33"/>
        <v>0</v>
      </c>
      <c r="CW58" s="58">
        <f t="shared" si="34"/>
        <v>0</v>
      </c>
      <c r="CX58" s="58">
        <f t="shared" si="35"/>
        <v>0</v>
      </c>
      <c r="CY58" s="58">
        <f t="shared" si="36"/>
        <v>0</v>
      </c>
      <c r="CZ58" s="58">
        <f t="shared" si="37"/>
        <v>0</v>
      </c>
    </row>
    <row r="59" spans="1:104" ht="14" x14ac:dyDescent="0.35">
      <c r="A59" s="136" t="s">
        <v>499</v>
      </c>
      <c r="B59" s="289"/>
      <c r="C59" s="20" t="s">
        <v>726</v>
      </c>
      <c r="D59" s="22"/>
      <c r="E59" s="22"/>
      <c r="F59" s="22"/>
      <c r="G59" s="20">
        <f t="shared" si="0"/>
        <v>0</v>
      </c>
      <c r="H59" s="20"/>
      <c r="I59" s="20"/>
      <c r="J59" s="20"/>
      <c r="K59" s="20"/>
      <c r="L59" s="20"/>
      <c r="M59" s="20"/>
      <c r="N59" s="20"/>
      <c r="O59" s="20"/>
      <c r="P59" s="20"/>
      <c r="Q59" s="20"/>
      <c r="R59" s="20"/>
      <c r="S59" s="20"/>
      <c r="T59" s="67" t="s">
        <v>115</v>
      </c>
      <c r="U59" s="67"/>
      <c r="V59" s="68" t="e">
        <f t="shared" si="1"/>
        <v>#DIV/0!</v>
      </c>
      <c r="W59" s="68" t="e">
        <f t="shared" si="2"/>
        <v>#DIV/0!</v>
      </c>
      <c r="X59" s="67"/>
      <c r="Y59" s="67"/>
      <c r="Z59" s="67" t="s">
        <v>116</v>
      </c>
      <c r="AA59" s="67"/>
      <c r="AB59" s="68" t="e">
        <f t="shared" si="3"/>
        <v>#DIV/0!</v>
      </c>
      <c r="AC59" s="68" t="e">
        <f t="shared" si="4"/>
        <v>#DIV/0!</v>
      </c>
      <c r="AD59" s="67"/>
      <c r="AE59" s="67"/>
      <c r="AF59" s="67" t="s">
        <v>117</v>
      </c>
      <c r="AG59" s="67"/>
      <c r="AH59" s="68" t="e">
        <f t="shared" si="5"/>
        <v>#DIV/0!</v>
      </c>
      <c r="AI59" s="68" t="e">
        <f t="shared" si="6"/>
        <v>#DIV/0!</v>
      </c>
      <c r="AJ59" s="67"/>
      <c r="AK59" s="67"/>
      <c r="AL59" s="67" t="s">
        <v>118</v>
      </c>
      <c r="AM59" s="67"/>
      <c r="AN59" s="68" t="e">
        <f t="shared" si="7"/>
        <v>#DIV/0!</v>
      </c>
      <c r="AO59" s="68" t="e">
        <f t="shared" si="8"/>
        <v>#DIV/0!</v>
      </c>
      <c r="AP59" s="67"/>
      <c r="AQ59" s="67"/>
      <c r="AR59" s="67" t="s">
        <v>119</v>
      </c>
      <c r="AS59" s="67"/>
      <c r="AT59" s="68" t="e">
        <f t="shared" si="9"/>
        <v>#DIV/0!</v>
      </c>
      <c r="AU59" s="68" t="e">
        <f t="shared" si="10"/>
        <v>#DIV/0!</v>
      </c>
      <c r="AV59" s="67"/>
      <c r="AW59" s="67"/>
      <c r="AX59" s="67" t="s">
        <v>120</v>
      </c>
      <c r="AY59" s="67"/>
      <c r="AZ59" s="68" t="e">
        <f t="shared" si="11"/>
        <v>#DIV/0!</v>
      </c>
      <c r="BA59" s="68" t="e">
        <f t="shared" si="12"/>
        <v>#DIV/0!</v>
      </c>
      <c r="BB59" s="67"/>
      <c r="BC59" s="67"/>
      <c r="BD59" s="67" t="s">
        <v>121</v>
      </c>
      <c r="BE59" s="67"/>
      <c r="BF59" s="68" t="e">
        <f t="shared" si="13"/>
        <v>#DIV/0!</v>
      </c>
      <c r="BG59" s="68" t="e">
        <f t="shared" si="14"/>
        <v>#DIV/0!</v>
      </c>
      <c r="BH59" s="67"/>
      <c r="BI59" s="67"/>
      <c r="BJ59" s="67" t="s">
        <v>122</v>
      </c>
      <c r="BK59" s="67"/>
      <c r="BL59" s="68" t="e">
        <f t="shared" si="15"/>
        <v>#DIV/0!</v>
      </c>
      <c r="BM59" s="68" t="e">
        <f t="shared" si="16"/>
        <v>#DIV/0!</v>
      </c>
      <c r="BN59" s="67"/>
      <c r="BO59" s="67"/>
      <c r="BP59" s="67" t="s">
        <v>123</v>
      </c>
      <c r="BQ59" s="67"/>
      <c r="BR59" s="68" t="e">
        <f t="shared" si="17"/>
        <v>#DIV/0!</v>
      </c>
      <c r="BS59" s="68" t="e">
        <f t="shared" si="18"/>
        <v>#DIV/0!</v>
      </c>
      <c r="BT59" s="67"/>
      <c r="BU59" s="67"/>
      <c r="BV59" s="67" t="s">
        <v>124</v>
      </c>
      <c r="BW59" s="67"/>
      <c r="BX59" s="68" t="e">
        <f t="shared" si="19"/>
        <v>#DIV/0!</v>
      </c>
      <c r="BY59" s="68" t="e">
        <f t="shared" si="20"/>
        <v>#DIV/0!</v>
      </c>
      <c r="BZ59" s="67"/>
      <c r="CA59" s="67"/>
      <c r="CB59" s="67" t="s">
        <v>125</v>
      </c>
      <c r="CC59" s="67"/>
      <c r="CD59" s="68" t="e">
        <f t="shared" si="21"/>
        <v>#DIV/0!</v>
      </c>
      <c r="CE59" s="68" t="e">
        <f t="shared" si="22"/>
        <v>#DIV/0!</v>
      </c>
      <c r="CF59" s="67"/>
      <c r="CG59" s="67"/>
      <c r="CH59" s="67" t="s">
        <v>126</v>
      </c>
      <c r="CI59" s="67"/>
      <c r="CJ59" s="68" t="e">
        <f t="shared" si="23"/>
        <v>#DIV/0!</v>
      </c>
      <c r="CK59" s="68" t="e">
        <f t="shared" si="24"/>
        <v>#DIV/0!</v>
      </c>
      <c r="CL59" s="67"/>
      <c r="CM59" s="67"/>
      <c r="CN59" s="58">
        <f t="shared" si="25"/>
        <v>0</v>
      </c>
      <c r="CO59" s="58">
        <f t="shared" si="26"/>
        <v>0</v>
      </c>
      <c r="CP59" s="58">
        <f t="shared" si="27"/>
        <v>0</v>
      </c>
      <c r="CQ59" s="58">
        <f t="shared" si="28"/>
        <v>0</v>
      </c>
      <c r="CR59" s="58">
        <f t="shared" si="29"/>
        <v>0</v>
      </c>
      <c r="CS59" s="58">
        <f t="shared" si="30"/>
        <v>0</v>
      </c>
      <c r="CT59" s="58">
        <f t="shared" si="31"/>
        <v>0</v>
      </c>
      <c r="CU59" s="58">
        <f t="shared" si="32"/>
        <v>0</v>
      </c>
      <c r="CV59" s="58">
        <f t="shared" si="33"/>
        <v>0</v>
      </c>
      <c r="CW59" s="58">
        <f t="shared" si="34"/>
        <v>0</v>
      </c>
      <c r="CX59" s="58">
        <f t="shared" si="35"/>
        <v>0</v>
      </c>
      <c r="CY59" s="58">
        <f t="shared" si="36"/>
        <v>0</v>
      </c>
      <c r="CZ59" s="58">
        <f t="shared" si="37"/>
        <v>0</v>
      </c>
    </row>
    <row r="60" spans="1:104" ht="26" x14ac:dyDescent="0.35">
      <c r="A60" s="136" t="s">
        <v>499</v>
      </c>
      <c r="B60" s="287" t="s">
        <v>140</v>
      </c>
      <c r="C60" s="20" t="s">
        <v>727</v>
      </c>
      <c r="D60" s="22" t="s">
        <v>500</v>
      </c>
      <c r="E60" s="22" t="s">
        <v>506</v>
      </c>
      <c r="F60" s="22" t="s">
        <v>507</v>
      </c>
      <c r="G60" s="20">
        <f t="shared" si="0"/>
        <v>1</v>
      </c>
      <c r="H60" s="20"/>
      <c r="I60" s="20"/>
      <c r="J60" s="20"/>
      <c r="K60" s="20"/>
      <c r="L60" s="20"/>
      <c r="M60" s="20"/>
      <c r="N60" s="20"/>
      <c r="O60" s="20"/>
      <c r="P60" s="20"/>
      <c r="Q60" s="20"/>
      <c r="R60" s="20">
        <v>1</v>
      </c>
      <c r="S60" s="20"/>
      <c r="T60" s="67" t="s">
        <v>115</v>
      </c>
      <c r="U60" s="67"/>
      <c r="V60" s="68" t="e">
        <f t="shared" si="1"/>
        <v>#DIV/0!</v>
      </c>
      <c r="W60" s="68">
        <f t="shared" si="2"/>
        <v>0</v>
      </c>
      <c r="X60" s="67"/>
      <c r="Y60" s="67"/>
      <c r="Z60" s="67" t="s">
        <v>116</v>
      </c>
      <c r="AA60" s="67"/>
      <c r="AB60" s="68" t="e">
        <f t="shared" si="3"/>
        <v>#DIV/0!</v>
      </c>
      <c r="AC60" s="68">
        <f t="shared" si="4"/>
        <v>0</v>
      </c>
      <c r="AD60" s="67"/>
      <c r="AE60" s="67"/>
      <c r="AF60" s="67" t="s">
        <v>117</v>
      </c>
      <c r="AG60" s="67"/>
      <c r="AH60" s="68" t="e">
        <f t="shared" si="5"/>
        <v>#DIV/0!</v>
      </c>
      <c r="AI60" s="68">
        <f t="shared" si="6"/>
        <v>0</v>
      </c>
      <c r="AJ60" s="67"/>
      <c r="AK60" s="67"/>
      <c r="AL60" s="67" t="s">
        <v>118</v>
      </c>
      <c r="AM60" s="67"/>
      <c r="AN60" s="68" t="e">
        <f t="shared" si="7"/>
        <v>#DIV/0!</v>
      </c>
      <c r="AO60" s="68">
        <f t="shared" si="8"/>
        <v>0</v>
      </c>
      <c r="AP60" s="67"/>
      <c r="AQ60" s="67"/>
      <c r="AR60" s="67" t="s">
        <v>119</v>
      </c>
      <c r="AS60" s="67"/>
      <c r="AT60" s="68" t="e">
        <f t="shared" si="9"/>
        <v>#DIV/0!</v>
      </c>
      <c r="AU60" s="68">
        <f t="shared" si="10"/>
        <v>0</v>
      </c>
      <c r="AV60" s="67"/>
      <c r="AW60" s="67"/>
      <c r="AX60" s="67" t="s">
        <v>120</v>
      </c>
      <c r="AY60" s="67"/>
      <c r="AZ60" s="68" t="e">
        <f t="shared" si="11"/>
        <v>#DIV/0!</v>
      </c>
      <c r="BA60" s="68">
        <f t="shared" si="12"/>
        <v>0</v>
      </c>
      <c r="BB60" s="67"/>
      <c r="BC60" s="67"/>
      <c r="BD60" s="67" t="s">
        <v>121</v>
      </c>
      <c r="BE60" s="67"/>
      <c r="BF60" s="68" t="e">
        <f t="shared" si="13"/>
        <v>#DIV/0!</v>
      </c>
      <c r="BG60" s="68">
        <f t="shared" si="14"/>
        <v>0</v>
      </c>
      <c r="BH60" s="67"/>
      <c r="BI60" s="67"/>
      <c r="BJ60" s="67" t="s">
        <v>122</v>
      </c>
      <c r="BK60" s="67"/>
      <c r="BL60" s="68" t="e">
        <f t="shared" si="15"/>
        <v>#DIV/0!</v>
      </c>
      <c r="BM60" s="68">
        <f t="shared" si="16"/>
        <v>0</v>
      </c>
      <c r="BN60" s="67"/>
      <c r="BO60" s="67"/>
      <c r="BP60" s="67" t="s">
        <v>123</v>
      </c>
      <c r="BQ60" s="67"/>
      <c r="BR60" s="68" t="e">
        <f t="shared" si="17"/>
        <v>#DIV/0!</v>
      </c>
      <c r="BS60" s="68">
        <f t="shared" si="18"/>
        <v>0</v>
      </c>
      <c r="BT60" s="67"/>
      <c r="BU60" s="67"/>
      <c r="BV60" s="67" t="s">
        <v>124</v>
      </c>
      <c r="BW60" s="67"/>
      <c r="BX60" s="68" t="e">
        <f t="shared" si="19"/>
        <v>#DIV/0!</v>
      </c>
      <c r="BY60" s="68">
        <f t="shared" si="20"/>
        <v>0</v>
      </c>
      <c r="BZ60" s="67"/>
      <c r="CA60" s="67"/>
      <c r="CB60" s="67" t="s">
        <v>125</v>
      </c>
      <c r="CC60" s="67"/>
      <c r="CD60" s="68">
        <f t="shared" si="21"/>
        <v>0</v>
      </c>
      <c r="CE60" s="68">
        <f t="shared" si="22"/>
        <v>0</v>
      </c>
      <c r="CF60" s="67"/>
      <c r="CG60" s="67"/>
      <c r="CH60" s="67" t="s">
        <v>126</v>
      </c>
      <c r="CI60" s="67"/>
      <c r="CJ60" s="68" t="e">
        <f t="shared" si="23"/>
        <v>#DIV/0!</v>
      </c>
      <c r="CK60" s="68">
        <f t="shared" si="24"/>
        <v>0</v>
      </c>
      <c r="CL60" s="67"/>
      <c r="CM60" s="67"/>
      <c r="CN60" s="58">
        <f t="shared" si="25"/>
        <v>0</v>
      </c>
      <c r="CO60" s="58">
        <f t="shared" si="26"/>
        <v>0</v>
      </c>
      <c r="CP60" s="58">
        <f t="shared" si="27"/>
        <v>0</v>
      </c>
      <c r="CQ60" s="58">
        <f t="shared" si="28"/>
        <v>0</v>
      </c>
      <c r="CR60" s="58">
        <f t="shared" si="29"/>
        <v>0</v>
      </c>
      <c r="CS60" s="58">
        <f t="shared" si="30"/>
        <v>0</v>
      </c>
      <c r="CT60" s="58">
        <f t="shared" si="31"/>
        <v>0</v>
      </c>
      <c r="CU60" s="58">
        <f t="shared" si="32"/>
        <v>0</v>
      </c>
      <c r="CV60" s="58">
        <f t="shared" si="33"/>
        <v>0</v>
      </c>
      <c r="CW60" s="58">
        <f t="shared" si="34"/>
        <v>0</v>
      </c>
      <c r="CX60" s="58">
        <f t="shared" si="35"/>
        <v>0</v>
      </c>
      <c r="CY60" s="58">
        <f t="shared" si="36"/>
        <v>0</v>
      </c>
      <c r="CZ60" s="58">
        <f t="shared" si="37"/>
        <v>0</v>
      </c>
    </row>
    <row r="61" spans="1:104" ht="26" x14ac:dyDescent="0.35">
      <c r="A61" s="136" t="s">
        <v>499</v>
      </c>
      <c r="B61" s="288"/>
      <c r="C61" s="20" t="s">
        <v>728</v>
      </c>
      <c r="D61" s="22" t="s">
        <v>500</v>
      </c>
      <c r="E61" s="22" t="s">
        <v>508</v>
      </c>
      <c r="F61" s="22" t="s">
        <v>509</v>
      </c>
      <c r="G61" s="20">
        <f t="shared" si="0"/>
        <v>1</v>
      </c>
      <c r="H61" s="20"/>
      <c r="I61" s="20"/>
      <c r="J61" s="20"/>
      <c r="K61" s="20"/>
      <c r="L61" s="20"/>
      <c r="M61" s="20"/>
      <c r="N61" s="20"/>
      <c r="O61" s="20"/>
      <c r="P61" s="20"/>
      <c r="Q61" s="20"/>
      <c r="R61" s="20">
        <v>1</v>
      </c>
      <c r="S61" s="20"/>
      <c r="T61" s="67" t="s">
        <v>115</v>
      </c>
      <c r="U61" s="67"/>
      <c r="V61" s="68" t="e">
        <f t="shared" si="1"/>
        <v>#DIV/0!</v>
      </c>
      <c r="W61" s="68">
        <f t="shared" si="2"/>
        <v>0</v>
      </c>
      <c r="X61" s="67"/>
      <c r="Y61" s="67"/>
      <c r="Z61" s="67" t="s">
        <v>116</v>
      </c>
      <c r="AA61" s="67"/>
      <c r="AB61" s="68" t="e">
        <f t="shared" si="3"/>
        <v>#DIV/0!</v>
      </c>
      <c r="AC61" s="68">
        <f t="shared" si="4"/>
        <v>0</v>
      </c>
      <c r="AD61" s="67"/>
      <c r="AE61" s="67"/>
      <c r="AF61" s="67" t="s">
        <v>117</v>
      </c>
      <c r="AG61" s="67"/>
      <c r="AH61" s="68" t="e">
        <f t="shared" si="5"/>
        <v>#DIV/0!</v>
      </c>
      <c r="AI61" s="68">
        <f t="shared" si="6"/>
        <v>0</v>
      </c>
      <c r="AJ61" s="67"/>
      <c r="AK61" s="67"/>
      <c r="AL61" s="67" t="s">
        <v>118</v>
      </c>
      <c r="AM61" s="67"/>
      <c r="AN61" s="68" t="e">
        <f t="shared" si="7"/>
        <v>#DIV/0!</v>
      </c>
      <c r="AO61" s="68">
        <f t="shared" si="8"/>
        <v>0</v>
      </c>
      <c r="AP61" s="67"/>
      <c r="AQ61" s="67"/>
      <c r="AR61" s="67" t="s">
        <v>119</v>
      </c>
      <c r="AS61" s="67"/>
      <c r="AT61" s="68" t="e">
        <f t="shared" si="9"/>
        <v>#DIV/0!</v>
      </c>
      <c r="AU61" s="68">
        <f t="shared" si="10"/>
        <v>0</v>
      </c>
      <c r="AV61" s="67"/>
      <c r="AW61" s="67"/>
      <c r="AX61" s="67" t="s">
        <v>120</v>
      </c>
      <c r="AY61" s="67"/>
      <c r="AZ61" s="68" t="e">
        <f t="shared" si="11"/>
        <v>#DIV/0!</v>
      </c>
      <c r="BA61" s="68">
        <f t="shared" si="12"/>
        <v>0</v>
      </c>
      <c r="BB61" s="67"/>
      <c r="BC61" s="67"/>
      <c r="BD61" s="67" t="s">
        <v>121</v>
      </c>
      <c r="BE61" s="67"/>
      <c r="BF61" s="68" t="e">
        <f t="shared" si="13"/>
        <v>#DIV/0!</v>
      </c>
      <c r="BG61" s="68">
        <f t="shared" si="14"/>
        <v>0</v>
      </c>
      <c r="BH61" s="67"/>
      <c r="BI61" s="67"/>
      <c r="BJ61" s="67" t="s">
        <v>122</v>
      </c>
      <c r="BK61" s="67"/>
      <c r="BL61" s="68" t="e">
        <f t="shared" si="15"/>
        <v>#DIV/0!</v>
      </c>
      <c r="BM61" s="68">
        <f t="shared" si="16"/>
        <v>0</v>
      </c>
      <c r="BN61" s="67"/>
      <c r="BO61" s="67"/>
      <c r="BP61" s="67" t="s">
        <v>123</v>
      </c>
      <c r="BQ61" s="67"/>
      <c r="BR61" s="68" t="e">
        <f t="shared" si="17"/>
        <v>#DIV/0!</v>
      </c>
      <c r="BS61" s="68">
        <f t="shared" si="18"/>
        <v>0</v>
      </c>
      <c r="BT61" s="67"/>
      <c r="BU61" s="67"/>
      <c r="BV61" s="67" t="s">
        <v>124</v>
      </c>
      <c r="BW61" s="67"/>
      <c r="BX61" s="68" t="e">
        <f t="shared" si="19"/>
        <v>#DIV/0!</v>
      </c>
      <c r="BY61" s="68">
        <f t="shared" si="20"/>
        <v>0</v>
      </c>
      <c r="BZ61" s="67"/>
      <c r="CA61" s="67"/>
      <c r="CB61" s="67" t="s">
        <v>125</v>
      </c>
      <c r="CC61" s="67"/>
      <c r="CD61" s="68">
        <f t="shared" si="21"/>
        <v>0</v>
      </c>
      <c r="CE61" s="68">
        <f t="shared" si="22"/>
        <v>0</v>
      </c>
      <c r="CF61" s="67"/>
      <c r="CG61" s="67"/>
      <c r="CH61" s="67" t="s">
        <v>126</v>
      </c>
      <c r="CI61" s="67"/>
      <c r="CJ61" s="68" t="e">
        <f t="shared" si="23"/>
        <v>#DIV/0!</v>
      </c>
      <c r="CK61" s="68">
        <f t="shared" si="24"/>
        <v>0</v>
      </c>
      <c r="CL61" s="67"/>
      <c r="CM61" s="67"/>
      <c r="CN61" s="58">
        <f t="shared" si="25"/>
        <v>0</v>
      </c>
      <c r="CO61" s="58">
        <f t="shared" si="26"/>
        <v>0</v>
      </c>
      <c r="CP61" s="58">
        <f t="shared" si="27"/>
        <v>0</v>
      </c>
      <c r="CQ61" s="58">
        <f t="shared" si="28"/>
        <v>0</v>
      </c>
      <c r="CR61" s="58">
        <f t="shared" si="29"/>
        <v>0</v>
      </c>
      <c r="CS61" s="58">
        <f t="shared" si="30"/>
        <v>0</v>
      </c>
      <c r="CT61" s="58">
        <f t="shared" si="31"/>
        <v>0</v>
      </c>
      <c r="CU61" s="58">
        <f t="shared" si="32"/>
        <v>0</v>
      </c>
      <c r="CV61" s="58">
        <f t="shared" si="33"/>
        <v>0</v>
      </c>
      <c r="CW61" s="58">
        <f t="shared" si="34"/>
        <v>0</v>
      </c>
      <c r="CX61" s="58">
        <f t="shared" si="35"/>
        <v>0</v>
      </c>
      <c r="CY61" s="58">
        <f t="shared" si="36"/>
        <v>0</v>
      </c>
      <c r="CZ61" s="58">
        <f t="shared" si="37"/>
        <v>0</v>
      </c>
    </row>
    <row r="62" spans="1:104" ht="14" x14ac:dyDescent="0.35">
      <c r="A62" s="136" t="s">
        <v>499</v>
      </c>
      <c r="B62" s="288"/>
      <c r="C62" s="20" t="s">
        <v>729</v>
      </c>
      <c r="D62" s="22"/>
      <c r="E62" s="22"/>
      <c r="F62" s="22"/>
      <c r="G62" s="20">
        <f t="shared" si="0"/>
        <v>0</v>
      </c>
      <c r="H62" s="20"/>
      <c r="I62" s="20"/>
      <c r="J62" s="20"/>
      <c r="K62" s="20"/>
      <c r="L62" s="20"/>
      <c r="M62" s="20"/>
      <c r="N62" s="20"/>
      <c r="O62" s="20"/>
      <c r="P62" s="20"/>
      <c r="Q62" s="20"/>
      <c r="R62" s="20"/>
      <c r="S62" s="20"/>
      <c r="T62" s="67" t="s">
        <v>115</v>
      </c>
      <c r="U62" s="67"/>
      <c r="V62" s="68" t="e">
        <f t="shared" si="1"/>
        <v>#DIV/0!</v>
      </c>
      <c r="W62" s="68" t="e">
        <f t="shared" si="2"/>
        <v>#DIV/0!</v>
      </c>
      <c r="X62" s="67"/>
      <c r="Y62" s="67"/>
      <c r="Z62" s="67" t="s">
        <v>116</v>
      </c>
      <c r="AA62" s="67"/>
      <c r="AB62" s="68" t="e">
        <f t="shared" si="3"/>
        <v>#DIV/0!</v>
      </c>
      <c r="AC62" s="68" t="e">
        <f t="shared" si="4"/>
        <v>#DIV/0!</v>
      </c>
      <c r="AD62" s="67"/>
      <c r="AE62" s="67"/>
      <c r="AF62" s="67" t="s">
        <v>117</v>
      </c>
      <c r="AG62" s="67"/>
      <c r="AH62" s="68" t="e">
        <f t="shared" si="5"/>
        <v>#DIV/0!</v>
      </c>
      <c r="AI62" s="68" t="e">
        <f t="shared" si="6"/>
        <v>#DIV/0!</v>
      </c>
      <c r="AJ62" s="67"/>
      <c r="AK62" s="67"/>
      <c r="AL62" s="67" t="s">
        <v>118</v>
      </c>
      <c r="AM62" s="67"/>
      <c r="AN62" s="68" t="e">
        <f t="shared" si="7"/>
        <v>#DIV/0!</v>
      </c>
      <c r="AO62" s="68" t="e">
        <f t="shared" si="8"/>
        <v>#DIV/0!</v>
      </c>
      <c r="AP62" s="67"/>
      <c r="AQ62" s="67"/>
      <c r="AR62" s="67" t="s">
        <v>119</v>
      </c>
      <c r="AS62" s="67"/>
      <c r="AT62" s="68" t="e">
        <f t="shared" si="9"/>
        <v>#DIV/0!</v>
      </c>
      <c r="AU62" s="68" t="e">
        <f t="shared" si="10"/>
        <v>#DIV/0!</v>
      </c>
      <c r="AV62" s="67"/>
      <c r="AW62" s="67"/>
      <c r="AX62" s="67" t="s">
        <v>120</v>
      </c>
      <c r="AY62" s="67"/>
      <c r="AZ62" s="68" t="e">
        <f t="shared" si="11"/>
        <v>#DIV/0!</v>
      </c>
      <c r="BA62" s="68" t="e">
        <f t="shared" si="12"/>
        <v>#DIV/0!</v>
      </c>
      <c r="BB62" s="67"/>
      <c r="BC62" s="67"/>
      <c r="BD62" s="67" t="s">
        <v>121</v>
      </c>
      <c r="BE62" s="67"/>
      <c r="BF62" s="68" t="e">
        <f t="shared" si="13"/>
        <v>#DIV/0!</v>
      </c>
      <c r="BG62" s="68" t="e">
        <f t="shared" si="14"/>
        <v>#DIV/0!</v>
      </c>
      <c r="BH62" s="67"/>
      <c r="BI62" s="67"/>
      <c r="BJ62" s="67" t="s">
        <v>122</v>
      </c>
      <c r="BK62" s="67"/>
      <c r="BL62" s="68" t="e">
        <f t="shared" si="15"/>
        <v>#DIV/0!</v>
      </c>
      <c r="BM62" s="68" t="e">
        <f t="shared" si="16"/>
        <v>#DIV/0!</v>
      </c>
      <c r="BN62" s="67"/>
      <c r="BO62" s="67"/>
      <c r="BP62" s="67" t="s">
        <v>123</v>
      </c>
      <c r="BQ62" s="67"/>
      <c r="BR62" s="68" t="e">
        <f t="shared" si="17"/>
        <v>#DIV/0!</v>
      </c>
      <c r="BS62" s="68" t="e">
        <f t="shared" si="18"/>
        <v>#DIV/0!</v>
      </c>
      <c r="BT62" s="67"/>
      <c r="BU62" s="67"/>
      <c r="BV62" s="67" t="s">
        <v>124</v>
      </c>
      <c r="BW62" s="67"/>
      <c r="BX62" s="68" t="e">
        <f t="shared" si="19"/>
        <v>#DIV/0!</v>
      </c>
      <c r="BY62" s="68" t="e">
        <f t="shared" si="20"/>
        <v>#DIV/0!</v>
      </c>
      <c r="BZ62" s="67"/>
      <c r="CA62" s="67"/>
      <c r="CB62" s="67" t="s">
        <v>125</v>
      </c>
      <c r="CC62" s="67"/>
      <c r="CD62" s="68" t="e">
        <f t="shared" si="21"/>
        <v>#DIV/0!</v>
      </c>
      <c r="CE62" s="68" t="e">
        <f t="shared" si="22"/>
        <v>#DIV/0!</v>
      </c>
      <c r="CF62" s="67"/>
      <c r="CG62" s="67"/>
      <c r="CH62" s="67" t="s">
        <v>126</v>
      </c>
      <c r="CI62" s="67"/>
      <c r="CJ62" s="68" t="e">
        <f t="shared" si="23"/>
        <v>#DIV/0!</v>
      </c>
      <c r="CK62" s="68" t="e">
        <f t="shared" si="24"/>
        <v>#DIV/0!</v>
      </c>
      <c r="CL62" s="67"/>
      <c r="CM62" s="67"/>
      <c r="CN62" s="58">
        <f t="shared" si="25"/>
        <v>0</v>
      </c>
      <c r="CO62" s="58">
        <f t="shared" si="26"/>
        <v>0</v>
      </c>
      <c r="CP62" s="58">
        <f t="shared" si="27"/>
        <v>0</v>
      </c>
      <c r="CQ62" s="58">
        <f t="shared" si="28"/>
        <v>0</v>
      </c>
      <c r="CR62" s="58">
        <f t="shared" si="29"/>
        <v>0</v>
      </c>
      <c r="CS62" s="58">
        <f t="shared" si="30"/>
        <v>0</v>
      </c>
      <c r="CT62" s="58">
        <f t="shared" si="31"/>
        <v>0</v>
      </c>
      <c r="CU62" s="58">
        <f t="shared" si="32"/>
        <v>0</v>
      </c>
      <c r="CV62" s="58">
        <f t="shared" si="33"/>
        <v>0</v>
      </c>
      <c r="CW62" s="58">
        <f t="shared" si="34"/>
        <v>0</v>
      </c>
      <c r="CX62" s="58">
        <f t="shared" si="35"/>
        <v>0</v>
      </c>
      <c r="CY62" s="58">
        <f t="shared" si="36"/>
        <v>0</v>
      </c>
      <c r="CZ62" s="58">
        <f t="shared" si="37"/>
        <v>0</v>
      </c>
    </row>
    <row r="63" spans="1:104" ht="14" x14ac:dyDescent="0.35">
      <c r="A63" s="136" t="s">
        <v>499</v>
      </c>
      <c r="B63" s="289"/>
      <c r="C63" s="20" t="s">
        <v>730</v>
      </c>
      <c r="D63" s="22"/>
      <c r="E63" s="22"/>
      <c r="F63" s="22"/>
      <c r="G63" s="20">
        <f t="shared" si="0"/>
        <v>0</v>
      </c>
      <c r="H63" s="20"/>
      <c r="I63" s="20"/>
      <c r="J63" s="20"/>
      <c r="K63" s="20"/>
      <c r="L63" s="20"/>
      <c r="M63" s="20"/>
      <c r="N63" s="20"/>
      <c r="O63" s="20"/>
      <c r="P63" s="20"/>
      <c r="Q63" s="20"/>
      <c r="R63" s="20"/>
      <c r="S63" s="20"/>
      <c r="T63" s="67" t="s">
        <v>115</v>
      </c>
      <c r="U63" s="67"/>
      <c r="V63" s="68" t="e">
        <f t="shared" si="1"/>
        <v>#DIV/0!</v>
      </c>
      <c r="W63" s="68" t="e">
        <f t="shared" si="2"/>
        <v>#DIV/0!</v>
      </c>
      <c r="X63" s="67"/>
      <c r="Y63" s="67"/>
      <c r="Z63" s="67" t="s">
        <v>116</v>
      </c>
      <c r="AA63" s="67"/>
      <c r="AB63" s="68" t="e">
        <f t="shared" si="3"/>
        <v>#DIV/0!</v>
      </c>
      <c r="AC63" s="68" t="e">
        <f t="shared" si="4"/>
        <v>#DIV/0!</v>
      </c>
      <c r="AD63" s="67"/>
      <c r="AE63" s="67"/>
      <c r="AF63" s="67" t="s">
        <v>117</v>
      </c>
      <c r="AG63" s="67"/>
      <c r="AH63" s="68" t="e">
        <f t="shared" si="5"/>
        <v>#DIV/0!</v>
      </c>
      <c r="AI63" s="68" t="e">
        <f t="shared" si="6"/>
        <v>#DIV/0!</v>
      </c>
      <c r="AJ63" s="67"/>
      <c r="AK63" s="67"/>
      <c r="AL63" s="67" t="s">
        <v>118</v>
      </c>
      <c r="AM63" s="67"/>
      <c r="AN63" s="68" t="e">
        <f t="shared" si="7"/>
        <v>#DIV/0!</v>
      </c>
      <c r="AO63" s="68" t="e">
        <f t="shared" si="8"/>
        <v>#DIV/0!</v>
      </c>
      <c r="AP63" s="67"/>
      <c r="AQ63" s="67"/>
      <c r="AR63" s="67" t="s">
        <v>119</v>
      </c>
      <c r="AS63" s="67"/>
      <c r="AT63" s="68" t="e">
        <f t="shared" si="9"/>
        <v>#DIV/0!</v>
      </c>
      <c r="AU63" s="68" t="e">
        <f t="shared" si="10"/>
        <v>#DIV/0!</v>
      </c>
      <c r="AV63" s="67"/>
      <c r="AW63" s="67"/>
      <c r="AX63" s="67" t="s">
        <v>120</v>
      </c>
      <c r="AY63" s="67"/>
      <c r="AZ63" s="68" t="e">
        <f t="shared" si="11"/>
        <v>#DIV/0!</v>
      </c>
      <c r="BA63" s="68" t="e">
        <f t="shared" si="12"/>
        <v>#DIV/0!</v>
      </c>
      <c r="BB63" s="67"/>
      <c r="BC63" s="67"/>
      <c r="BD63" s="67" t="s">
        <v>121</v>
      </c>
      <c r="BE63" s="67"/>
      <c r="BF63" s="68" t="e">
        <f t="shared" si="13"/>
        <v>#DIV/0!</v>
      </c>
      <c r="BG63" s="68" t="e">
        <f t="shared" si="14"/>
        <v>#DIV/0!</v>
      </c>
      <c r="BH63" s="67"/>
      <c r="BI63" s="67"/>
      <c r="BJ63" s="67" t="s">
        <v>122</v>
      </c>
      <c r="BK63" s="67"/>
      <c r="BL63" s="68" t="e">
        <f t="shared" si="15"/>
        <v>#DIV/0!</v>
      </c>
      <c r="BM63" s="68" t="e">
        <f t="shared" si="16"/>
        <v>#DIV/0!</v>
      </c>
      <c r="BN63" s="67"/>
      <c r="BO63" s="67"/>
      <c r="BP63" s="67" t="s">
        <v>123</v>
      </c>
      <c r="BQ63" s="67"/>
      <c r="BR63" s="68" t="e">
        <f t="shared" si="17"/>
        <v>#DIV/0!</v>
      </c>
      <c r="BS63" s="68" t="e">
        <f t="shared" si="18"/>
        <v>#DIV/0!</v>
      </c>
      <c r="BT63" s="67"/>
      <c r="BU63" s="67"/>
      <c r="BV63" s="67" t="s">
        <v>124</v>
      </c>
      <c r="BW63" s="67"/>
      <c r="BX63" s="68" t="e">
        <f t="shared" si="19"/>
        <v>#DIV/0!</v>
      </c>
      <c r="BY63" s="68" t="e">
        <f t="shared" si="20"/>
        <v>#DIV/0!</v>
      </c>
      <c r="BZ63" s="67"/>
      <c r="CA63" s="67"/>
      <c r="CB63" s="67" t="s">
        <v>125</v>
      </c>
      <c r="CC63" s="67"/>
      <c r="CD63" s="68" t="e">
        <f t="shared" si="21"/>
        <v>#DIV/0!</v>
      </c>
      <c r="CE63" s="68" t="e">
        <f t="shared" si="22"/>
        <v>#DIV/0!</v>
      </c>
      <c r="CF63" s="67"/>
      <c r="CG63" s="67"/>
      <c r="CH63" s="67" t="s">
        <v>126</v>
      </c>
      <c r="CI63" s="67"/>
      <c r="CJ63" s="68" t="e">
        <f t="shared" si="23"/>
        <v>#DIV/0!</v>
      </c>
      <c r="CK63" s="68" t="e">
        <f t="shared" si="24"/>
        <v>#DIV/0!</v>
      </c>
      <c r="CL63" s="67"/>
      <c r="CM63" s="67"/>
      <c r="CN63" s="58">
        <f t="shared" si="25"/>
        <v>0</v>
      </c>
      <c r="CO63" s="58">
        <f t="shared" si="26"/>
        <v>0</v>
      </c>
      <c r="CP63" s="58">
        <f t="shared" si="27"/>
        <v>0</v>
      </c>
      <c r="CQ63" s="58">
        <f t="shared" si="28"/>
        <v>0</v>
      </c>
      <c r="CR63" s="58">
        <f t="shared" si="29"/>
        <v>0</v>
      </c>
      <c r="CS63" s="58">
        <f t="shared" si="30"/>
        <v>0</v>
      </c>
      <c r="CT63" s="58">
        <f t="shared" si="31"/>
        <v>0</v>
      </c>
      <c r="CU63" s="58">
        <f t="shared" si="32"/>
        <v>0</v>
      </c>
      <c r="CV63" s="58">
        <f t="shared" si="33"/>
        <v>0</v>
      </c>
      <c r="CW63" s="58">
        <f t="shared" si="34"/>
        <v>0</v>
      </c>
      <c r="CX63" s="58">
        <f t="shared" si="35"/>
        <v>0</v>
      </c>
      <c r="CY63" s="58">
        <f t="shared" si="36"/>
        <v>0</v>
      </c>
      <c r="CZ63" s="58">
        <f t="shared" si="37"/>
        <v>0</v>
      </c>
    </row>
    <row r="64" spans="1:104" ht="26" x14ac:dyDescent="0.35">
      <c r="A64" s="136" t="s">
        <v>330</v>
      </c>
      <c r="B64" s="292" t="s">
        <v>142</v>
      </c>
      <c r="C64" s="20" t="s">
        <v>731</v>
      </c>
      <c r="D64" s="22" t="s">
        <v>331</v>
      </c>
      <c r="E64" s="22" t="s">
        <v>335</v>
      </c>
      <c r="F64" s="22" t="s">
        <v>336</v>
      </c>
      <c r="G64" s="20">
        <f t="shared" si="0"/>
        <v>6</v>
      </c>
      <c r="H64" s="20"/>
      <c r="I64" s="20"/>
      <c r="J64" s="20"/>
      <c r="K64" s="20"/>
      <c r="L64" s="20"/>
      <c r="M64" s="20">
        <v>1</v>
      </c>
      <c r="N64" s="20">
        <v>1</v>
      </c>
      <c r="O64" s="20">
        <v>1</v>
      </c>
      <c r="P64" s="20">
        <v>1</v>
      </c>
      <c r="Q64" s="20">
        <v>1</v>
      </c>
      <c r="R64" s="20">
        <v>1</v>
      </c>
      <c r="S64" s="20"/>
      <c r="T64" s="67" t="s">
        <v>115</v>
      </c>
      <c r="U64" s="67"/>
      <c r="V64" s="68" t="e">
        <f t="shared" si="1"/>
        <v>#DIV/0!</v>
      </c>
      <c r="W64" s="68">
        <f t="shared" si="2"/>
        <v>0</v>
      </c>
      <c r="X64" s="67"/>
      <c r="Y64" s="67"/>
      <c r="Z64" s="67" t="s">
        <v>116</v>
      </c>
      <c r="AA64" s="67"/>
      <c r="AB64" s="68" t="e">
        <f t="shared" si="3"/>
        <v>#DIV/0!</v>
      </c>
      <c r="AC64" s="68">
        <f t="shared" si="4"/>
        <v>0</v>
      </c>
      <c r="AD64" s="67"/>
      <c r="AE64" s="67"/>
      <c r="AF64" s="67" t="s">
        <v>117</v>
      </c>
      <c r="AG64" s="67"/>
      <c r="AH64" s="68" t="e">
        <f t="shared" si="5"/>
        <v>#DIV/0!</v>
      </c>
      <c r="AI64" s="68">
        <f t="shared" si="6"/>
        <v>0</v>
      </c>
      <c r="AJ64" s="67"/>
      <c r="AK64" s="67"/>
      <c r="AL64" s="67" t="s">
        <v>118</v>
      </c>
      <c r="AM64" s="67"/>
      <c r="AN64" s="68" t="e">
        <f t="shared" si="7"/>
        <v>#DIV/0!</v>
      </c>
      <c r="AO64" s="68">
        <f t="shared" si="8"/>
        <v>0</v>
      </c>
      <c r="AP64" s="67"/>
      <c r="AQ64" s="67"/>
      <c r="AR64" s="67" t="s">
        <v>119</v>
      </c>
      <c r="AS64" s="67"/>
      <c r="AT64" s="68" t="e">
        <f t="shared" si="9"/>
        <v>#DIV/0!</v>
      </c>
      <c r="AU64" s="68">
        <f t="shared" si="10"/>
        <v>0</v>
      </c>
      <c r="AV64" s="67"/>
      <c r="AW64" s="67"/>
      <c r="AX64" s="67" t="s">
        <v>120</v>
      </c>
      <c r="AY64" s="67"/>
      <c r="AZ64" s="68">
        <f t="shared" si="11"/>
        <v>0</v>
      </c>
      <c r="BA64" s="68">
        <f t="shared" si="12"/>
        <v>0</v>
      </c>
      <c r="BB64" s="67"/>
      <c r="BC64" s="67"/>
      <c r="BD64" s="67" t="s">
        <v>121</v>
      </c>
      <c r="BE64" s="67"/>
      <c r="BF64" s="68">
        <f t="shared" si="13"/>
        <v>0</v>
      </c>
      <c r="BG64" s="68">
        <f t="shared" si="14"/>
        <v>0</v>
      </c>
      <c r="BH64" s="67"/>
      <c r="BI64" s="67"/>
      <c r="BJ64" s="67" t="s">
        <v>122</v>
      </c>
      <c r="BK64" s="67"/>
      <c r="BL64" s="68">
        <f t="shared" si="15"/>
        <v>0</v>
      </c>
      <c r="BM64" s="68">
        <f t="shared" si="16"/>
        <v>0</v>
      </c>
      <c r="BN64" s="67"/>
      <c r="BO64" s="67"/>
      <c r="BP64" s="67" t="s">
        <v>123</v>
      </c>
      <c r="BQ64" s="67"/>
      <c r="BR64" s="68">
        <f t="shared" si="17"/>
        <v>0</v>
      </c>
      <c r="BS64" s="68">
        <f t="shared" si="18"/>
        <v>0</v>
      </c>
      <c r="BT64" s="67"/>
      <c r="BU64" s="67"/>
      <c r="BV64" s="67" t="s">
        <v>124</v>
      </c>
      <c r="BW64" s="67"/>
      <c r="BX64" s="68">
        <f t="shared" si="19"/>
        <v>0</v>
      </c>
      <c r="BY64" s="68">
        <f t="shared" si="20"/>
        <v>0</v>
      </c>
      <c r="BZ64" s="67"/>
      <c r="CA64" s="67"/>
      <c r="CB64" s="67" t="s">
        <v>125</v>
      </c>
      <c r="CC64" s="67"/>
      <c r="CD64" s="68">
        <f t="shared" si="21"/>
        <v>0</v>
      </c>
      <c r="CE64" s="68">
        <f t="shared" si="22"/>
        <v>0</v>
      </c>
      <c r="CF64" s="67"/>
      <c r="CG64" s="67"/>
      <c r="CH64" s="67" t="s">
        <v>126</v>
      </c>
      <c r="CI64" s="67"/>
      <c r="CJ64" s="68" t="e">
        <f t="shared" si="23"/>
        <v>#DIV/0!</v>
      </c>
      <c r="CK64" s="68">
        <f t="shared" si="24"/>
        <v>0</v>
      </c>
      <c r="CL64" s="67"/>
      <c r="CM64" s="67"/>
      <c r="CN64" s="58">
        <f t="shared" si="25"/>
        <v>0</v>
      </c>
      <c r="CO64" s="58">
        <f t="shared" si="26"/>
        <v>0</v>
      </c>
      <c r="CP64" s="58">
        <f t="shared" si="27"/>
        <v>0</v>
      </c>
      <c r="CQ64" s="58">
        <f t="shared" si="28"/>
        <v>0</v>
      </c>
      <c r="CR64" s="58">
        <f t="shared" si="29"/>
        <v>0</v>
      </c>
      <c r="CS64" s="58">
        <f t="shared" si="30"/>
        <v>0</v>
      </c>
      <c r="CT64" s="58">
        <f t="shared" si="31"/>
        <v>0</v>
      </c>
      <c r="CU64" s="58">
        <f t="shared" si="32"/>
        <v>0</v>
      </c>
      <c r="CV64" s="58">
        <f t="shared" si="33"/>
        <v>0</v>
      </c>
      <c r="CW64" s="58">
        <f t="shared" si="34"/>
        <v>0</v>
      </c>
      <c r="CX64" s="58">
        <f t="shared" si="35"/>
        <v>0</v>
      </c>
      <c r="CY64" s="58">
        <f t="shared" si="36"/>
        <v>0</v>
      </c>
      <c r="CZ64" s="58">
        <f t="shared" si="37"/>
        <v>0</v>
      </c>
    </row>
    <row r="65" spans="1:104" ht="52" x14ac:dyDescent="0.35">
      <c r="A65" s="136" t="s">
        <v>330</v>
      </c>
      <c r="B65" s="293"/>
      <c r="C65" s="20" t="s">
        <v>732</v>
      </c>
      <c r="D65" s="22" t="s">
        <v>331</v>
      </c>
      <c r="E65" s="22" t="s">
        <v>337</v>
      </c>
      <c r="F65" s="22" t="s">
        <v>391</v>
      </c>
      <c r="G65" s="20">
        <f t="shared" si="0"/>
        <v>6</v>
      </c>
      <c r="H65" s="20"/>
      <c r="I65" s="20"/>
      <c r="J65" s="20"/>
      <c r="K65" s="20"/>
      <c r="L65" s="20"/>
      <c r="M65" s="20">
        <v>1</v>
      </c>
      <c r="N65" s="20">
        <v>1</v>
      </c>
      <c r="O65" s="20">
        <v>1</v>
      </c>
      <c r="P65" s="20">
        <v>1</v>
      </c>
      <c r="Q65" s="20">
        <v>1</v>
      </c>
      <c r="R65" s="20">
        <v>1</v>
      </c>
      <c r="S65" s="20"/>
      <c r="T65" s="67" t="s">
        <v>115</v>
      </c>
      <c r="U65" s="67"/>
      <c r="V65" s="68" t="e">
        <f t="shared" si="1"/>
        <v>#DIV/0!</v>
      </c>
      <c r="W65" s="68">
        <f t="shared" si="2"/>
        <v>0</v>
      </c>
      <c r="X65" s="67"/>
      <c r="Y65" s="67"/>
      <c r="Z65" s="67" t="s">
        <v>116</v>
      </c>
      <c r="AA65" s="67"/>
      <c r="AB65" s="68" t="e">
        <f t="shared" si="3"/>
        <v>#DIV/0!</v>
      </c>
      <c r="AC65" s="68">
        <f t="shared" si="4"/>
        <v>0</v>
      </c>
      <c r="AD65" s="67"/>
      <c r="AE65" s="67"/>
      <c r="AF65" s="67" t="s">
        <v>117</v>
      </c>
      <c r="AG65" s="67"/>
      <c r="AH65" s="68" t="e">
        <f t="shared" si="5"/>
        <v>#DIV/0!</v>
      </c>
      <c r="AI65" s="68">
        <f t="shared" si="6"/>
        <v>0</v>
      </c>
      <c r="AJ65" s="67"/>
      <c r="AK65" s="67"/>
      <c r="AL65" s="67" t="s">
        <v>118</v>
      </c>
      <c r="AM65" s="67"/>
      <c r="AN65" s="68" t="e">
        <f t="shared" si="7"/>
        <v>#DIV/0!</v>
      </c>
      <c r="AO65" s="68">
        <f t="shared" si="8"/>
        <v>0</v>
      </c>
      <c r="AP65" s="67"/>
      <c r="AQ65" s="67"/>
      <c r="AR65" s="67" t="s">
        <v>119</v>
      </c>
      <c r="AS65" s="67"/>
      <c r="AT65" s="68" t="e">
        <f t="shared" si="9"/>
        <v>#DIV/0!</v>
      </c>
      <c r="AU65" s="68">
        <f t="shared" si="10"/>
        <v>0</v>
      </c>
      <c r="AV65" s="67"/>
      <c r="AW65" s="67"/>
      <c r="AX65" s="67" t="s">
        <v>120</v>
      </c>
      <c r="AY65" s="67"/>
      <c r="AZ65" s="68">
        <f t="shared" si="11"/>
        <v>0</v>
      </c>
      <c r="BA65" s="68">
        <f t="shared" si="12"/>
        <v>0</v>
      </c>
      <c r="BB65" s="67"/>
      <c r="BC65" s="67"/>
      <c r="BD65" s="67" t="s">
        <v>121</v>
      </c>
      <c r="BE65" s="67"/>
      <c r="BF65" s="68">
        <f t="shared" si="13"/>
        <v>0</v>
      </c>
      <c r="BG65" s="68">
        <f t="shared" si="14"/>
        <v>0</v>
      </c>
      <c r="BH65" s="67"/>
      <c r="BI65" s="67"/>
      <c r="BJ65" s="67" t="s">
        <v>122</v>
      </c>
      <c r="BK65" s="67"/>
      <c r="BL65" s="68">
        <f t="shared" si="15"/>
        <v>0</v>
      </c>
      <c r="BM65" s="68">
        <f t="shared" si="16"/>
        <v>0</v>
      </c>
      <c r="BN65" s="67"/>
      <c r="BO65" s="67"/>
      <c r="BP65" s="67" t="s">
        <v>123</v>
      </c>
      <c r="BQ65" s="67"/>
      <c r="BR65" s="68">
        <f t="shared" si="17"/>
        <v>0</v>
      </c>
      <c r="BS65" s="68">
        <f t="shared" si="18"/>
        <v>0</v>
      </c>
      <c r="BT65" s="67"/>
      <c r="BU65" s="67"/>
      <c r="BV65" s="67" t="s">
        <v>124</v>
      </c>
      <c r="BW65" s="67"/>
      <c r="BX65" s="68">
        <f t="shared" si="19"/>
        <v>0</v>
      </c>
      <c r="BY65" s="68">
        <f t="shared" si="20"/>
        <v>0</v>
      </c>
      <c r="BZ65" s="67"/>
      <c r="CA65" s="67"/>
      <c r="CB65" s="67" t="s">
        <v>125</v>
      </c>
      <c r="CC65" s="67"/>
      <c r="CD65" s="68">
        <f t="shared" si="21"/>
        <v>0</v>
      </c>
      <c r="CE65" s="68">
        <f t="shared" si="22"/>
        <v>0</v>
      </c>
      <c r="CF65" s="67"/>
      <c r="CG65" s="67"/>
      <c r="CH65" s="67" t="s">
        <v>126</v>
      </c>
      <c r="CI65" s="67"/>
      <c r="CJ65" s="68" t="e">
        <f t="shared" si="23"/>
        <v>#DIV/0!</v>
      </c>
      <c r="CK65" s="68">
        <f t="shared" si="24"/>
        <v>0</v>
      </c>
      <c r="CL65" s="67"/>
      <c r="CM65" s="67"/>
      <c r="CN65" s="58">
        <f t="shared" si="25"/>
        <v>0</v>
      </c>
      <c r="CO65" s="58">
        <f t="shared" si="26"/>
        <v>0</v>
      </c>
      <c r="CP65" s="58">
        <f t="shared" si="27"/>
        <v>0</v>
      </c>
      <c r="CQ65" s="58">
        <f t="shared" si="28"/>
        <v>0</v>
      </c>
      <c r="CR65" s="58">
        <f t="shared" si="29"/>
        <v>0</v>
      </c>
      <c r="CS65" s="58">
        <f t="shared" si="30"/>
        <v>0</v>
      </c>
      <c r="CT65" s="58">
        <f t="shared" si="31"/>
        <v>0</v>
      </c>
      <c r="CU65" s="58">
        <f t="shared" si="32"/>
        <v>0</v>
      </c>
      <c r="CV65" s="58">
        <f t="shared" si="33"/>
        <v>0</v>
      </c>
      <c r="CW65" s="58">
        <f t="shared" si="34"/>
        <v>0</v>
      </c>
      <c r="CX65" s="58">
        <f t="shared" si="35"/>
        <v>0</v>
      </c>
      <c r="CY65" s="58">
        <f t="shared" si="36"/>
        <v>0</v>
      </c>
      <c r="CZ65" s="58">
        <f t="shared" si="37"/>
        <v>0</v>
      </c>
    </row>
    <row r="66" spans="1:104" ht="26" x14ac:dyDescent="0.35">
      <c r="A66" s="136" t="s">
        <v>330</v>
      </c>
      <c r="B66" s="293"/>
      <c r="C66" s="20" t="s">
        <v>733</v>
      </c>
      <c r="D66" s="22"/>
      <c r="E66" s="22"/>
      <c r="F66" s="22"/>
      <c r="G66" s="20">
        <f t="shared" si="0"/>
        <v>0</v>
      </c>
      <c r="H66" s="20"/>
      <c r="I66" s="20"/>
      <c r="J66" s="20"/>
      <c r="K66" s="20"/>
      <c r="L66" s="20"/>
      <c r="M66" s="20"/>
      <c r="N66" s="20"/>
      <c r="O66" s="20"/>
      <c r="P66" s="20"/>
      <c r="Q66" s="20"/>
      <c r="R66" s="20"/>
      <c r="S66" s="20"/>
      <c r="T66" s="67" t="s">
        <v>115</v>
      </c>
      <c r="U66" s="67"/>
      <c r="V66" s="68" t="e">
        <f t="shared" si="1"/>
        <v>#DIV/0!</v>
      </c>
      <c r="W66" s="68" t="e">
        <f t="shared" si="2"/>
        <v>#DIV/0!</v>
      </c>
      <c r="X66" s="67"/>
      <c r="Y66" s="67"/>
      <c r="Z66" s="67" t="s">
        <v>116</v>
      </c>
      <c r="AA66" s="67"/>
      <c r="AB66" s="68" t="e">
        <f t="shared" si="3"/>
        <v>#DIV/0!</v>
      </c>
      <c r="AC66" s="68" t="e">
        <f t="shared" si="4"/>
        <v>#DIV/0!</v>
      </c>
      <c r="AD66" s="67"/>
      <c r="AE66" s="67"/>
      <c r="AF66" s="67" t="s">
        <v>117</v>
      </c>
      <c r="AG66" s="67"/>
      <c r="AH66" s="68" t="e">
        <f t="shared" si="5"/>
        <v>#DIV/0!</v>
      </c>
      <c r="AI66" s="68" t="e">
        <f t="shared" si="6"/>
        <v>#DIV/0!</v>
      </c>
      <c r="AJ66" s="67"/>
      <c r="AK66" s="67"/>
      <c r="AL66" s="67" t="s">
        <v>118</v>
      </c>
      <c r="AM66" s="67"/>
      <c r="AN66" s="68" t="e">
        <f t="shared" si="7"/>
        <v>#DIV/0!</v>
      </c>
      <c r="AO66" s="68" t="e">
        <f t="shared" si="8"/>
        <v>#DIV/0!</v>
      </c>
      <c r="AP66" s="67"/>
      <c r="AQ66" s="67"/>
      <c r="AR66" s="67" t="s">
        <v>119</v>
      </c>
      <c r="AS66" s="67"/>
      <c r="AT66" s="68" t="e">
        <f t="shared" si="9"/>
        <v>#DIV/0!</v>
      </c>
      <c r="AU66" s="68" t="e">
        <f t="shared" si="10"/>
        <v>#DIV/0!</v>
      </c>
      <c r="AV66" s="67"/>
      <c r="AW66" s="67"/>
      <c r="AX66" s="67" t="s">
        <v>120</v>
      </c>
      <c r="AY66" s="67"/>
      <c r="AZ66" s="68" t="e">
        <f t="shared" si="11"/>
        <v>#DIV/0!</v>
      </c>
      <c r="BA66" s="68" t="e">
        <f t="shared" si="12"/>
        <v>#DIV/0!</v>
      </c>
      <c r="BB66" s="67"/>
      <c r="BC66" s="67"/>
      <c r="BD66" s="67" t="s">
        <v>121</v>
      </c>
      <c r="BE66" s="67"/>
      <c r="BF66" s="68" t="e">
        <f t="shared" si="13"/>
        <v>#DIV/0!</v>
      </c>
      <c r="BG66" s="68" t="e">
        <f t="shared" si="14"/>
        <v>#DIV/0!</v>
      </c>
      <c r="BH66" s="67"/>
      <c r="BI66" s="67"/>
      <c r="BJ66" s="67" t="s">
        <v>122</v>
      </c>
      <c r="BK66" s="67"/>
      <c r="BL66" s="68" t="e">
        <f t="shared" si="15"/>
        <v>#DIV/0!</v>
      </c>
      <c r="BM66" s="68" t="e">
        <f t="shared" si="16"/>
        <v>#DIV/0!</v>
      </c>
      <c r="BN66" s="67"/>
      <c r="BO66" s="67"/>
      <c r="BP66" s="67" t="s">
        <v>123</v>
      </c>
      <c r="BQ66" s="67"/>
      <c r="BR66" s="68" t="e">
        <f t="shared" si="17"/>
        <v>#DIV/0!</v>
      </c>
      <c r="BS66" s="68" t="e">
        <f t="shared" si="18"/>
        <v>#DIV/0!</v>
      </c>
      <c r="BT66" s="67"/>
      <c r="BU66" s="67"/>
      <c r="BV66" s="67" t="s">
        <v>124</v>
      </c>
      <c r="BW66" s="67"/>
      <c r="BX66" s="68" t="e">
        <f t="shared" si="19"/>
        <v>#DIV/0!</v>
      </c>
      <c r="BY66" s="68" t="e">
        <f t="shared" si="20"/>
        <v>#DIV/0!</v>
      </c>
      <c r="BZ66" s="67"/>
      <c r="CA66" s="67"/>
      <c r="CB66" s="67" t="s">
        <v>125</v>
      </c>
      <c r="CC66" s="67"/>
      <c r="CD66" s="68" t="e">
        <f t="shared" si="21"/>
        <v>#DIV/0!</v>
      </c>
      <c r="CE66" s="68" t="e">
        <f t="shared" si="22"/>
        <v>#DIV/0!</v>
      </c>
      <c r="CF66" s="67"/>
      <c r="CG66" s="67"/>
      <c r="CH66" s="67" t="s">
        <v>126</v>
      </c>
      <c r="CI66" s="67"/>
      <c r="CJ66" s="68" t="e">
        <f t="shared" si="23"/>
        <v>#DIV/0!</v>
      </c>
      <c r="CK66" s="68" t="e">
        <f t="shared" si="24"/>
        <v>#DIV/0!</v>
      </c>
      <c r="CL66" s="67"/>
      <c r="CM66" s="67"/>
      <c r="CN66" s="58">
        <f t="shared" si="25"/>
        <v>0</v>
      </c>
      <c r="CO66" s="58">
        <f t="shared" si="26"/>
        <v>0</v>
      </c>
      <c r="CP66" s="58">
        <f t="shared" si="27"/>
        <v>0</v>
      </c>
      <c r="CQ66" s="58">
        <f t="shared" si="28"/>
        <v>0</v>
      </c>
      <c r="CR66" s="58">
        <f t="shared" si="29"/>
        <v>0</v>
      </c>
      <c r="CS66" s="58">
        <f t="shared" si="30"/>
        <v>0</v>
      </c>
      <c r="CT66" s="58">
        <f t="shared" si="31"/>
        <v>0</v>
      </c>
      <c r="CU66" s="58">
        <f t="shared" si="32"/>
        <v>0</v>
      </c>
      <c r="CV66" s="58">
        <f t="shared" si="33"/>
        <v>0</v>
      </c>
      <c r="CW66" s="58">
        <f t="shared" si="34"/>
        <v>0</v>
      </c>
      <c r="CX66" s="58">
        <f t="shared" si="35"/>
        <v>0</v>
      </c>
      <c r="CY66" s="58">
        <f t="shared" si="36"/>
        <v>0</v>
      </c>
      <c r="CZ66" s="58">
        <f t="shared" si="37"/>
        <v>0</v>
      </c>
    </row>
    <row r="67" spans="1:104" ht="26" x14ac:dyDescent="0.35">
      <c r="A67" s="136" t="s">
        <v>330</v>
      </c>
      <c r="B67" s="294"/>
      <c r="C67" s="20" t="s">
        <v>734</v>
      </c>
      <c r="D67" s="22"/>
      <c r="E67" s="22"/>
      <c r="F67" s="22"/>
      <c r="G67" s="20">
        <f t="shared" si="0"/>
        <v>0</v>
      </c>
      <c r="H67" s="20"/>
      <c r="I67" s="20"/>
      <c r="J67" s="20"/>
      <c r="K67" s="20"/>
      <c r="L67" s="20"/>
      <c r="M67" s="20"/>
      <c r="N67" s="20"/>
      <c r="O67" s="20"/>
      <c r="P67" s="20"/>
      <c r="Q67" s="20"/>
      <c r="R67" s="20"/>
      <c r="S67" s="20"/>
      <c r="T67" s="67" t="s">
        <v>115</v>
      </c>
      <c r="U67" s="67"/>
      <c r="V67" s="68" t="e">
        <f t="shared" si="1"/>
        <v>#DIV/0!</v>
      </c>
      <c r="W67" s="68" t="e">
        <f t="shared" si="2"/>
        <v>#DIV/0!</v>
      </c>
      <c r="X67" s="67"/>
      <c r="Y67" s="67"/>
      <c r="Z67" s="67" t="s">
        <v>116</v>
      </c>
      <c r="AA67" s="67"/>
      <c r="AB67" s="68" t="e">
        <f t="shared" si="3"/>
        <v>#DIV/0!</v>
      </c>
      <c r="AC67" s="68" t="e">
        <f t="shared" si="4"/>
        <v>#DIV/0!</v>
      </c>
      <c r="AD67" s="67"/>
      <c r="AE67" s="67"/>
      <c r="AF67" s="67" t="s">
        <v>117</v>
      </c>
      <c r="AG67" s="67"/>
      <c r="AH67" s="68" t="e">
        <f t="shared" si="5"/>
        <v>#DIV/0!</v>
      </c>
      <c r="AI67" s="68" t="e">
        <f t="shared" si="6"/>
        <v>#DIV/0!</v>
      </c>
      <c r="AJ67" s="67"/>
      <c r="AK67" s="67"/>
      <c r="AL67" s="67" t="s">
        <v>118</v>
      </c>
      <c r="AM67" s="67"/>
      <c r="AN67" s="68" t="e">
        <f t="shared" si="7"/>
        <v>#DIV/0!</v>
      </c>
      <c r="AO67" s="68" t="e">
        <f t="shared" si="8"/>
        <v>#DIV/0!</v>
      </c>
      <c r="AP67" s="67"/>
      <c r="AQ67" s="67"/>
      <c r="AR67" s="67" t="s">
        <v>119</v>
      </c>
      <c r="AS67" s="67"/>
      <c r="AT67" s="68" t="e">
        <f t="shared" si="9"/>
        <v>#DIV/0!</v>
      </c>
      <c r="AU67" s="68" t="e">
        <f t="shared" si="10"/>
        <v>#DIV/0!</v>
      </c>
      <c r="AV67" s="67"/>
      <c r="AW67" s="67"/>
      <c r="AX67" s="67" t="s">
        <v>120</v>
      </c>
      <c r="AY67" s="67"/>
      <c r="AZ67" s="68" t="e">
        <f t="shared" si="11"/>
        <v>#DIV/0!</v>
      </c>
      <c r="BA67" s="68" t="e">
        <f t="shared" si="12"/>
        <v>#DIV/0!</v>
      </c>
      <c r="BB67" s="67"/>
      <c r="BC67" s="67"/>
      <c r="BD67" s="67" t="s">
        <v>121</v>
      </c>
      <c r="BE67" s="67"/>
      <c r="BF67" s="68" t="e">
        <f t="shared" si="13"/>
        <v>#DIV/0!</v>
      </c>
      <c r="BG67" s="68" t="e">
        <f t="shared" si="14"/>
        <v>#DIV/0!</v>
      </c>
      <c r="BH67" s="67"/>
      <c r="BI67" s="67"/>
      <c r="BJ67" s="67" t="s">
        <v>122</v>
      </c>
      <c r="BK67" s="67"/>
      <c r="BL67" s="68" t="e">
        <f t="shared" si="15"/>
        <v>#DIV/0!</v>
      </c>
      <c r="BM67" s="68" t="e">
        <f t="shared" si="16"/>
        <v>#DIV/0!</v>
      </c>
      <c r="BN67" s="67"/>
      <c r="BO67" s="67"/>
      <c r="BP67" s="67" t="s">
        <v>123</v>
      </c>
      <c r="BQ67" s="67"/>
      <c r="BR67" s="68" t="e">
        <f t="shared" si="17"/>
        <v>#DIV/0!</v>
      </c>
      <c r="BS67" s="68" t="e">
        <f t="shared" si="18"/>
        <v>#DIV/0!</v>
      </c>
      <c r="BT67" s="67"/>
      <c r="BU67" s="67"/>
      <c r="BV67" s="67" t="s">
        <v>124</v>
      </c>
      <c r="BW67" s="67"/>
      <c r="BX67" s="68" t="e">
        <f t="shared" si="19"/>
        <v>#DIV/0!</v>
      </c>
      <c r="BY67" s="68" t="e">
        <f t="shared" si="20"/>
        <v>#DIV/0!</v>
      </c>
      <c r="BZ67" s="67"/>
      <c r="CA67" s="67"/>
      <c r="CB67" s="67" t="s">
        <v>125</v>
      </c>
      <c r="CC67" s="67"/>
      <c r="CD67" s="68" t="e">
        <f t="shared" si="21"/>
        <v>#DIV/0!</v>
      </c>
      <c r="CE67" s="68" t="e">
        <f t="shared" si="22"/>
        <v>#DIV/0!</v>
      </c>
      <c r="CF67" s="67"/>
      <c r="CG67" s="67"/>
      <c r="CH67" s="67" t="s">
        <v>126</v>
      </c>
      <c r="CI67" s="67"/>
      <c r="CJ67" s="68" t="e">
        <f t="shared" si="23"/>
        <v>#DIV/0!</v>
      </c>
      <c r="CK67" s="68" t="e">
        <f t="shared" si="24"/>
        <v>#DIV/0!</v>
      </c>
      <c r="CL67" s="67"/>
      <c r="CM67" s="67"/>
      <c r="CN67" s="58">
        <f t="shared" si="25"/>
        <v>0</v>
      </c>
      <c r="CO67" s="58">
        <f t="shared" si="26"/>
        <v>0</v>
      </c>
      <c r="CP67" s="58">
        <f t="shared" si="27"/>
        <v>0</v>
      </c>
      <c r="CQ67" s="58">
        <f t="shared" si="28"/>
        <v>0</v>
      </c>
      <c r="CR67" s="58">
        <f t="shared" si="29"/>
        <v>0</v>
      </c>
      <c r="CS67" s="58">
        <f t="shared" si="30"/>
        <v>0</v>
      </c>
      <c r="CT67" s="58">
        <f t="shared" si="31"/>
        <v>0</v>
      </c>
      <c r="CU67" s="58">
        <f t="shared" si="32"/>
        <v>0</v>
      </c>
      <c r="CV67" s="58">
        <f t="shared" si="33"/>
        <v>0</v>
      </c>
      <c r="CW67" s="58">
        <f t="shared" si="34"/>
        <v>0</v>
      </c>
      <c r="CX67" s="58">
        <f t="shared" si="35"/>
        <v>0</v>
      </c>
      <c r="CY67" s="58">
        <f t="shared" si="36"/>
        <v>0</v>
      </c>
      <c r="CZ67" s="58">
        <f t="shared" si="37"/>
        <v>0</v>
      </c>
    </row>
    <row r="68" spans="1:104" ht="39" x14ac:dyDescent="0.35">
      <c r="A68" s="136" t="s">
        <v>456</v>
      </c>
      <c r="B68" s="292" t="s">
        <v>142</v>
      </c>
      <c r="C68" s="20" t="s">
        <v>735</v>
      </c>
      <c r="D68" s="22" t="s">
        <v>458</v>
      </c>
      <c r="E68" s="22" t="s">
        <v>459</v>
      </c>
      <c r="F68" s="22" t="s">
        <v>460</v>
      </c>
      <c r="G68" s="20">
        <f t="shared" si="0"/>
        <v>6</v>
      </c>
      <c r="H68" s="20"/>
      <c r="I68" s="20"/>
      <c r="J68" s="20"/>
      <c r="K68" s="20"/>
      <c r="L68" s="20"/>
      <c r="M68" s="20">
        <v>1</v>
      </c>
      <c r="N68" s="20">
        <v>1</v>
      </c>
      <c r="O68" s="20">
        <v>1</v>
      </c>
      <c r="P68" s="20">
        <v>1</v>
      </c>
      <c r="Q68" s="20">
        <v>1</v>
      </c>
      <c r="R68" s="20">
        <v>1</v>
      </c>
      <c r="S68" s="20"/>
      <c r="T68" s="67" t="s">
        <v>115</v>
      </c>
      <c r="U68" s="67"/>
      <c r="V68" s="68" t="e">
        <f t="shared" si="1"/>
        <v>#DIV/0!</v>
      </c>
      <c r="W68" s="68">
        <f t="shared" si="2"/>
        <v>0</v>
      </c>
      <c r="X68" s="67"/>
      <c r="Y68" s="67"/>
      <c r="Z68" s="67" t="s">
        <v>116</v>
      </c>
      <c r="AA68" s="67"/>
      <c r="AB68" s="68" t="e">
        <f t="shared" si="3"/>
        <v>#DIV/0!</v>
      </c>
      <c r="AC68" s="68">
        <f t="shared" si="4"/>
        <v>0</v>
      </c>
      <c r="AD68" s="67"/>
      <c r="AE68" s="67"/>
      <c r="AF68" s="67" t="s">
        <v>117</v>
      </c>
      <c r="AG68" s="67"/>
      <c r="AH68" s="68" t="e">
        <f t="shared" si="5"/>
        <v>#DIV/0!</v>
      </c>
      <c r="AI68" s="68">
        <f t="shared" si="6"/>
        <v>0</v>
      </c>
      <c r="AJ68" s="67"/>
      <c r="AK68" s="67"/>
      <c r="AL68" s="67" t="s">
        <v>118</v>
      </c>
      <c r="AM68" s="67"/>
      <c r="AN68" s="68" t="e">
        <f t="shared" si="7"/>
        <v>#DIV/0!</v>
      </c>
      <c r="AO68" s="68">
        <f t="shared" si="8"/>
        <v>0</v>
      </c>
      <c r="AP68" s="67"/>
      <c r="AQ68" s="67"/>
      <c r="AR68" s="67" t="s">
        <v>119</v>
      </c>
      <c r="AS68" s="67"/>
      <c r="AT68" s="68" t="e">
        <f t="shared" si="9"/>
        <v>#DIV/0!</v>
      </c>
      <c r="AU68" s="68">
        <f t="shared" si="10"/>
        <v>0</v>
      </c>
      <c r="AV68" s="67"/>
      <c r="AW68" s="67"/>
      <c r="AX68" s="67" t="s">
        <v>120</v>
      </c>
      <c r="AY68" s="67"/>
      <c r="AZ68" s="68">
        <f t="shared" si="11"/>
        <v>0</v>
      </c>
      <c r="BA68" s="68">
        <f t="shared" si="12"/>
        <v>0</v>
      </c>
      <c r="BB68" s="67"/>
      <c r="BC68" s="67"/>
      <c r="BD68" s="67" t="s">
        <v>121</v>
      </c>
      <c r="BE68" s="67"/>
      <c r="BF68" s="68">
        <f t="shared" si="13"/>
        <v>0</v>
      </c>
      <c r="BG68" s="68">
        <f t="shared" si="14"/>
        <v>0</v>
      </c>
      <c r="BH68" s="67"/>
      <c r="BI68" s="67"/>
      <c r="BJ68" s="67" t="s">
        <v>122</v>
      </c>
      <c r="BK68" s="67"/>
      <c r="BL68" s="68">
        <f t="shared" si="15"/>
        <v>0</v>
      </c>
      <c r="BM68" s="68">
        <f t="shared" si="16"/>
        <v>0</v>
      </c>
      <c r="BN68" s="67"/>
      <c r="BO68" s="67"/>
      <c r="BP68" s="67" t="s">
        <v>123</v>
      </c>
      <c r="BQ68" s="67"/>
      <c r="BR68" s="68">
        <f t="shared" si="17"/>
        <v>0</v>
      </c>
      <c r="BS68" s="68">
        <f t="shared" si="18"/>
        <v>0</v>
      </c>
      <c r="BT68" s="67"/>
      <c r="BU68" s="67"/>
      <c r="BV68" s="67" t="s">
        <v>124</v>
      </c>
      <c r="BW68" s="67"/>
      <c r="BX68" s="68">
        <f t="shared" si="19"/>
        <v>0</v>
      </c>
      <c r="BY68" s="68">
        <f t="shared" si="20"/>
        <v>0</v>
      </c>
      <c r="BZ68" s="67"/>
      <c r="CA68" s="67"/>
      <c r="CB68" s="67" t="s">
        <v>125</v>
      </c>
      <c r="CC68" s="67"/>
      <c r="CD68" s="68">
        <f t="shared" si="21"/>
        <v>0</v>
      </c>
      <c r="CE68" s="68">
        <f t="shared" si="22"/>
        <v>0</v>
      </c>
      <c r="CF68" s="67"/>
      <c r="CG68" s="67"/>
      <c r="CH68" s="67" t="s">
        <v>126</v>
      </c>
      <c r="CI68" s="67"/>
      <c r="CJ68" s="68" t="e">
        <f t="shared" si="23"/>
        <v>#DIV/0!</v>
      </c>
      <c r="CK68" s="68">
        <f t="shared" si="24"/>
        <v>0</v>
      </c>
      <c r="CL68" s="67"/>
      <c r="CM68" s="67"/>
      <c r="CN68" s="58">
        <f t="shared" si="25"/>
        <v>0</v>
      </c>
      <c r="CO68" s="58">
        <f t="shared" si="26"/>
        <v>0</v>
      </c>
      <c r="CP68" s="58">
        <f t="shared" si="27"/>
        <v>0</v>
      </c>
      <c r="CQ68" s="58">
        <f t="shared" si="28"/>
        <v>0</v>
      </c>
      <c r="CR68" s="58">
        <f t="shared" si="29"/>
        <v>0</v>
      </c>
      <c r="CS68" s="58">
        <f t="shared" si="30"/>
        <v>0</v>
      </c>
      <c r="CT68" s="58">
        <f t="shared" si="31"/>
        <v>0</v>
      </c>
      <c r="CU68" s="58">
        <f t="shared" si="32"/>
        <v>0</v>
      </c>
      <c r="CV68" s="58">
        <f t="shared" si="33"/>
        <v>0</v>
      </c>
      <c r="CW68" s="58">
        <f t="shared" si="34"/>
        <v>0</v>
      </c>
      <c r="CX68" s="58">
        <f t="shared" si="35"/>
        <v>0</v>
      </c>
      <c r="CY68" s="58">
        <f t="shared" si="36"/>
        <v>0</v>
      </c>
      <c r="CZ68" s="58">
        <f t="shared" si="37"/>
        <v>0</v>
      </c>
    </row>
    <row r="69" spans="1:104" ht="39" x14ac:dyDescent="0.35">
      <c r="A69" s="136" t="s">
        <v>456</v>
      </c>
      <c r="B69" s="293"/>
      <c r="C69" s="20" t="s">
        <v>736</v>
      </c>
      <c r="D69" s="22" t="s">
        <v>461</v>
      </c>
      <c r="E69" s="22" t="s">
        <v>459</v>
      </c>
      <c r="F69" s="22" t="s">
        <v>460</v>
      </c>
      <c r="G69" s="20">
        <f t="shared" si="0"/>
        <v>6</v>
      </c>
      <c r="H69" s="20"/>
      <c r="I69" s="20"/>
      <c r="J69" s="20"/>
      <c r="K69" s="20"/>
      <c r="L69" s="20"/>
      <c r="M69" s="20">
        <v>1</v>
      </c>
      <c r="N69" s="20">
        <v>1</v>
      </c>
      <c r="O69" s="20">
        <v>1</v>
      </c>
      <c r="P69" s="20">
        <v>1</v>
      </c>
      <c r="Q69" s="20">
        <v>1</v>
      </c>
      <c r="R69" s="20">
        <v>1</v>
      </c>
      <c r="S69" s="20"/>
      <c r="T69" s="67" t="s">
        <v>115</v>
      </c>
      <c r="U69" s="67"/>
      <c r="V69" s="68" t="e">
        <f t="shared" si="1"/>
        <v>#DIV/0!</v>
      </c>
      <c r="W69" s="68">
        <f t="shared" si="2"/>
        <v>0</v>
      </c>
      <c r="X69" s="67"/>
      <c r="Y69" s="67"/>
      <c r="Z69" s="67" t="s">
        <v>116</v>
      </c>
      <c r="AA69" s="67"/>
      <c r="AB69" s="68" t="e">
        <f t="shared" si="3"/>
        <v>#DIV/0!</v>
      </c>
      <c r="AC69" s="68">
        <f t="shared" si="4"/>
        <v>0</v>
      </c>
      <c r="AD69" s="67"/>
      <c r="AE69" s="67"/>
      <c r="AF69" s="67" t="s">
        <v>117</v>
      </c>
      <c r="AG69" s="67"/>
      <c r="AH69" s="68" t="e">
        <f t="shared" si="5"/>
        <v>#DIV/0!</v>
      </c>
      <c r="AI69" s="68">
        <f t="shared" si="6"/>
        <v>0</v>
      </c>
      <c r="AJ69" s="67"/>
      <c r="AK69" s="67"/>
      <c r="AL69" s="67" t="s">
        <v>118</v>
      </c>
      <c r="AM69" s="67"/>
      <c r="AN69" s="68" t="e">
        <f t="shared" si="7"/>
        <v>#DIV/0!</v>
      </c>
      <c r="AO69" s="68">
        <f t="shared" si="8"/>
        <v>0</v>
      </c>
      <c r="AP69" s="67"/>
      <c r="AQ69" s="67"/>
      <c r="AR69" s="67" t="s">
        <v>119</v>
      </c>
      <c r="AS69" s="67"/>
      <c r="AT69" s="68" t="e">
        <f t="shared" si="9"/>
        <v>#DIV/0!</v>
      </c>
      <c r="AU69" s="68">
        <f t="shared" si="10"/>
        <v>0</v>
      </c>
      <c r="AV69" s="67"/>
      <c r="AW69" s="67"/>
      <c r="AX69" s="67" t="s">
        <v>120</v>
      </c>
      <c r="AY69" s="67"/>
      <c r="AZ69" s="68">
        <f t="shared" si="11"/>
        <v>0</v>
      </c>
      <c r="BA69" s="68">
        <f t="shared" si="12"/>
        <v>0</v>
      </c>
      <c r="BB69" s="67"/>
      <c r="BC69" s="67"/>
      <c r="BD69" s="67" t="s">
        <v>121</v>
      </c>
      <c r="BE69" s="67"/>
      <c r="BF69" s="68">
        <f t="shared" si="13"/>
        <v>0</v>
      </c>
      <c r="BG69" s="68">
        <f t="shared" si="14"/>
        <v>0</v>
      </c>
      <c r="BH69" s="67"/>
      <c r="BI69" s="67"/>
      <c r="BJ69" s="67" t="s">
        <v>122</v>
      </c>
      <c r="BK69" s="67"/>
      <c r="BL69" s="68">
        <f t="shared" si="15"/>
        <v>0</v>
      </c>
      <c r="BM69" s="68">
        <f t="shared" si="16"/>
        <v>0</v>
      </c>
      <c r="BN69" s="67"/>
      <c r="BO69" s="67"/>
      <c r="BP69" s="67" t="s">
        <v>123</v>
      </c>
      <c r="BQ69" s="67"/>
      <c r="BR69" s="68">
        <f t="shared" si="17"/>
        <v>0</v>
      </c>
      <c r="BS69" s="68">
        <f t="shared" si="18"/>
        <v>0</v>
      </c>
      <c r="BT69" s="67"/>
      <c r="BU69" s="67"/>
      <c r="BV69" s="67" t="s">
        <v>124</v>
      </c>
      <c r="BW69" s="67"/>
      <c r="BX69" s="68">
        <f t="shared" si="19"/>
        <v>0</v>
      </c>
      <c r="BY69" s="68">
        <f t="shared" si="20"/>
        <v>0</v>
      </c>
      <c r="BZ69" s="67"/>
      <c r="CA69" s="67"/>
      <c r="CB69" s="67" t="s">
        <v>125</v>
      </c>
      <c r="CC69" s="67"/>
      <c r="CD69" s="68">
        <f t="shared" si="21"/>
        <v>0</v>
      </c>
      <c r="CE69" s="68">
        <f t="shared" si="22"/>
        <v>0</v>
      </c>
      <c r="CF69" s="67"/>
      <c r="CG69" s="67"/>
      <c r="CH69" s="67" t="s">
        <v>126</v>
      </c>
      <c r="CI69" s="67"/>
      <c r="CJ69" s="68" t="e">
        <f t="shared" si="23"/>
        <v>#DIV/0!</v>
      </c>
      <c r="CK69" s="68">
        <f t="shared" si="24"/>
        <v>0</v>
      </c>
      <c r="CL69" s="67"/>
      <c r="CM69" s="67"/>
      <c r="CN69" s="58">
        <f t="shared" si="25"/>
        <v>0</v>
      </c>
      <c r="CO69" s="58">
        <f t="shared" si="26"/>
        <v>0</v>
      </c>
      <c r="CP69" s="58">
        <f t="shared" si="27"/>
        <v>0</v>
      </c>
      <c r="CQ69" s="58">
        <f t="shared" si="28"/>
        <v>0</v>
      </c>
      <c r="CR69" s="58">
        <f t="shared" si="29"/>
        <v>0</v>
      </c>
      <c r="CS69" s="58">
        <f t="shared" si="30"/>
        <v>0</v>
      </c>
      <c r="CT69" s="58">
        <f t="shared" si="31"/>
        <v>0</v>
      </c>
      <c r="CU69" s="58">
        <f t="shared" si="32"/>
        <v>0</v>
      </c>
      <c r="CV69" s="58">
        <f t="shared" si="33"/>
        <v>0</v>
      </c>
      <c r="CW69" s="58">
        <f t="shared" si="34"/>
        <v>0</v>
      </c>
      <c r="CX69" s="58">
        <f t="shared" si="35"/>
        <v>0</v>
      </c>
      <c r="CY69" s="58">
        <f t="shared" si="36"/>
        <v>0</v>
      </c>
      <c r="CZ69" s="58">
        <f t="shared" si="37"/>
        <v>0</v>
      </c>
    </row>
    <row r="70" spans="1:104" ht="26" x14ac:dyDescent="0.35">
      <c r="A70" s="136" t="s">
        <v>456</v>
      </c>
      <c r="B70" s="293"/>
      <c r="C70" s="20" t="s">
        <v>737</v>
      </c>
      <c r="D70" s="22"/>
      <c r="E70" s="22"/>
      <c r="F70" s="22"/>
      <c r="G70" s="20">
        <f t="shared" si="0"/>
        <v>0</v>
      </c>
      <c r="H70" s="20"/>
      <c r="I70" s="20"/>
      <c r="J70" s="20"/>
      <c r="K70" s="20"/>
      <c r="L70" s="20"/>
      <c r="M70" s="20"/>
      <c r="N70" s="20"/>
      <c r="O70" s="20"/>
      <c r="P70" s="20"/>
      <c r="Q70" s="20"/>
      <c r="R70" s="20"/>
      <c r="S70" s="20"/>
      <c r="T70" s="67" t="s">
        <v>115</v>
      </c>
      <c r="U70" s="67"/>
      <c r="V70" s="68" t="e">
        <f t="shared" si="1"/>
        <v>#DIV/0!</v>
      </c>
      <c r="W70" s="68" t="e">
        <f t="shared" si="2"/>
        <v>#DIV/0!</v>
      </c>
      <c r="X70" s="67"/>
      <c r="Y70" s="67"/>
      <c r="Z70" s="67" t="s">
        <v>116</v>
      </c>
      <c r="AA70" s="67"/>
      <c r="AB70" s="68" t="e">
        <f t="shared" si="3"/>
        <v>#DIV/0!</v>
      </c>
      <c r="AC70" s="68" t="e">
        <f t="shared" si="4"/>
        <v>#DIV/0!</v>
      </c>
      <c r="AD70" s="67"/>
      <c r="AE70" s="67"/>
      <c r="AF70" s="67" t="s">
        <v>117</v>
      </c>
      <c r="AG70" s="67"/>
      <c r="AH70" s="68" t="e">
        <f t="shared" si="5"/>
        <v>#DIV/0!</v>
      </c>
      <c r="AI70" s="68" t="e">
        <f t="shared" si="6"/>
        <v>#DIV/0!</v>
      </c>
      <c r="AJ70" s="67"/>
      <c r="AK70" s="67"/>
      <c r="AL70" s="67" t="s">
        <v>118</v>
      </c>
      <c r="AM70" s="67"/>
      <c r="AN70" s="68" t="e">
        <f t="shared" si="7"/>
        <v>#DIV/0!</v>
      </c>
      <c r="AO70" s="68" t="e">
        <f t="shared" si="8"/>
        <v>#DIV/0!</v>
      </c>
      <c r="AP70" s="67"/>
      <c r="AQ70" s="67"/>
      <c r="AR70" s="67" t="s">
        <v>119</v>
      </c>
      <c r="AS70" s="67"/>
      <c r="AT70" s="68" t="e">
        <f t="shared" si="9"/>
        <v>#DIV/0!</v>
      </c>
      <c r="AU70" s="68" t="e">
        <f t="shared" si="10"/>
        <v>#DIV/0!</v>
      </c>
      <c r="AV70" s="67"/>
      <c r="AW70" s="67"/>
      <c r="AX70" s="67" t="s">
        <v>120</v>
      </c>
      <c r="AY70" s="67"/>
      <c r="AZ70" s="68" t="e">
        <f t="shared" si="11"/>
        <v>#DIV/0!</v>
      </c>
      <c r="BA70" s="68" t="e">
        <f t="shared" si="12"/>
        <v>#DIV/0!</v>
      </c>
      <c r="BB70" s="67"/>
      <c r="BC70" s="67"/>
      <c r="BD70" s="67" t="s">
        <v>121</v>
      </c>
      <c r="BE70" s="67"/>
      <c r="BF70" s="68" t="e">
        <f t="shared" si="13"/>
        <v>#DIV/0!</v>
      </c>
      <c r="BG70" s="68" t="e">
        <f t="shared" si="14"/>
        <v>#DIV/0!</v>
      </c>
      <c r="BH70" s="67"/>
      <c r="BI70" s="67"/>
      <c r="BJ70" s="67" t="s">
        <v>122</v>
      </c>
      <c r="BK70" s="67"/>
      <c r="BL70" s="68" t="e">
        <f t="shared" si="15"/>
        <v>#DIV/0!</v>
      </c>
      <c r="BM70" s="68" t="e">
        <f t="shared" si="16"/>
        <v>#DIV/0!</v>
      </c>
      <c r="BN70" s="67"/>
      <c r="BO70" s="67"/>
      <c r="BP70" s="67" t="s">
        <v>123</v>
      </c>
      <c r="BQ70" s="67"/>
      <c r="BR70" s="68" t="e">
        <f t="shared" si="17"/>
        <v>#DIV/0!</v>
      </c>
      <c r="BS70" s="68" t="e">
        <f t="shared" si="18"/>
        <v>#DIV/0!</v>
      </c>
      <c r="BT70" s="67"/>
      <c r="BU70" s="67"/>
      <c r="BV70" s="67" t="s">
        <v>124</v>
      </c>
      <c r="BW70" s="67"/>
      <c r="BX70" s="68" t="e">
        <f t="shared" si="19"/>
        <v>#DIV/0!</v>
      </c>
      <c r="BY70" s="68" t="e">
        <f t="shared" si="20"/>
        <v>#DIV/0!</v>
      </c>
      <c r="BZ70" s="67"/>
      <c r="CA70" s="67"/>
      <c r="CB70" s="67" t="s">
        <v>125</v>
      </c>
      <c r="CC70" s="67"/>
      <c r="CD70" s="68" t="e">
        <f t="shared" si="21"/>
        <v>#DIV/0!</v>
      </c>
      <c r="CE70" s="68" t="e">
        <f t="shared" si="22"/>
        <v>#DIV/0!</v>
      </c>
      <c r="CF70" s="67"/>
      <c r="CG70" s="67"/>
      <c r="CH70" s="67" t="s">
        <v>126</v>
      </c>
      <c r="CI70" s="67"/>
      <c r="CJ70" s="68" t="e">
        <f t="shared" si="23"/>
        <v>#DIV/0!</v>
      </c>
      <c r="CK70" s="68" t="e">
        <f t="shared" si="24"/>
        <v>#DIV/0!</v>
      </c>
      <c r="CL70" s="67"/>
      <c r="CM70" s="67"/>
      <c r="CN70" s="58">
        <f t="shared" si="25"/>
        <v>0</v>
      </c>
      <c r="CO70" s="58">
        <f t="shared" si="26"/>
        <v>0</v>
      </c>
      <c r="CP70" s="58">
        <f t="shared" si="27"/>
        <v>0</v>
      </c>
      <c r="CQ70" s="58">
        <f t="shared" si="28"/>
        <v>0</v>
      </c>
      <c r="CR70" s="58">
        <f t="shared" si="29"/>
        <v>0</v>
      </c>
      <c r="CS70" s="58">
        <f t="shared" si="30"/>
        <v>0</v>
      </c>
      <c r="CT70" s="58">
        <f t="shared" si="31"/>
        <v>0</v>
      </c>
      <c r="CU70" s="58">
        <f t="shared" si="32"/>
        <v>0</v>
      </c>
      <c r="CV70" s="58">
        <f t="shared" si="33"/>
        <v>0</v>
      </c>
      <c r="CW70" s="58">
        <f t="shared" si="34"/>
        <v>0</v>
      </c>
      <c r="CX70" s="58">
        <f t="shared" si="35"/>
        <v>0</v>
      </c>
      <c r="CY70" s="58">
        <f t="shared" si="36"/>
        <v>0</v>
      </c>
      <c r="CZ70" s="58">
        <f t="shared" si="37"/>
        <v>0</v>
      </c>
    </row>
    <row r="71" spans="1:104" ht="26" x14ac:dyDescent="0.35">
      <c r="A71" s="136" t="s">
        <v>456</v>
      </c>
      <c r="B71" s="294"/>
      <c r="C71" s="20" t="s">
        <v>738</v>
      </c>
      <c r="D71" s="22"/>
      <c r="E71" s="22"/>
      <c r="F71" s="22"/>
      <c r="G71" s="20">
        <f t="shared" si="0"/>
        <v>0</v>
      </c>
      <c r="H71" s="20"/>
      <c r="I71" s="20"/>
      <c r="J71" s="20"/>
      <c r="K71" s="20"/>
      <c r="L71" s="20"/>
      <c r="M71" s="20"/>
      <c r="N71" s="20"/>
      <c r="O71" s="20"/>
      <c r="P71" s="20"/>
      <c r="Q71" s="20"/>
      <c r="R71" s="20"/>
      <c r="S71" s="20"/>
      <c r="T71" s="67" t="s">
        <v>115</v>
      </c>
      <c r="U71" s="67"/>
      <c r="V71" s="68" t="e">
        <f t="shared" si="1"/>
        <v>#DIV/0!</v>
      </c>
      <c r="W71" s="68" t="e">
        <f t="shared" si="2"/>
        <v>#DIV/0!</v>
      </c>
      <c r="X71" s="67"/>
      <c r="Y71" s="67"/>
      <c r="Z71" s="67" t="s">
        <v>116</v>
      </c>
      <c r="AA71" s="67"/>
      <c r="AB71" s="68" t="e">
        <f t="shared" si="3"/>
        <v>#DIV/0!</v>
      </c>
      <c r="AC71" s="68" t="e">
        <f t="shared" si="4"/>
        <v>#DIV/0!</v>
      </c>
      <c r="AD71" s="67"/>
      <c r="AE71" s="67"/>
      <c r="AF71" s="67" t="s">
        <v>117</v>
      </c>
      <c r="AG71" s="67"/>
      <c r="AH71" s="68" t="e">
        <f t="shared" si="5"/>
        <v>#DIV/0!</v>
      </c>
      <c r="AI71" s="68" t="e">
        <f t="shared" si="6"/>
        <v>#DIV/0!</v>
      </c>
      <c r="AJ71" s="67"/>
      <c r="AK71" s="67"/>
      <c r="AL71" s="67" t="s">
        <v>118</v>
      </c>
      <c r="AM71" s="67"/>
      <c r="AN71" s="68" t="e">
        <f t="shared" si="7"/>
        <v>#DIV/0!</v>
      </c>
      <c r="AO71" s="68" t="e">
        <f t="shared" si="8"/>
        <v>#DIV/0!</v>
      </c>
      <c r="AP71" s="67"/>
      <c r="AQ71" s="67"/>
      <c r="AR71" s="67" t="s">
        <v>119</v>
      </c>
      <c r="AS71" s="67"/>
      <c r="AT71" s="68" t="e">
        <f t="shared" si="9"/>
        <v>#DIV/0!</v>
      </c>
      <c r="AU71" s="68" t="e">
        <f t="shared" si="10"/>
        <v>#DIV/0!</v>
      </c>
      <c r="AV71" s="67"/>
      <c r="AW71" s="67"/>
      <c r="AX71" s="67" t="s">
        <v>120</v>
      </c>
      <c r="AY71" s="67"/>
      <c r="AZ71" s="68" t="e">
        <f t="shared" si="11"/>
        <v>#DIV/0!</v>
      </c>
      <c r="BA71" s="68" t="e">
        <f t="shared" si="12"/>
        <v>#DIV/0!</v>
      </c>
      <c r="BB71" s="67"/>
      <c r="BC71" s="67"/>
      <c r="BD71" s="67" t="s">
        <v>121</v>
      </c>
      <c r="BE71" s="67"/>
      <c r="BF71" s="68" t="e">
        <f t="shared" si="13"/>
        <v>#DIV/0!</v>
      </c>
      <c r="BG71" s="68" t="e">
        <f t="shared" si="14"/>
        <v>#DIV/0!</v>
      </c>
      <c r="BH71" s="67"/>
      <c r="BI71" s="67"/>
      <c r="BJ71" s="67" t="s">
        <v>122</v>
      </c>
      <c r="BK71" s="67"/>
      <c r="BL71" s="68" t="e">
        <f t="shared" si="15"/>
        <v>#DIV/0!</v>
      </c>
      <c r="BM71" s="68" t="e">
        <f t="shared" si="16"/>
        <v>#DIV/0!</v>
      </c>
      <c r="BN71" s="67"/>
      <c r="BO71" s="67"/>
      <c r="BP71" s="67" t="s">
        <v>123</v>
      </c>
      <c r="BQ71" s="67"/>
      <c r="BR71" s="68" t="e">
        <f t="shared" si="17"/>
        <v>#DIV/0!</v>
      </c>
      <c r="BS71" s="68" t="e">
        <f t="shared" si="18"/>
        <v>#DIV/0!</v>
      </c>
      <c r="BT71" s="67"/>
      <c r="BU71" s="67"/>
      <c r="BV71" s="67" t="s">
        <v>124</v>
      </c>
      <c r="BW71" s="67"/>
      <c r="BX71" s="68" t="e">
        <f t="shared" si="19"/>
        <v>#DIV/0!</v>
      </c>
      <c r="BY71" s="68" t="e">
        <f t="shared" si="20"/>
        <v>#DIV/0!</v>
      </c>
      <c r="BZ71" s="67"/>
      <c r="CA71" s="67"/>
      <c r="CB71" s="67" t="s">
        <v>125</v>
      </c>
      <c r="CC71" s="67"/>
      <c r="CD71" s="68" t="e">
        <f t="shared" si="21"/>
        <v>#DIV/0!</v>
      </c>
      <c r="CE71" s="68" t="e">
        <f t="shared" si="22"/>
        <v>#DIV/0!</v>
      </c>
      <c r="CF71" s="67"/>
      <c r="CG71" s="67"/>
      <c r="CH71" s="67" t="s">
        <v>126</v>
      </c>
      <c r="CI71" s="67"/>
      <c r="CJ71" s="68" t="e">
        <f t="shared" si="23"/>
        <v>#DIV/0!</v>
      </c>
      <c r="CK71" s="68" t="e">
        <f t="shared" si="24"/>
        <v>#DIV/0!</v>
      </c>
      <c r="CL71" s="67"/>
      <c r="CM71" s="67"/>
      <c r="CN71" s="58">
        <f t="shared" si="25"/>
        <v>0</v>
      </c>
      <c r="CO71" s="58">
        <f t="shared" si="26"/>
        <v>0</v>
      </c>
      <c r="CP71" s="58">
        <f t="shared" si="27"/>
        <v>0</v>
      </c>
      <c r="CQ71" s="58">
        <f t="shared" si="28"/>
        <v>0</v>
      </c>
      <c r="CR71" s="58">
        <f t="shared" si="29"/>
        <v>0</v>
      </c>
      <c r="CS71" s="58">
        <f t="shared" si="30"/>
        <v>0</v>
      </c>
      <c r="CT71" s="58">
        <f t="shared" si="31"/>
        <v>0</v>
      </c>
      <c r="CU71" s="58">
        <f t="shared" si="32"/>
        <v>0</v>
      </c>
      <c r="CV71" s="58">
        <f t="shared" si="33"/>
        <v>0</v>
      </c>
      <c r="CW71" s="58">
        <f t="shared" si="34"/>
        <v>0</v>
      </c>
      <c r="CX71" s="58">
        <f t="shared" si="35"/>
        <v>0</v>
      </c>
      <c r="CY71" s="58">
        <f t="shared" si="36"/>
        <v>0</v>
      </c>
      <c r="CZ71" s="58">
        <f t="shared" si="37"/>
        <v>0</v>
      </c>
    </row>
    <row r="72" spans="1:104" ht="39" x14ac:dyDescent="0.35">
      <c r="A72" s="136" t="s">
        <v>499</v>
      </c>
      <c r="B72" s="292" t="s">
        <v>142</v>
      </c>
      <c r="C72" s="20" t="s">
        <v>739</v>
      </c>
      <c r="D72" s="22" t="s">
        <v>510</v>
      </c>
      <c r="E72" s="22" t="s">
        <v>511</v>
      </c>
      <c r="F72" s="22" t="s">
        <v>512</v>
      </c>
      <c r="G72" s="20">
        <f t="shared" ref="G72:G135" si="38">+SUM(H72:S72)</f>
        <v>5</v>
      </c>
      <c r="H72" s="20"/>
      <c r="I72" s="20"/>
      <c r="J72" s="20"/>
      <c r="K72" s="20"/>
      <c r="L72" s="20"/>
      <c r="M72" s="20"/>
      <c r="N72" s="20">
        <v>1</v>
      </c>
      <c r="O72" s="20">
        <v>1</v>
      </c>
      <c r="P72" s="20">
        <v>1</v>
      </c>
      <c r="Q72" s="20">
        <v>1</v>
      </c>
      <c r="R72" s="20">
        <v>1</v>
      </c>
      <c r="S72" s="20"/>
      <c r="T72" s="67" t="s">
        <v>115</v>
      </c>
      <c r="U72" s="67"/>
      <c r="V72" s="68" t="e">
        <f t="shared" ref="V72:V135" si="39">+U72/$H72</f>
        <v>#DIV/0!</v>
      </c>
      <c r="W72" s="68">
        <f t="shared" ref="W72:W135" si="40">+U72/$G72</f>
        <v>0</v>
      </c>
      <c r="X72" s="67"/>
      <c r="Y72" s="67"/>
      <c r="Z72" s="67" t="s">
        <v>116</v>
      </c>
      <c r="AA72" s="67"/>
      <c r="AB72" s="68" t="e">
        <f t="shared" ref="AB72:AB135" si="41">+AA72/$I72</f>
        <v>#DIV/0!</v>
      </c>
      <c r="AC72" s="68">
        <f t="shared" ref="AC72:AC135" si="42">+(AA72/$G72)+W72</f>
        <v>0</v>
      </c>
      <c r="AD72" s="67"/>
      <c r="AE72" s="67"/>
      <c r="AF72" s="67" t="s">
        <v>117</v>
      </c>
      <c r="AG72" s="67"/>
      <c r="AH72" s="68" t="e">
        <f t="shared" ref="AH72:AH135" si="43">+AG72/$J72</f>
        <v>#DIV/0!</v>
      </c>
      <c r="AI72" s="68">
        <f t="shared" ref="AI72:AI135" si="44">+(AG72/$G72)+AC72</f>
        <v>0</v>
      </c>
      <c r="AJ72" s="67"/>
      <c r="AK72" s="67"/>
      <c r="AL72" s="67" t="s">
        <v>118</v>
      </c>
      <c r="AM72" s="67"/>
      <c r="AN72" s="68" t="e">
        <f t="shared" ref="AN72:AN135" si="45">+AM72/$K72</f>
        <v>#DIV/0!</v>
      </c>
      <c r="AO72" s="68">
        <f t="shared" ref="AO72:AO135" si="46">+(AM72/$G72)+AI72</f>
        <v>0</v>
      </c>
      <c r="AP72" s="67"/>
      <c r="AQ72" s="67"/>
      <c r="AR72" s="67" t="s">
        <v>119</v>
      </c>
      <c r="AS72" s="67"/>
      <c r="AT72" s="68" t="e">
        <f t="shared" ref="AT72:AT135" si="47">+AS72/$L72</f>
        <v>#DIV/0!</v>
      </c>
      <c r="AU72" s="68">
        <f t="shared" ref="AU72:AU135" si="48">+(AS72/$G72)+AO72</f>
        <v>0</v>
      </c>
      <c r="AV72" s="67"/>
      <c r="AW72" s="67"/>
      <c r="AX72" s="67" t="s">
        <v>120</v>
      </c>
      <c r="AY72" s="67"/>
      <c r="AZ72" s="68" t="e">
        <f t="shared" ref="AZ72:AZ135" si="49">+AY72/$M72</f>
        <v>#DIV/0!</v>
      </c>
      <c r="BA72" s="68">
        <f t="shared" ref="BA72:BA135" si="50">+(AY72/$G72)+AU72</f>
        <v>0</v>
      </c>
      <c r="BB72" s="67"/>
      <c r="BC72" s="67"/>
      <c r="BD72" s="67" t="s">
        <v>121</v>
      </c>
      <c r="BE72" s="67"/>
      <c r="BF72" s="68">
        <f t="shared" ref="BF72:BF135" si="51">+BE72/$N72</f>
        <v>0</v>
      </c>
      <c r="BG72" s="68">
        <f t="shared" ref="BG72:BG135" si="52">+(BE72/$G72)+BA72</f>
        <v>0</v>
      </c>
      <c r="BH72" s="67"/>
      <c r="BI72" s="67"/>
      <c r="BJ72" s="67" t="s">
        <v>122</v>
      </c>
      <c r="BK72" s="67"/>
      <c r="BL72" s="68">
        <f t="shared" ref="BL72:BL135" si="53">+BK72/$O72</f>
        <v>0</v>
      </c>
      <c r="BM72" s="68">
        <f t="shared" ref="BM72:BM135" si="54">+(BK72/$G72)+BG72</f>
        <v>0</v>
      </c>
      <c r="BN72" s="67"/>
      <c r="BO72" s="67"/>
      <c r="BP72" s="67" t="s">
        <v>123</v>
      </c>
      <c r="BQ72" s="67"/>
      <c r="BR72" s="68">
        <f t="shared" ref="BR72:BR135" si="55">+BQ72/$P72</f>
        <v>0</v>
      </c>
      <c r="BS72" s="68">
        <f t="shared" ref="BS72:BS135" si="56">+(BQ72/$G72)+BM72</f>
        <v>0</v>
      </c>
      <c r="BT72" s="67"/>
      <c r="BU72" s="67"/>
      <c r="BV72" s="67" t="s">
        <v>124</v>
      </c>
      <c r="BW72" s="67"/>
      <c r="BX72" s="68">
        <f t="shared" ref="BX72:BX135" si="57">+BW72/$Q72</f>
        <v>0</v>
      </c>
      <c r="BY72" s="68">
        <f t="shared" ref="BY72:BY135" si="58">+(BW72/$G72)+BS72</f>
        <v>0</v>
      </c>
      <c r="BZ72" s="67"/>
      <c r="CA72" s="67"/>
      <c r="CB72" s="67" t="s">
        <v>125</v>
      </c>
      <c r="CC72" s="67"/>
      <c r="CD72" s="68">
        <f t="shared" ref="CD72:CD135" si="59">+CC72/$R72</f>
        <v>0</v>
      </c>
      <c r="CE72" s="68">
        <f t="shared" ref="CE72:CE135" si="60">+(CC72/$G72)+BY72</f>
        <v>0</v>
      </c>
      <c r="CF72" s="67"/>
      <c r="CG72" s="67"/>
      <c r="CH72" s="67" t="s">
        <v>126</v>
      </c>
      <c r="CI72" s="67"/>
      <c r="CJ72" s="68" t="e">
        <f t="shared" ref="CJ72:CJ135" si="61">+CI72/$S72</f>
        <v>#DIV/0!</v>
      </c>
      <c r="CK72" s="68">
        <f t="shared" ref="CK72:CK135" si="62">+(CI72/$G72)+CE72</f>
        <v>0</v>
      </c>
      <c r="CL72" s="67"/>
      <c r="CM72" s="67"/>
      <c r="CN72" s="58">
        <f t="shared" ref="CN72:CN135" si="63">+U72</f>
        <v>0</v>
      </c>
      <c r="CO72" s="58">
        <f t="shared" ref="CO72:CO135" si="64">+AA72</f>
        <v>0</v>
      </c>
      <c r="CP72" s="58">
        <f t="shared" ref="CP72:CP135" si="65">+AG72</f>
        <v>0</v>
      </c>
      <c r="CQ72" s="58">
        <f t="shared" ref="CQ72:CQ135" si="66">+AM72</f>
        <v>0</v>
      </c>
      <c r="CR72" s="58">
        <f t="shared" ref="CR72:CR135" si="67">+AS72</f>
        <v>0</v>
      </c>
      <c r="CS72" s="58">
        <f t="shared" ref="CS72:CS135" si="68">+AY72</f>
        <v>0</v>
      </c>
      <c r="CT72" s="58">
        <f t="shared" ref="CT72:CT135" si="69">+BE72</f>
        <v>0</v>
      </c>
      <c r="CU72" s="58">
        <f t="shared" ref="CU72:CU135" si="70">+BK72</f>
        <v>0</v>
      </c>
      <c r="CV72" s="58">
        <f t="shared" ref="CV72:CV135" si="71">+BQ72</f>
        <v>0</v>
      </c>
      <c r="CW72" s="58">
        <f t="shared" ref="CW72:CW135" si="72">+BW72</f>
        <v>0</v>
      </c>
      <c r="CX72" s="58">
        <f t="shared" ref="CX72:CX135" si="73">+CC72</f>
        <v>0</v>
      </c>
      <c r="CY72" s="58">
        <f t="shared" ref="CY72:CY135" si="74">+CI72</f>
        <v>0</v>
      </c>
      <c r="CZ72" s="58">
        <f t="shared" ref="CZ72:CZ135" si="75">+SUM(CN72:CY72)</f>
        <v>0</v>
      </c>
    </row>
    <row r="73" spans="1:104" ht="26" x14ac:dyDescent="0.35">
      <c r="A73" s="136" t="s">
        <v>499</v>
      </c>
      <c r="B73" s="293"/>
      <c r="C73" s="20" t="s">
        <v>740</v>
      </c>
      <c r="D73" s="22"/>
      <c r="E73" s="22"/>
      <c r="F73" s="22"/>
      <c r="G73" s="20">
        <f t="shared" si="38"/>
        <v>0</v>
      </c>
      <c r="H73" s="20"/>
      <c r="I73" s="20"/>
      <c r="J73" s="20"/>
      <c r="K73" s="20"/>
      <c r="L73" s="20"/>
      <c r="M73" s="20"/>
      <c r="N73" s="20"/>
      <c r="O73" s="20"/>
      <c r="P73" s="20"/>
      <c r="Q73" s="20"/>
      <c r="R73" s="20"/>
      <c r="S73" s="20"/>
      <c r="T73" s="67" t="s">
        <v>115</v>
      </c>
      <c r="U73" s="67"/>
      <c r="V73" s="68" t="e">
        <f t="shared" si="39"/>
        <v>#DIV/0!</v>
      </c>
      <c r="W73" s="68" t="e">
        <f t="shared" si="40"/>
        <v>#DIV/0!</v>
      </c>
      <c r="X73" s="67"/>
      <c r="Y73" s="67"/>
      <c r="Z73" s="67" t="s">
        <v>116</v>
      </c>
      <c r="AA73" s="67"/>
      <c r="AB73" s="68" t="e">
        <f t="shared" si="41"/>
        <v>#DIV/0!</v>
      </c>
      <c r="AC73" s="68" t="e">
        <f t="shared" si="42"/>
        <v>#DIV/0!</v>
      </c>
      <c r="AD73" s="67"/>
      <c r="AE73" s="67"/>
      <c r="AF73" s="67" t="s">
        <v>117</v>
      </c>
      <c r="AG73" s="67"/>
      <c r="AH73" s="68" t="e">
        <f t="shared" si="43"/>
        <v>#DIV/0!</v>
      </c>
      <c r="AI73" s="68" t="e">
        <f t="shared" si="44"/>
        <v>#DIV/0!</v>
      </c>
      <c r="AJ73" s="67"/>
      <c r="AK73" s="67"/>
      <c r="AL73" s="67" t="s">
        <v>118</v>
      </c>
      <c r="AM73" s="67"/>
      <c r="AN73" s="68" t="e">
        <f t="shared" si="45"/>
        <v>#DIV/0!</v>
      </c>
      <c r="AO73" s="68" t="e">
        <f t="shared" si="46"/>
        <v>#DIV/0!</v>
      </c>
      <c r="AP73" s="67"/>
      <c r="AQ73" s="67"/>
      <c r="AR73" s="67" t="s">
        <v>119</v>
      </c>
      <c r="AS73" s="67"/>
      <c r="AT73" s="68" t="e">
        <f t="shared" si="47"/>
        <v>#DIV/0!</v>
      </c>
      <c r="AU73" s="68" t="e">
        <f t="shared" si="48"/>
        <v>#DIV/0!</v>
      </c>
      <c r="AV73" s="67"/>
      <c r="AW73" s="67"/>
      <c r="AX73" s="67" t="s">
        <v>120</v>
      </c>
      <c r="AY73" s="67"/>
      <c r="AZ73" s="68" t="e">
        <f t="shared" si="49"/>
        <v>#DIV/0!</v>
      </c>
      <c r="BA73" s="68" t="e">
        <f t="shared" si="50"/>
        <v>#DIV/0!</v>
      </c>
      <c r="BB73" s="67"/>
      <c r="BC73" s="67"/>
      <c r="BD73" s="67" t="s">
        <v>121</v>
      </c>
      <c r="BE73" s="67"/>
      <c r="BF73" s="68" t="e">
        <f t="shared" si="51"/>
        <v>#DIV/0!</v>
      </c>
      <c r="BG73" s="68" t="e">
        <f t="shared" si="52"/>
        <v>#DIV/0!</v>
      </c>
      <c r="BH73" s="67"/>
      <c r="BI73" s="67"/>
      <c r="BJ73" s="67" t="s">
        <v>122</v>
      </c>
      <c r="BK73" s="67"/>
      <c r="BL73" s="68" t="e">
        <f t="shared" si="53"/>
        <v>#DIV/0!</v>
      </c>
      <c r="BM73" s="68" t="e">
        <f t="shared" si="54"/>
        <v>#DIV/0!</v>
      </c>
      <c r="BN73" s="67"/>
      <c r="BO73" s="67"/>
      <c r="BP73" s="67" t="s">
        <v>123</v>
      </c>
      <c r="BQ73" s="67"/>
      <c r="BR73" s="68" t="e">
        <f t="shared" si="55"/>
        <v>#DIV/0!</v>
      </c>
      <c r="BS73" s="68" t="e">
        <f t="shared" si="56"/>
        <v>#DIV/0!</v>
      </c>
      <c r="BT73" s="67"/>
      <c r="BU73" s="67"/>
      <c r="BV73" s="67" t="s">
        <v>124</v>
      </c>
      <c r="BW73" s="67"/>
      <c r="BX73" s="68" t="e">
        <f t="shared" si="57"/>
        <v>#DIV/0!</v>
      </c>
      <c r="BY73" s="68" t="e">
        <f t="shared" si="58"/>
        <v>#DIV/0!</v>
      </c>
      <c r="BZ73" s="67"/>
      <c r="CA73" s="67"/>
      <c r="CB73" s="67" t="s">
        <v>125</v>
      </c>
      <c r="CC73" s="67"/>
      <c r="CD73" s="68" t="e">
        <f t="shared" si="59"/>
        <v>#DIV/0!</v>
      </c>
      <c r="CE73" s="68" t="e">
        <f t="shared" si="60"/>
        <v>#DIV/0!</v>
      </c>
      <c r="CF73" s="67"/>
      <c r="CG73" s="67"/>
      <c r="CH73" s="67" t="s">
        <v>126</v>
      </c>
      <c r="CI73" s="67"/>
      <c r="CJ73" s="68" t="e">
        <f t="shared" si="61"/>
        <v>#DIV/0!</v>
      </c>
      <c r="CK73" s="68" t="e">
        <f t="shared" si="62"/>
        <v>#DIV/0!</v>
      </c>
      <c r="CL73" s="67"/>
      <c r="CM73" s="67"/>
      <c r="CN73" s="58">
        <f t="shared" si="63"/>
        <v>0</v>
      </c>
      <c r="CO73" s="58">
        <f t="shared" si="64"/>
        <v>0</v>
      </c>
      <c r="CP73" s="58">
        <f t="shared" si="65"/>
        <v>0</v>
      </c>
      <c r="CQ73" s="58">
        <f t="shared" si="66"/>
        <v>0</v>
      </c>
      <c r="CR73" s="58">
        <f t="shared" si="67"/>
        <v>0</v>
      </c>
      <c r="CS73" s="58">
        <f t="shared" si="68"/>
        <v>0</v>
      </c>
      <c r="CT73" s="58">
        <f t="shared" si="69"/>
        <v>0</v>
      </c>
      <c r="CU73" s="58">
        <f t="shared" si="70"/>
        <v>0</v>
      </c>
      <c r="CV73" s="58">
        <f t="shared" si="71"/>
        <v>0</v>
      </c>
      <c r="CW73" s="58">
        <f t="shared" si="72"/>
        <v>0</v>
      </c>
      <c r="CX73" s="58">
        <f t="shared" si="73"/>
        <v>0</v>
      </c>
      <c r="CY73" s="58">
        <f t="shared" si="74"/>
        <v>0</v>
      </c>
      <c r="CZ73" s="58">
        <f t="shared" si="75"/>
        <v>0</v>
      </c>
    </row>
    <row r="74" spans="1:104" ht="26" x14ac:dyDescent="0.35">
      <c r="A74" s="136" t="s">
        <v>499</v>
      </c>
      <c r="B74" s="293"/>
      <c r="C74" s="20" t="s">
        <v>741</v>
      </c>
      <c r="D74" s="22"/>
      <c r="E74" s="22"/>
      <c r="F74" s="22"/>
      <c r="G74" s="20">
        <f t="shared" si="38"/>
        <v>0</v>
      </c>
      <c r="H74" s="20"/>
      <c r="I74" s="20"/>
      <c r="J74" s="20"/>
      <c r="K74" s="20"/>
      <c r="L74" s="20"/>
      <c r="M74" s="20"/>
      <c r="N74" s="20"/>
      <c r="O74" s="20"/>
      <c r="P74" s="20"/>
      <c r="Q74" s="20"/>
      <c r="R74" s="20"/>
      <c r="S74" s="20"/>
      <c r="T74" s="67" t="s">
        <v>115</v>
      </c>
      <c r="U74" s="67"/>
      <c r="V74" s="68" t="e">
        <f t="shared" si="39"/>
        <v>#DIV/0!</v>
      </c>
      <c r="W74" s="68" t="e">
        <f t="shared" si="40"/>
        <v>#DIV/0!</v>
      </c>
      <c r="X74" s="67"/>
      <c r="Y74" s="67"/>
      <c r="Z74" s="67" t="s">
        <v>116</v>
      </c>
      <c r="AA74" s="67"/>
      <c r="AB74" s="68" t="e">
        <f t="shared" si="41"/>
        <v>#DIV/0!</v>
      </c>
      <c r="AC74" s="68" t="e">
        <f t="shared" si="42"/>
        <v>#DIV/0!</v>
      </c>
      <c r="AD74" s="67"/>
      <c r="AE74" s="67"/>
      <c r="AF74" s="67" t="s">
        <v>117</v>
      </c>
      <c r="AG74" s="67"/>
      <c r="AH74" s="68" t="e">
        <f t="shared" si="43"/>
        <v>#DIV/0!</v>
      </c>
      <c r="AI74" s="68" t="e">
        <f t="shared" si="44"/>
        <v>#DIV/0!</v>
      </c>
      <c r="AJ74" s="67"/>
      <c r="AK74" s="67"/>
      <c r="AL74" s="67" t="s">
        <v>118</v>
      </c>
      <c r="AM74" s="67"/>
      <c r="AN74" s="68" t="e">
        <f t="shared" si="45"/>
        <v>#DIV/0!</v>
      </c>
      <c r="AO74" s="68" t="e">
        <f t="shared" si="46"/>
        <v>#DIV/0!</v>
      </c>
      <c r="AP74" s="67"/>
      <c r="AQ74" s="67"/>
      <c r="AR74" s="67" t="s">
        <v>119</v>
      </c>
      <c r="AS74" s="67"/>
      <c r="AT74" s="68" t="e">
        <f t="shared" si="47"/>
        <v>#DIV/0!</v>
      </c>
      <c r="AU74" s="68" t="e">
        <f t="shared" si="48"/>
        <v>#DIV/0!</v>
      </c>
      <c r="AV74" s="67"/>
      <c r="AW74" s="67"/>
      <c r="AX74" s="67" t="s">
        <v>120</v>
      </c>
      <c r="AY74" s="67"/>
      <c r="AZ74" s="68" t="e">
        <f t="shared" si="49"/>
        <v>#DIV/0!</v>
      </c>
      <c r="BA74" s="68" t="e">
        <f t="shared" si="50"/>
        <v>#DIV/0!</v>
      </c>
      <c r="BB74" s="67"/>
      <c r="BC74" s="67"/>
      <c r="BD74" s="67" t="s">
        <v>121</v>
      </c>
      <c r="BE74" s="67"/>
      <c r="BF74" s="68" t="e">
        <f t="shared" si="51"/>
        <v>#DIV/0!</v>
      </c>
      <c r="BG74" s="68" t="e">
        <f t="shared" si="52"/>
        <v>#DIV/0!</v>
      </c>
      <c r="BH74" s="67"/>
      <c r="BI74" s="67"/>
      <c r="BJ74" s="67" t="s">
        <v>122</v>
      </c>
      <c r="BK74" s="67"/>
      <c r="BL74" s="68" t="e">
        <f t="shared" si="53"/>
        <v>#DIV/0!</v>
      </c>
      <c r="BM74" s="68" t="e">
        <f t="shared" si="54"/>
        <v>#DIV/0!</v>
      </c>
      <c r="BN74" s="67"/>
      <c r="BO74" s="67"/>
      <c r="BP74" s="67" t="s">
        <v>123</v>
      </c>
      <c r="BQ74" s="67"/>
      <c r="BR74" s="68" t="e">
        <f t="shared" si="55"/>
        <v>#DIV/0!</v>
      </c>
      <c r="BS74" s="68" t="e">
        <f t="shared" si="56"/>
        <v>#DIV/0!</v>
      </c>
      <c r="BT74" s="67"/>
      <c r="BU74" s="67"/>
      <c r="BV74" s="67" t="s">
        <v>124</v>
      </c>
      <c r="BW74" s="67"/>
      <c r="BX74" s="68" t="e">
        <f t="shared" si="57"/>
        <v>#DIV/0!</v>
      </c>
      <c r="BY74" s="68" t="e">
        <f t="shared" si="58"/>
        <v>#DIV/0!</v>
      </c>
      <c r="BZ74" s="67"/>
      <c r="CA74" s="67"/>
      <c r="CB74" s="67" t="s">
        <v>125</v>
      </c>
      <c r="CC74" s="67"/>
      <c r="CD74" s="68" t="e">
        <f t="shared" si="59"/>
        <v>#DIV/0!</v>
      </c>
      <c r="CE74" s="68" t="e">
        <f t="shared" si="60"/>
        <v>#DIV/0!</v>
      </c>
      <c r="CF74" s="67"/>
      <c r="CG74" s="67"/>
      <c r="CH74" s="67" t="s">
        <v>126</v>
      </c>
      <c r="CI74" s="67"/>
      <c r="CJ74" s="68" t="e">
        <f t="shared" si="61"/>
        <v>#DIV/0!</v>
      </c>
      <c r="CK74" s="68" t="e">
        <f t="shared" si="62"/>
        <v>#DIV/0!</v>
      </c>
      <c r="CL74" s="67"/>
      <c r="CM74" s="67"/>
      <c r="CN74" s="58">
        <f t="shared" si="63"/>
        <v>0</v>
      </c>
      <c r="CO74" s="58">
        <f t="shared" si="64"/>
        <v>0</v>
      </c>
      <c r="CP74" s="58">
        <f t="shared" si="65"/>
        <v>0</v>
      </c>
      <c r="CQ74" s="58">
        <f t="shared" si="66"/>
        <v>0</v>
      </c>
      <c r="CR74" s="58">
        <f t="shared" si="67"/>
        <v>0</v>
      </c>
      <c r="CS74" s="58">
        <f t="shared" si="68"/>
        <v>0</v>
      </c>
      <c r="CT74" s="58">
        <f t="shared" si="69"/>
        <v>0</v>
      </c>
      <c r="CU74" s="58">
        <f t="shared" si="70"/>
        <v>0</v>
      </c>
      <c r="CV74" s="58">
        <f t="shared" si="71"/>
        <v>0</v>
      </c>
      <c r="CW74" s="58">
        <f t="shared" si="72"/>
        <v>0</v>
      </c>
      <c r="CX74" s="58">
        <f t="shared" si="73"/>
        <v>0</v>
      </c>
      <c r="CY74" s="58">
        <f t="shared" si="74"/>
        <v>0</v>
      </c>
      <c r="CZ74" s="58">
        <f t="shared" si="75"/>
        <v>0</v>
      </c>
    </row>
    <row r="75" spans="1:104" ht="26" x14ac:dyDescent="0.35">
      <c r="A75" s="136" t="s">
        <v>499</v>
      </c>
      <c r="B75" s="294"/>
      <c r="C75" s="20" t="s">
        <v>742</v>
      </c>
      <c r="D75" s="22"/>
      <c r="E75" s="22"/>
      <c r="F75" s="22"/>
      <c r="G75" s="20">
        <f t="shared" si="38"/>
        <v>0</v>
      </c>
      <c r="H75" s="20"/>
      <c r="I75" s="20"/>
      <c r="J75" s="20"/>
      <c r="K75" s="20"/>
      <c r="L75" s="20"/>
      <c r="M75" s="20"/>
      <c r="N75" s="20"/>
      <c r="O75" s="20"/>
      <c r="P75" s="20"/>
      <c r="Q75" s="20"/>
      <c r="R75" s="20"/>
      <c r="S75" s="20"/>
      <c r="T75" s="67" t="s">
        <v>115</v>
      </c>
      <c r="U75" s="67"/>
      <c r="V75" s="68" t="e">
        <f t="shared" si="39"/>
        <v>#DIV/0!</v>
      </c>
      <c r="W75" s="68" t="e">
        <f t="shared" si="40"/>
        <v>#DIV/0!</v>
      </c>
      <c r="X75" s="67"/>
      <c r="Y75" s="67"/>
      <c r="Z75" s="67" t="s">
        <v>116</v>
      </c>
      <c r="AA75" s="67"/>
      <c r="AB75" s="68" t="e">
        <f t="shared" si="41"/>
        <v>#DIV/0!</v>
      </c>
      <c r="AC75" s="68" t="e">
        <f t="shared" si="42"/>
        <v>#DIV/0!</v>
      </c>
      <c r="AD75" s="67"/>
      <c r="AE75" s="67"/>
      <c r="AF75" s="67" t="s">
        <v>117</v>
      </c>
      <c r="AG75" s="67"/>
      <c r="AH75" s="68" t="e">
        <f t="shared" si="43"/>
        <v>#DIV/0!</v>
      </c>
      <c r="AI75" s="68" t="e">
        <f t="shared" si="44"/>
        <v>#DIV/0!</v>
      </c>
      <c r="AJ75" s="67"/>
      <c r="AK75" s="67"/>
      <c r="AL75" s="67" t="s">
        <v>118</v>
      </c>
      <c r="AM75" s="67"/>
      <c r="AN75" s="68" t="e">
        <f t="shared" si="45"/>
        <v>#DIV/0!</v>
      </c>
      <c r="AO75" s="68" t="e">
        <f t="shared" si="46"/>
        <v>#DIV/0!</v>
      </c>
      <c r="AP75" s="67"/>
      <c r="AQ75" s="67"/>
      <c r="AR75" s="67" t="s">
        <v>119</v>
      </c>
      <c r="AS75" s="67"/>
      <c r="AT75" s="68" t="e">
        <f t="shared" si="47"/>
        <v>#DIV/0!</v>
      </c>
      <c r="AU75" s="68" t="e">
        <f t="shared" si="48"/>
        <v>#DIV/0!</v>
      </c>
      <c r="AV75" s="67"/>
      <c r="AW75" s="67"/>
      <c r="AX75" s="67" t="s">
        <v>120</v>
      </c>
      <c r="AY75" s="67"/>
      <c r="AZ75" s="68" t="e">
        <f t="shared" si="49"/>
        <v>#DIV/0!</v>
      </c>
      <c r="BA75" s="68" t="e">
        <f t="shared" si="50"/>
        <v>#DIV/0!</v>
      </c>
      <c r="BB75" s="67"/>
      <c r="BC75" s="67"/>
      <c r="BD75" s="67" t="s">
        <v>121</v>
      </c>
      <c r="BE75" s="67"/>
      <c r="BF75" s="68" t="e">
        <f t="shared" si="51"/>
        <v>#DIV/0!</v>
      </c>
      <c r="BG75" s="68" t="e">
        <f t="shared" si="52"/>
        <v>#DIV/0!</v>
      </c>
      <c r="BH75" s="67"/>
      <c r="BI75" s="67"/>
      <c r="BJ75" s="67" t="s">
        <v>122</v>
      </c>
      <c r="BK75" s="67"/>
      <c r="BL75" s="68" t="e">
        <f t="shared" si="53"/>
        <v>#DIV/0!</v>
      </c>
      <c r="BM75" s="68" t="e">
        <f t="shared" si="54"/>
        <v>#DIV/0!</v>
      </c>
      <c r="BN75" s="67"/>
      <c r="BO75" s="67"/>
      <c r="BP75" s="67" t="s">
        <v>123</v>
      </c>
      <c r="BQ75" s="67"/>
      <c r="BR75" s="68" t="e">
        <f t="shared" si="55"/>
        <v>#DIV/0!</v>
      </c>
      <c r="BS75" s="68" t="e">
        <f t="shared" si="56"/>
        <v>#DIV/0!</v>
      </c>
      <c r="BT75" s="67"/>
      <c r="BU75" s="67"/>
      <c r="BV75" s="67" t="s">
        <v>124</v>
      </c>
      <c r="BW75" s="67"/>
      <c r="BX75" s="68" t="e">
        <f t="shared" si="57"/>
        <v>#DIV/0!</v>
      </c>
      <c r="BY75" s="68" t="e">
        <f t="shared" si="58"/>
        <v>#DIV/0!</v>
      </c>
      <c r="BZ75" s="67"/>
      <c r="CA75" s="67"/>
      <c r="CB75" s="67" t="s">
        <v>125</v>
      </c>
      <c r="CC75" s="67"/>
      <c r="CD75" s="68" t="e">
        <f t="shared" si="59"/>
        <v>#DIV/0!</v>
      </c>
      <c r="CE75" s="68" t="e">
        <f t="shared" si="60"/>
        <v>#DIV/0!</v>
      </c>
      <c r="CF75" s="67"/>
      <c r="CG75" s="67"/>
      <c r="CH75" s="67" t="s">
        <v>126</v>
      </c>
      <c r="CI75" s="67"/>
      <c r="CJ75" s="68" t="e">
        <f t="shared" si="61"/>
        <v>#DIV/0!</v>
      </c>
      <c r="CK75" s="68" t="e">
        <f t="shared" si="62"/>
        <v>#DIV/0!</v>
      </c>
      <c r="CL75" s="67"/>
      <c r="CM75" s="67"/>
      <c r="CN75" s="58">
        <f t="shared" si="63"/>
        <v>0</v>
      </c>
      <c r="CO75" s="58">
        <f t="shared" si="64"/>
        <v>0</v>
      </c>
      <c r="CP75" s="58">
        <f t="shared" si="65"/>
        <v>0</v>
      </c>
      <c r="CQ75" s="58">
        <f t="shared" si="66"/>
        <v>0</v>
      </c>
      <c r="CR75" s="58">
        <f t="shared" si="67"/>
        <v>0</v>
      </c>
      <c r="CS75" s="58">
        <f t="shared" si="68"/>
        <v>0</v>
      </c>
      <c r="CT75" s="58">
        <f t="shared" si="69"/>
        <v>0</v>
      </c>
      <c r="CU75" s="58">
        <f t="shared" si="70"/>
        <v>0</v>
      </c>
      <c r="CV75" s="58">
        <f t="shared" si="71"/>
        <v>0</v>
      </c>
      <c r="CW75" s="58">
        <f t="shared" si="72"/>
        <v>0</v>
      </c>
      <c r="CX75" s="58">
        <f t="shared" si="73"/>
        <v>0</v>
      </c>
      <c r="CY75" s="58">
        <f t="shared" si="74"/>
        <v>0</v>
      </c>
      <c r="CZ75" s="58">
        <f t="shared" si="75"/>
        <v>0</v>
      </c>
    </row>
    <row r="76" spans="1:104" ht="65" x14ac:dyDescent="0.35">
      <c r="A76" s="136" t="s">
        <v>591</v>
      </c>
      <c r="B76" s="292" t="s">
        <v>142</v>
      </c>
      <c r="C76" s="20" t="s">
        <v>743</v>
      </c>
      <c r="D76" s="22" t="s">
        <v>592</v>
      </c>
      <c r="E76" s="22" t="s">
        <v>593</v>
      </c>
      <c r="F76" s="22" t="s">
        <v>594</v>
      </c>
      <c r="G76" s="20">
        <f t="shared" si="38"/>
        <v>1</v>
      </c>
      <c r="H76" s="20"/>
      <c r="I76" s="20"/>
      <c r="J76" s="20"/>
      <c r="K76" s="20"/>
      <c r="L76" s="20"/>
      <c r="M76" s="20"/>
      <c r="N76" s="20"/>
      <c r="O76" s="20"/>
      <c r="P76" s="20"/>
      <c r="Q76" s="20"/>
      <c r="R76" s="20">
        <v>1</v>
      </c>
      <c r="S76" s="20"/>
      <c r="T76" s="67" t="s">
        <v>115</v>
      </c>
      <c r="U76" s="67"/>
      <c r="V76" s="68" t="e">
        <f t="shared" si="39"/>
        <v>#DIV/0!</v>
      </c>
      <c r="W76" s="68">
        <f t="shared" si="40"/>
        <v>0</v>
      </c>
      <c r="X76" s="67"/>
      <c r="Y76" s="67"/>
      <c r="Z76" s="67" t="s">
        <v>116</v>
      </c>
      <c r="AA76" s="67"/>
      <c r="AB76" s="68" t="e">
        <f t="shared" si="41"/>
        <v>#DIV/0!</v>
      </c>
      <c r="AC76" s="68">
        <f t="shared" si="42"/>
        <v>0</v>
      </c>
      <c r="AD76" s="67"/>
      <c r="AE76" s="67"/>
      <c r="AF76" s="67" t="s">
        <v>117</v>
      </c>
      <c r="AG76" s="67"/>
      <c r="AH76" s="68" t="e">
        <f t="shared" si="43"/>
        <v>#DIV/0!</v>
      </c>
      <c r="AI76" s="68">
        <f t="shared" si="44"/>
        <v>0</v>
      </c>
      <c r="AJ76" s="67"/>
      <c r="AK76" s="67"/>
      <c r="AL76" s="67" t="s">
        <v>118</v>
      </c>
      <c r="AM76" s="67"/>
      <c r="AN76" s="68" t="e">
        <f t="shared" si="45"/>
        <v>#DIV/0!</v>
      </c>
      <c r="AO76" s="68">
        <f t="shared" si="46"/>
        <v>0</v>
      </c>
      <c r="AP76" s="67"/>
      <c r="AQ76" s="67"/>
      <c r="AR76" s="67" t="s">
        <v>119</v>
      </c>
      <c r="AS76" s="67"/>
      <c r="AT76" s="68" t="e">
        <f t="shared" si="47"/>
        <v>#DIV/0!</v>
      </c>
      <c r="AU76" s="68">
        <f t="shared" si="48"/>
        <v>0</v>
      </c>
      <c r="AV76" s="67"/>
      <c r="AW76" s="67"/>
      <c r="AX76" s="67" t="s">
        <v>120</v>
      </c>
      <c r="AY76" s="67"/>
      <c r="AZ76" s="68" t="e">
        <f t="shared" si="49"/>
        <v>#DIV/0!</v>
      </c>
      <c r="BA76" s="68">
        <f t="shared" si="50"/>
        <v>0</v>
      </c>
      <c r="BB76" s="67"/>
      <c r="BC76" s="67"/>
      <c r="BD76" s="67" t="s">
        <v>121</v>
      </c>
      <c r="BE76" s="67"/>
      <c r="BF76" s="68" t="e">
        <f t="shared" si="51"/>
        <v>#DIV/0!</v>
      </c>
      <c r="BG76" s="68">
        <f t="shared" si="52"/>
        <v>0</v>
      </c>
      <c r="BH76" s="67"/>
      <c r="BI76" s="67"/>
      <c r="BJ76" s="67" t="s">
        <v>122</v>
      </c>
      <c r="BK76" s="67"/>
      <c r="BL76" s="68" t="e">
        <f t="shared" si="53"/>
        <v>#DIV/0!</v>
      </c>
      <c r="BM76" s="68">
        <f t="shared" si="54"/>
        <v>0</v>
      </c>
      <c r="BN76" s="67"/>
      <c r="BO76" s="67"/>
      <c r="BP76" s="67" t="s">
        <v>123</v>
      </c>
      <c r="BQ76" s="67"/>
      <c r="BR76" s="68" t="e">
        <f t="shared" si="55"/>
        <v>#DIV/0!</v>
      </c>
      <c r="BS76" s="68">
        <f t="shared" si="56"/>
        <v>0</v>
      </c>
      <c r="BT76" s="67"/>
      <c r="BU76" s="67"/>
      <c r="BV76" s="67" t="s">
        <v>124</v>
      </c>
      <c r="BW76" s="67"/>
      <c r="BX76" s="68" t="e">
        <f t="shared" si="57"/>
        <v>#DIV/0!</v>
      </c>
      <c r="BY76" s="68">
        <f t="shared" si="58"/>
        <v>0</v>
      </c>
      <c r="BZ76" s="67"/>
      <c r="CA76" s="67"/>
      <c r="CB76" s="67" t="s">
        <v>125</v>
      </c>
      <c r="CC76" s="67"/>
      <c r="CD76" s="68">
        <f t="shared" si="59"/>
        <v>0</v>
      </c>
      <c r="CE76" s="68">
        <f t="shared" si="60"/>
        <v>0</v>
      </c>
      <c r="CF76" s="67"/>
      <c r="CG76" s="67"/>
      <c r="CH76" s="67" t="s">
        <v>126</v>
      </c>
      <c r="CI76" s="67"/>
      <c r="CJ76" s="68" t="e">
        <f t="shared" si="61"/>
        <v>#DIV/0!</v>
      </c>
      <c r="CK76" s="68">
        <f t="shared" si="62"/>
        <v>0</v>
      </c>
      <c r="CL76" s="67"/>
      <c r="CM76" s="67"/>
      <c r="CN76" s="58">
        <f t="shared" si="63"/>
        <v>0</v>
      </c>
      <c r="CO76" s="58">
        <f t="shared" si="64"/>
        <v>0</v>
      </c>
      <c r="CP76" s="58">
        <f t="shared" si="65"/>
        <v>0</v>
      </c>
      <c r="CQ76" s="58">
        <f t="shared" si="66"/>
        <v>0</v>
      </c>
      <c r="CR76" s="58">
        <f t="shared" si="67"/>
        <v>0</v>
      </c>
      <c r="CS76" s="58">
        <f t="shared" si="68"/>
        <v>0</v>
      </c>
      <c r="CT76" s="58">
        <f t="shared" si="69"/>
        <v>0</v>
      </c>
      <c r="CU76" s="58">
        <f t="shared" si="70"/>
        <v>0</v>
      </c>
      <c r="CV76" s="58">
        <f t="shared" si="71"/>
        <v>0</v>
      </c>
      <c r="CW76" s="58">
        <f t="shared" si="72"/>
        <v>0</v>
      </c>
      <c r="CX76" s="58">
        <f t="shared" si="73"/>
        <v>0</v>
      </c>
      <c r="CY76" s="58">
        <f t="shared" si="74"/>
        <v>0</v>
      </c>
      <c r="CZ76" s="58">
        <f t="shared" si="75"/>
        <v>0</v>
      </c>
    </row>
    <row r="77" spans="1:104" ht="26" x14ac:dyDescent="0.35">
      <c r="A77" s="136" t="s">
        <v>591</v>
      </c>
      <c r="B77" s="293"/>
      <c r="C77" s="20" t="s">
        <v>744</v>
      </c>
      <c r="D77" s="22"/>
      <c r="E77" s="22"/>
      <c r="F77" s="22"/>
      <c r="G77" s="20">
        <f t="shared" si="38"/>
        <v>0</v>
      </c>
      <c r="H77" s="20"/>
      <c r="I77" s="20"/>
      <c r="J77" s="20"/>
      <c r="K77" s="20"/>
      <c r="L77" s="20"/>
      <c r="M77" s="20"/>
      <c r="N77" s="20"/>
      <c r="O77" s="20"/>
      <c r="P77" s="20"/>
      <c r="Q77" s="20"/>
      <c r="R77" s="20"/>
      <c r="S77" s="20"/>
      <c r="T77" s="67" t="s">
        <v>115</v>
      </c>
      <c r="U77" s="67"/>
      <c r="V77" s="68" t="e">
        <f t="shared" si="39"/>
        <v>#DIV/0!</v>
      </c>
      <c r="W77" s="68" t="e">
        <f t="shared" si="40"/>
        <v>#DIV/0!</v>
      </c>
      <c r="X77" s="67"/>
      <c r="Y77" s="67"/>
      <c r="Z77" s="67" t="s">
        <v>116</v>
      </c>
      <c r="AA77" s="67"/>
      <c r="AB77" s="68" t="e">
        <f t="shared" si="41"/>
        <v>#DIV/0!</v>
      </c>
      <c r="AC77" s="68" t="e">
        <f t="shared" si="42"/>
        <v>#DIV/0!</v>
      </c>
      <c r="AD77" s="67"/>
      <c r="AE77" s="67"/>
      <c r="AF77" s="67" t="s">
        <v>117</v>
      </c>
      <c r="AG77" s="67"/>
      <c r="AH77" s="68" t="e">
        <f t="shared" si="43"/>
        <v>#DIV/0!</v>
      </c>
      <c r="AI77" s="68" t="e">
        <f t="shared" si="44"/>
        <v>#DIV/0!</v>
      </c>
      <c r="AJ77" s="67"/>
      <c r="AK77" s="67"/>
      <c r="AL77" s="67" t="s">
        <v>118</v>
      </c>
      <c r="AM77" s="67"/>
      <c r="AN77" s="68" t="e">
        <f t="shared" si="45"/>
        <v>#DIV/0!</v>
      </c>
      <c r="AO77" s="68" t="e">
        <f t="shared" si="46"/>
        <v>#DIV/0!</v>
      </c>
      <c r="AP77" s="67"/>
      <c r="AQ77" s="67"/>
      <c r="AR77" s="67" t="s">
        <v>119</v>
      </c>
      <c r="AS77" s="67"/>
      <c r="AT77" s="68" t="e">
        <f t="shared" si="47"/>
        <v>#DIV/0!</v>
      </c>
      <c r="AU77" s="68" t="e">
        <f t="shared" si="48"/>
        <v>#DIV/0!</v>
      </c>
      <c r="AV77" s="67"/>
      <c r="AW77" s="67"/>
      <c r="AX77" s="67" t="s">
        <v>120</v>
      </c>
      <c r="AY77" s="67"/>
      <c r="AZ77" s="68" t="e">
        <f t="shared" si="49"/>
        <v>#DIV/0!</v>
      </c>
      <c r="BA77" s="68" t="e">
        <f t="shared" si="50"/>
        <v>#DIV/0!</v>
      </c>
      <c r="BB77" s="67"/>
      <c r="BC77" s="67"/>
      <c r="BD77" s="67" t="s">
        <v>121</v>
      </c>
      <c r="BE77" s="67"/>
      <c r="BF77" s="68" t="e">
        <f t="shared" si="51"/>
        <v>#DIV/0!</v>
      </c>
      <c r="BG77" s="68" t="e">
        <f t="shared" si="52"/>
        <v>#DIV/0!</v>
      </c>
      <c r="BH77" s="67"/>
      <c r="BI77" s="67"/>
      <c r="BJ77" s="67" t="s">
        <v>122</v>
      </c>
      <c r="BK77" s="67"/>
      <c r="BL77" s="68" t="e">
        <f t="shared" si="53"/>
        <v>#DIV/0!</v>
      </c>
      <c r="BM77" s="68" t="e">
        <f t="shared" si="54"/>
        <v>#DIV/0!</v>
      </c>
      <c r="BN77" s="67"/>
      <c r="BO77" s="67"/>
      <c r="BP77" s="67" t="s">
        <v>123</v>
      </c>
      <c r="BQ77" s="67"/>
      <c r="BR77" s="68" t="e">
        <f t="shared" si="55"/>
        <v>#DIV/0!</v>
      </c>
      <c r="BS77" s="68" t="e">
        <f t="shared" si="56"/>
        <v>#DIV/0!</v>
      </c>
      <c r="BT77" s="67"/>
      <c r="BU77" s="67"/>
      <c r="BV77" s="67" t="s">
        <v>124</v>
      </c>
      <c r="BW77" s="67"/>
      <c r="BX77" s="68" t="e">
        <f t="shared" si="57"/>
        <v>#DIV/0!</v>
      </c>
      <c r="BY77" s="68" t="e">
        <f t="shared" si="58"/>
        <v>#DIV/0!</v>
      </c>
      <c r="BZ77" s="67"/>
      <c r="CA77" s="67"/>
      <c r="CB77" s="67" t="s">
        <v>125</v>
      </c>
      <c r="CC77" s="67"/>
      <c r="CD77" s="68" t="e">
        <f t="shared" si="59"/>
        <v>#DIV/0!</v>
      </c>
      <c r="CE77" s="68" t="e">
        <f t="shared" si="60"/>
        <v>#DIV/0!</v>
      </c>
      <c r="CF77" s="67"/>
      <c r="CG77" s="67"/>
      <c r="CH77" s="67" t="s">
        <v>126</v>
      </c>
      <c r="CI77" s="67"/>
      <c r="CJ77" s="68" t="e">
        <f t="shared" si="61"/>
        <v>#DIV/0!</v>
      </c>
      <c r="CK77" s="68" t="e">
        <f t="shared" si="62"/>
        <v>#DIV/0!</v>
      </c>
      <c r="CL77" s="67"/>
      <c r="CM77" s="67"/>
      <c r="CN77" s="58">
        <f t="shared" si="63"/>
        <v>0</v>
      </c>
      <c r="CO77" s="58">
        <f t="shared" si="64"/>
        <v>0</v>
      </c>
      <c r="CP77" s="58">
        <f t="shared" si="65"/>
        <v>0</v>
      </c>
      <c r="CQ77" s="58">
        <f t="shared" si="66"/>
        <v>0</v>
      </c>
      <c r="CR77" s="58">
        <f t="shared" si="67"/>
        <v>0</v>
      </c>
      <c r="CS77" s="58">
        <f t="shared" si="68"/>
        <v>0</v>
      </c>
      <c r="CT77" s="58">
        <f t="shared" si="69"/>
        <v>0</v>
      </c>
      <c r="CU77" s="58">
        <f t="shared" si="70"/>
        <v>0</v>
      </c>
      <c r="CV77" s="58">
        <f t="shared" si="71"/>
        <v>0</v>
      </c>
      <c r="CW77" s="58">
        <f t="shared" si="72"/>
        <v>0</v>
      </c>
      <c r="CX77" s="58">
        <f t="shared" si="73"/>
        <v>0</v>
      </c>
      <c r="CY77" s="58">
        <f t="shared" si="74"/>
        <v>0</v>
      </c>
      <c r="CZ77" s="58">
        <f t="shared" si="75"/>
        <v>0</v>
      </c>
    </row>
    <row r="78" spans="1:104" ht="26" x14ac:dyDescent="0.35">
      <c r="A78" s="136" t="s">
        <v>591</v>
      </c>
      <c r="B78" s="293"/>
      <c r="C78" s="20" t="s">
        <v>745</v>
      </c>
      <c r="D78" s="22"/>
      <c r="E78" s="22"/>
      <c r="F78" s="22"/>
      <c r="G78" s="20">
        <f t="shared" si="38"/>
        <v>0</v>
      </c>
      <c r="H78" s="20"/>
      <c r="I78" s="20"/>
      <c r="J78" s="20"/>
      <c r="K78" s="20"/>
      <c r="L78" s="20"/>
      <c r="M78" s="20"/>
      <c r="N78" s="20"/>
      <c r="O78" s="20"/>
      <c r="P78" s="20"/>
      <c r="Q78" s="20"/>
      <c r="R78" s="20"/>
      <c r="S78" s="20"/>
      <c r="T78" s="67" t="s">
        <v>115</v>
      </c>
      <c r="U78" s="67"/>
      <c r="V78" s="68" t="e">
        <f t="shared" si="39"/>
        <v>#DIV/0!</v>
      </c>
      <c r="W78" s="68" t="e">
        <f t="shared" si="40"/>
        <v>#DIV/0!</v>
      </c>
      <c r="X78" s="67"/>
      <c r="Y78" s="67"/>
      <c r="Z78" s="67" t="s">
        <v>116</v>
      </c>
      <c r="AA78" s="67"/>
      <c r="AB78" s="68" t="e">
        <f t="shared" si="41"/>
        <v>#DIV/0!</v>
      </c>
      <c r="AC78" s="68" t="e">
        <f t="shared" si="42"/>
        <v>#DIV/0!</v>
      </c>
      <c r="AD78" s="67"/>
      <c r="AE78" s="67"/>
      <c r="AF78" s="67" t="s">
        <v>117</v>
      </c>
      <c r="AG78" s="67"/>
      <c r="AH78" s="68" t="e">
        <f t="shared" si="43"/>
        <v>#DIV/0!</v>
      </c>
      <c r="AI78" s="68" t="e">
        <f t="shared" si="44"/>
        <v>#DIV/0!</v>
      </c>
      <c r="AJ78" s="67"/>
      <c r="AK78" s="67"/>
      <c r="AL78" s="67" t="s">
        <v>118</v>
      </c>
      <c r="AM78" s="67"/>
      <c r="AN78" s="68" t="e">
        <f t="shared" si="45"/>
        <v>#DIV/0!</v>
      </c>
      <c r="AO78" s="68" t="e">
        <f t="shared" si="46"/>
        <v>#DIV/0!</v>
      </c>
      <c r="AP78" s="67"/>
      <c r="AQ78" s="67"/>
      <c r="AR78" s="67" t="s">
        <v>119</v>
      </c>
      <c r="AS78" s="67"/>
      <c r="AT78" s="68" t="e">
        <f t="shared" si="47"/>
        <v>#DIV/0!</v>
      </c>
      <c r="AU78" s="68" t="e">
        <f t="shared" si="48"/>
        <v>#DIV/0!</v>
      </c>
      <c r="AV78" s="67"/>
      <c r="AW78" s="67"/>
      <c r="AX78" s="67" t="s">
        <v>120</v>
      </c>
      <c r="AY78" s="67"/>
      <c r="AZ78" s="68" t="e">
        <f t="shared" si="49"/>
        <v>#DIV/0!</v>
      </c>
      <c r="BA78" s="68" t="e">
        <f t="shared" si="50"/>
        <v>#DIV/0!</v>
      </c>
      <c r="BB78" s="67"/>
      <c r="BC78" s="67"/>
      <c r="BD78" s="67" t="s">
        <v>121</v>
      </c>
      <c r="BE78" s="67"/>
      <c r="BF78" s="68" t="e">
        <f t="shared" si="51"/>
        <v>#DIV/0!</v>
      </c>
      <c r="BG78" s="68" t="e">
        <f t="shared" si="52"/>
        <v>#DIV/0!</v>
      </c>
      <c r="BH78" s="67"/>
      <c r="BI78" s="67"/>
      <c r="BJ78" s="67" t="s">
        <v>122</v>
      </c>
      <c r="BK78" s="67"/>
      <c r="BL78" s="68" t="e">
        <f t="shared" si="53"/>
        <v>#DIV/0!</v>
      </c>
      <c r="BM78" s="68" t="e">
        <f t="shared" si="54"/>
        <v>#DIV/0!</v>
      </c>
      <c r="BN78" s="67"/>
      <c r="BO78" s="67"/>
      <c r="BP78" s="67" t="s">
        <v>123</v>
      </c>
      <c r="BQ78" s="67"/>
      <c r="BR78" s="68" t="e">
        <f t="shared" si="55"/>
        <v>#DIV/0!</v>
      </c>
      <c r="BS78" s="68" t="e">
        <f t="shared" si="56"/>
        <v>#DIV/0!</v>
      </c>
      <c r="BT78" s="67"/>
      <c r="BU78" s="67"/>
      <c r="BV78" s="67" t="s">
        <v>124</v>
      </c>
      <c r="BW78" s="67"/>
      <c r="BX78" s="68" t="e">
        <f t="shared" si="57"/>
        <v>#DIV/0!</v>
      </c>
      <c r="BY78" s="68" t="e">
        <f t="shared" si="58"/>
        <v>#DIV/0!</v>
      </c>
      <c r="BZ78" s="67"/>
      <c r="CA78" s="67"/>
      <c r="CB78" s="67" t="s">
        <v>125</v>
      </c>
      <c r="CC78" s="67"/>
      <c r="CD78" s="68" t="e">
        <f t="shared" si="59"/>
        <v>#DIV/0!</v>
      </c>
      <c r="CE78" s="68" t="e">
        <f t="shared" si="60"/>
        <v>#DIV/0!</v>
      </c>
      <c r="CF78" s="67"/>
      <c r="CG78" s="67"/>
      <c r="CH78" s="67" t="s">
        <v>126</v>
      </c>
      <c r="CI78" s="67"/>
      <c r="CJ78" s="68" t="e">
        <f t="shared" si="61"/>
        <v>#DIV/0!</v>
      </c>
      <c r="CK78" s="68" t="e">
        <f t="shared" si="62"/>
        <v>#DIV/0!</v>
      </c>
      <c r="CL78" s="67"/>
      <c r="CM78" s="67"/>
      <c r="CN78" s="58">
        <f t="shared" si="63"/>
        <v>0</v>
      </c>
      <c r="CO78" s="58">
        <f t="shared" si="64"/>
        <v>0</v>
      </c>
      <c r="CP78" s="58">
        <f t="shared" si="65"/>
        <v>0</v>
      </c>
      <c r="CQ78" s="58">
        <f t="shared" si="66"/>
        <v>0</v>
      </c>
      <c r="CR78" s="58">
        <f t="shared" si="67"/>
        <v>0</v>
      </c>
      <c r="CS78" s="58">
        <f t="shared" si="68"/>
        <v>0</v>
      </c>
      <c r="CT78" s="58">
        <f t="shared" si="69"/>
        <v>0</v>
      </c>
      <c r="CU78" s="58">
        <f t="shared" si="70"/>
        <v>0</v>
      </c>
      <c r="CV78" s="58">
        <f t="shared" si="71"/>
        <v>0</v>
      </c>
      <c r="CW78" s="58">
        <f t="shared" si="72"/>
        <v>0</v>
      </c>
      <c r="CX78" s="58">
        <f t="shared" si="73"/>
        <v>0</v>
      </c>
      <c r="CY78" s="58">
        <f t="shared" si="74"/>
        <v>0</v>
      </c>
      <c r="CZ78" s="58">
        <f t="shared" si="75"/>
        <v>0</v>
      </c>
    </row>
    <row r="79" spans="1:104" ht="26" x14ac:dyDescent="0.35">
      <c r="A79" s="136" t="s">
        <v>591</v>
      </c>
      <c r="B79" s="294"/>
      <c r="C79" s="20" t="s">
        <v>746</v>
      </c>
      <c r="D79" s="22"/>
      <c r="E79" s="22"/>
      <c r="F79" s="22"/>
      <c r="G79" s="20">
        <f t="shared" si="38"/>
        <v>0</v>
      </c>
      <c r="H79" s="20"/>
      <c r="I79" s="20"/>
      <c r="J79" s="20"/>
      <c r="K79" s="20"/>
      <c r="L79" s="20"/>
      <c r="M79" s="20"/>
      <c r="N79" s="20"/>
      <c r="O79" s="20"/>
      <c r="P79" s="20"/>
      <c r="Q79" s="20"/>
      <c r="R79" s="20"/>
      <c r="S79" s="20"/>
      <c r="T79" s="67" t="s">
        <v>115</v>
      </c>
      <c r="U79" s="67"/>
      <c r="V79" s="68" t="e">
        <f t="shared" si="39"/>
        <v>#DIV/0!</v>
      </c>
      <c r="W79" s="68" t="e">
        <f t="shared" si="40"/>
        <v>#DIV/0!</v>
      </c>
      <c r="X79" s="67"/>
      <c r="Y79" s="67"/>
      <c r="Z79" s="67" t="s">
        <v>116</v>
      </c>
      <c r="AA79" s="67"/>
      <c r="AB79" s="68" t="e">
        <f t="shared" si="41"/>
        <v>#DIV/0!</v>
      </c>
      <c r="AC79" s="68" t="e">
        <f t="shared" si="42"/>
        <v>#DIV/0!</v>
      </c>
      <c r="AD79" s="67"/>
      <c r="AE79" s="67"/>
      <c r="AF79" s="67" t="s">
        <v>117</v>
      </c>
      <c r="AG79" s="67"/>
      <c r="AH79" s="68" t="e">
        <f t="shared" si="43"/>
        <v>#DIV/0!</v>
      </c>
      <c r="AI79" s="68" t="e">
        <f t="shared" si="44"/>
        <v>#DIV/0!</v>
      </c>
      <c r="AJ79" s="67"/>
      <c r="AK79" s="67"/>
      <c r="AL79" s="67" t="s">
        <v>118</v>
      </c>
      <c r="AM79" s="67"/>
      <c r="AN79" s="68" t="e">
        <f t="shared" si="45"/>
        <v>#DIV/0!</v>
      </c>
      <c r="AO79" s="68" t="e">
        <f t="shared" si="46"/>
        <v>#DIV/0!</v>
      </c>
      <c r="AP79" s="67"/>
      <c r="AQ79" s="67"/>
      <c r="AR79" s="67" t="s">
        <v>119</v>
      </c>
      <c r="AS79" s="67"/>
      <c r="AT79" s="68" t="e">
        <f t="shared" si="47"/>
        <v>#DIV/0!</v>
      </c>
      <c r="AU79" s="68" t="e">
        <f t="shared" si="48"/>
        <v>#DIV/0!</v>
      </c>
      <c r="AV79" s="67"/>
      <c r="AW79" s="67"/>
      <c r="AX79" s="67" t="s">
        <v>120</v>
      </c>
      <c r="AY79" s="67"/>
      <c r="AZ79" s="68" t="e">
        <f t="shared" si="49"/>
        <v>#DIV/0!</v>
      </c>
      <c r="BA79" s="68" t="e">
        <f t="shared" si="50"/>
        <v>#DIV/0!</v>
      </c>
      <c r="BB79" s="67"/>
      <c r="BC79" s="67"/>
      <c r="BD79" s="67" t="s">
        <v>121</v>
      </c>
      <c r="BE79" s="67"/>
      <c r="BF79" s="68" t="e">
        <f t="shared" si="51"/>
        <v>#DIV/0!</v>
      </c>
      <c r="BG79" s="68" t="e">
        <f t="shared" si="52"/>
        <v>#DIV/0!</v>
      </c>
      <c r="BH79" s="67"/>
      <c r="BI79" s="67"/>
      <c r="BJ79" s="67" t="s">
        <v>122</v>
      </c>
      <c r="BK79" s="67"/>
      <c r="BL79" s="68" t="e">
        <f t="shared" si="53"/>
        <v>#DIV/0!</v>
      </c>
      <c r="BM79" s="68" t="e">
        <f t="shared" si="54"/>
        <v>#DIV/0!</v>
      </c>
      <c r="BN79" s="67"/>
      <c r="BO79" s="67"/>
      <c r="BP79" s="67" t="s">
        <v>123</v>
      </c>
      <c r="BQ79" s="67"/>
      <c r="BR79" s="68" t="e">
        <f t="shared" si="55"/>
        <v>#DIV/0!</v>
      </c>
      <c r="BS79" s="68" t="e">
        <f t="shared" si="56"/>
        <v>#DIV/0!</v>
      </c>
      <c r="BT79" s="67"/>
      <c r="BU79" s="67"/>
      <c r="BV79" s="67" t="s">
        <v>124</v>
      </c>
      <c r="BW79" s="67"/>
      <c r="BX79" s="68" t="e">
        <f t="shared" si="57"/>
        <v>#DIV/0!</v>
      </c>
      <c r="BY79" s="68" t="e">
        <f t="shared" si="58"/>
        <v>#DIV/0!</v>
      </c>
      <c r="BZ79" s="67"/>
      <c r="CA79" s="67"/>
      <c r="CB79" s="67" t="s">
        <v>125</v>
      </c>
      <c r="CC79" s="67"/>
      <c r="CD79" s="68" t="e">
        <f t="shared" si="59"/>
        <v>#DIV/0!</v>
      </c>
      <c r="CE79" s="68" t="e">
        <f t="shared" si="60"/>
        <v>#DIV/0!</v>
      </c>
      <c r="CF79" s="67"/>
      <c r="CG79" s="67"/>
      <c r="CH79" s="67" t="s">
        <v>126</v>
      </c>
      <c r="CI79" s="67"/>
      <c r="CJ79" s="68" t="e">
        <f t="shared" si="61"/>
        <v>#DIV/0!</v>
      </c>
      <c r="CK79" s="68" t="e">
        <f t="shared" si="62"/>
        <v>#DIV/0!</v>
      </c>
      <c r="CL79" s="67"/>
      <c r="CM79" s="67"/>
      <c r="CN79" s="58">
        <f t="shared" si="63"/>
        <v>0</v>
      </c>
      <c r="CO79" s="58">
        <f t="shared" si="64"/>
        <v>0</v>
      </c>
      <c r="CP79" s="58">
        <f t="shared" si="65"/>
        <v>0</v>
      </c>
      <c r="CQ79" s="58">
        <f t="shared" si="66"/>
        <v>0</v>
      </c>
      <c r="CR79" s="58">
        <f t="shared" si="67"/>
        <v>0</v>
      </c>
      <c r="CS79" s="58">
        <f t="shared" si="68"/>
        <v>0</v>
      </c>
      <c r="CT79" s="58">
        <f t="shared" si="69"/>
        <v>0</v>
      </c>
      <c r="CU79" s="58">
        <f t="shared" si="70"/>
        <v>0</v>
      </c>
      <c r="CV79" s="58">
        <f t="shared" si="71"/>
        <v>0</v>
      </c>
      <c r="CW79" s="58">
        <f t="shared" si="72"/>
        <v>0</v>
      </c>
      <c r="CX79" s="58">
        <f t="shared" si="73"/>
        <v>0</v>
      </c>
      <c r="CY79" s="58">
        <f t="shared" si="74"/>
        <v>0</v>
      </c>
      <c r="CZ79" s="58">
        <f t="shared" si="75"/>
        <v>0</v>
      </c>
    </row>
    <row r="80" spans="1:104" ht="39" x14ac:dyDescent="0.35">
      <c r="A80" s="136" t="s">
        <v>549</v>
      </c>
      <c r="B80" s="292" t="s">
        <v>142</v>
      </c>
      <c r="C80" s="20" t="s">
        <v>747</v>
      </c>
      <c r="D80" s="22" t="s">
        <v>550</v>
      </c>
      <c r="E80" s="22" t="s">
        <v>551</v>
      </c>
      <c r="F80" s="22" t="s">
        <v>552</v>
      </c>
      <c r="G80" s="20">
        <f t="shared" si="38"/>
        <v>2</v>
      </c>
      <c r="H80" s="20"/>
      <c r="I80" s="20"/>
      <c r="J80" s="20"/>
      <c r="K80" s="20"/>
      <c r="L80" s="20"/>
      <c r="M80" s="20"/>
      <c r="N80" s="20">
        <v>1</v>
      </c>
      <c r="O80" s="20"/>
      <c r="P80" s="20"/>
      <c r="Q80" s="20"/>
      <c r="R80" s="20">
        <v>1</v>
      </c>
      <c r="S80" s="20"/>
      <c r="T80" s="67" t="s">
        <v>115</v>
      </c>
      <c r="U80" s="67"/>
      <c r="V80" s="68" t="e">
        <f t="shared" si="39"/>
        <v>#DIV/0!</v>
      </c>
      <c r="W80" s="68">
        <f t="shared" si="40"/>
        <v>0</v>
      </c>
      <c r="X80" s="67"/>
      <c r="Y80" s="67"/>
      <c r="Z80" s="67" t="s">
        <v>116</v>
      </c>
      <c r="AA80" s="67"/>
      <c r="AB80" s="68" t="e">
        <f t="shared" si="41"/>
        <v>#DIV/0!</v>
      </c>
      <c r="AC80" s="68">
        <f t="shared" si="42"/>
        <v>0</v>
      </c>
      <c r="AD80" s="67"/>
      <c r="AE80" s="67"/>
      <c r="AF80" s="67" t="s">
        <v>117</v>
      </c>
      <c r="AG80" s="67"/>
      <c r="AH80" s="68" t="e">
        <f t="shared" si="43"/>
        <v>#DIV/0!</v>
      </c>
      <c r="AI80" s="68">
        <f t="shared" si="44"/>
        <v>0</v>
      </c>
      <c r="AJ80" s="67"/>
      <c r="AK80" s="67"/>
      <c r="AL80" s="67" t="s">
        <v>118</v>
      </c>
      <c r="AM80" s="67"/>
      <c r="AN80" s="68" t="e">
        <f t="shared" si="45"/>
        <v>#DIV/0!</v>
      </c>
      <c r="AO80" s="68">
        <f t="shared" si="46"/>
        <v>0</v>
      </c>
      <c r="AP80" s="67"/>
      <c r="AQ80" s="67"/>
      <c r="AR80" s="67" t="s">
        <v>119</v>
      </c>
      <c r="AS80" s="67"/>
      <c r="AT80" s="68" t="e">
        <f t="shared" si="47"/>
        <v>#DIV/0!</v>
      </c>
      <c r="AU80" s="68">
        <f t="shared" si="48"/>
        <v>0</v>
      </c>
      <c r="AV80" s="67"/>
      <c r="AW80" s="67"/>
      <c r="AX80" s="67" t="s">
        <v>120</v>
      </c>
      <c r="AY80" s="67"/>
      <c r="AZ80" s="68" t="e">
        <f t="shared" si="49"/>
        <v>#DIV/0!</v>
      </c>
      <c r="BA80" s="68">
        <f t="shared" si="50"/>
        <v>0</v>
      </c>
      <c r="BB80" s="67"/>
      <c r="BC80" s="67"/>
      <c r="BD80" s="67" t="s">
        <v>121</v>
      </c>
      <c r="BE80" s="67"/>
      <c r="BF80" s="68">
        <f t="shared" si="51"/>
        <v>0</v>
      </c>
      <c r="BG80" s="68">
        <f t="shared" si="52"/>
        <v>0</v>
      </c>
      <c r="BH80" s="67"/>
      <c r="BI80" s="67"/>
      <c r="BJ80" s="67" t="s">
        <v>122</v>
      </c>
      <c r="BK80" s="67"/>
      <c r="BL80" s="68" t="e">
        <f t="shared" si="53"/>
        <v>#DIV/0!</v>
      </c>
      <c r="BM80" s="68">
        <f t="shared" si="54"/>
        <v>0</v>
      </c>
      <c r="BN80" s="67"/>
      <c r="BO80" s="67"/>
      <c r="BP80" s="67" t="s">
        <v>123</v>
      </c>
      <c r="BQ80" s="67"/>
      <c r="BR80" s="68" t="e">
        <f t="shared" si="55"/>
        <v>#DIV/0!</v>
      </c>
      <c r="BS80" s="68">
        <f t="shared" si="56"/>
        <v>0</v>
      </c>
      <c r="BT80" s="67"/>
      <c r="BU80" s="67"/>
      <c r="BV80" s="67" t="s">
        <v>124</v>
      </c>
      <c r="BW80" s="67"/>
      <c r="BX80" s="68" t="e">
        <f t="shared" si="57"/>
        <v>#DIV/0!</v>
      </c>
      <c r="BY80" s="68">
        <f t="shared" si="58"/>
        <v>0</v>
      </c>
      <c r="BZ80" s="67"/>
      <c r="CA80" s="67"/>
      <c r="CB80" s="67" t="s">
        <v>125</v>
      </c>
      <c r="CC80" s="67"/>
      <c r="CD80" s="68">
        <f t="shared" si="59"/>
        <v>0</v>
      </c>
      <c r="CE80" s="68">
        <f t="shared" si="60"/>
        <v>0</v>
      </c>
      <c r="CF80" s="67"/>
      <c r="CG80" s="67"/>
      <c r="CH80" s="67" t="s">
        <v>126</v>
      </c>
      <c r="CI80" s="67"/>
      <c r="CJ80" s="68" t="e">
        <f t="shared" si="61"/>
        <v>#DIV/0!</v>
      </c>
      <c r="CK80" s="68">
        <f t="shared" si="62"/>
        <v>0</v>
      </c>
      <c r="CL80" s="67"/>
      <c r="CM80" s="67"/>
      <c r="CN80" s="58">
        <f t="shared" si="63"/>
        <v>0</v>
      </c>
      <c r="CO80" s="58">
        <f t="shared" si="64"/>
        <v>0</v>
      </c>
      <c r="CP80" s="58">
        <f t="shared" si="65"/>
        <v>0</v>
      </c>
      <c r="CQ80" s="58">
        <f t="shared" si="66"/>
        <v>0</v>
      </c>
      <c r="CR80" s="58">
        <f t="shared" si="67"/>
        <v>0</v>
      </c>
      <c r="CS80" s="58">
        <f t="shared" si="68"/>
        <v>0</v>
      </c>
      <c r="CT80" s="58">
        <f t="shared" si="69"/>
        <v>0</v>
      </c>
      <c r="CU80" s="58">
        <f t="shared" si="70"/>
        <v>0</v>
      </c>
      <c r="CV80" s="58">
        <f t="shared" si="71"/>
        <v>0</v>
      </c>
      <c r="CW80" s="58">
        <f t="shared" si="72"/>
        <v>0</v>
      </c>
      <c r="CX80" s="58">
        <f t="shared" si="73"/>
        <v>0</v>
      </c>
      <c r="CY80" s="58">
        <f t="shared" si="74"/>
        <v>0</v>
      </c>
      <c r="CZ80" s="58">
        <f t="shared" si="75"/>
        <v>0</v>
      </c>
    </row>
    <row r="81" spans="1:104" ht="39" x14ac:dyDescent="0.35">
      <c r="A81" s="136" t="s">
        <v>549</v>
      </c>
      <c r="B81" s="293"/>
      <c r="C81" s="20" t="s">
        <v>748</v>
      </c>
      <c r="D81" s="22" t="s">
        <v>550</v>
      </c>
      <c r="E81" s="22" t="s">
        <v>553</v>
      </c>
      <c r="F81" s="22" t="s">
        <v>554</v>
      </c>
      <c r="G81" s="20">
        <f t="shared" si="38"/>
        <v>2</v>
      </c>
      <c r="H81" s="20"/>
      <c r="I81" s="20"/>
      <c r="J81" s="20"/>
      <c r="K81" s="20"/>
      <c r="L81" s="20"/>
      <c r="M81" s="20"/>
      <c r="N81" s="20">
        <v>1</v>
      </c>
      <c r="O81" s="20"/>
      <c r="P81" s="20"/>
      <c r="Q81" s="20"/>
      <c r="R81" s="20">
        <v>1</v>
      </c>
      <c r="S81" s="20"/>
      <c r="T81" s="67" t="s">
        <v>115</v>
      </c>
      <c r="U81" s="67"/>
      <c r="V81" s="68" t="e">
        <f t="shared" si="39"/>
        <v>#DIV/0!</v>
      </c>
      <c r="W81" s="68">
        <f t="shared" si="40"/>
        <v>0</v>
      </c>
      <c r="X81" s="67"/>
      <c r="Y81" s="67"/>
      <c r="Z81" s="67" t="s">
        <v>116</v>
      </c>
      <c r="AA81" s="67"/>
      <c r="AB81" s="68" t="e">
        <f t="shared" si="41"/>
        <v>#DIV/0!</v>
      </c>
      <c r="AC81" s="68">
        <f t="shared" si="42"/>
        <v>0</v>
      </c>
      <c r="AD81" s="67"/>
      <c r="AE81" s="67"/>
      <c r="AF81" s="67" t="s">
        <v>117</v>
      </c>
      <c r="AG81" s="67"/>
      <c r="AH81" s="68" t="e">
        <f t="shared" si="43"/>
        <v>#DIV/0!</v>
      </c>
      <c r="AI81" s="68">
        <f t="shared" si="44"/>
        <v>0</v>
      </c>
      <c r="AJ81" s="67"/>
      <c r="AK81" s="67"/>
      <c r="AL81" s="67" t="s">
        <v>118</v>
      </c>
      <c r="AM81" s="67"/>
      <c r="AN81" s="68" t="e">
        <f t="shared" si="45"/>
        <v>#DIV/0!</v>
      </c>
      <c r="AO81" s="68">
        <f t="shared" si="46"/>
        <v>0</v>
      </c>
      <c r="AP81" s="67"/>
      <c r="AQ81" s="67"/>
      <c r="AR81" s="67" t="s">
        <v>119</v>
      </c>
      <c r="AS81" s="67"/>
      <c r="AT81" s="68" t="e">
        <f t="shared" si="47"/>
        <v>#DIV/0!</v>
      </c>
      <c r="AU81" s="68">
        <f t="shared" si="48"/>
        <v>0</v>
      </c>
      <c r="AV81" s="67"/>
      <c r="AW81" s="67"/>
      <c r="AX81" s="67" t="s">
        <v>120</v>
      </c>
      <c r="AY81" s="67"/>
      <c r="AZ81" s="68" t="e">
        <f t="shared" si="49"/>
        <v>#DIV/0!</v>
      </c>
      <c r="BA81" s="68">
        <f t="shared" si="50"/>
        <v>0</v>
      </c>
      <c r="BB81" s="67"/>
      <c r="BC81" s="67"/>
      <c r="BD81" s="67" t="s">
        <v>121</v>
      </c>
      <c r="BE81" s="67"/>
      <c r="BF81" s="68">
        <f t="shared" si="51"/>
        <v>0</v>
      </c>
      <c r="BG81" s="68">
        <f t="shared" si="52"/>
        <v>0</v>
      </c>
      <c r="BH81" s="67"/>
      <c r="BI81" s="67"/>
      <c r="BJ81" s="67" t="s">
        <v>122</v>
      </c>
      <c r="BK81" s="67"/>
      <c r="BL81" s="68" t="e">
        <f t="shared" si="53"/>
        <v>#DIV/0!</v>
      </c>
      <c r="BM81" s="68">
        <f t="shared" si="54"/>
        <v>0</v>
      </c>
      <c r="BN81" s="67"/>
      <c r="BO81" s="67"/>
      <c r="BP81" s="67" t="s">
        <v>123</v>
      </c>
      <c r="BQ81" s="67"/>
      <c r="BR81" s="68" t="e">
        <f t="shared" si="55"/>
        <v>#DIV/0!</v>
      </c>
      <c r="BS81" s="68">
        <f t="shared" si="56"/>
        <v>0</v>
      </c>
      <c r="BT81" s="67"/>
      <c r="BU81" s="67"/>
      <c r="BV81" s="67" t="s">
        <v>124</v>
      </c>
      <c r="BW81" s="67"/>
      <c r="BX81" s="68" t="e">
        <f t="shared" si="57"/>
        <v>#DIV/0!</v>
      </c>
      <c r="BY81" s="68">
        <f t="shared" si="58"/>
        <v>0</v>
      </c>
      <c r="BZ81" s="67"/>
      <c r="CA81" s="67"/>
      <c r="CB81" s="67" t="s">
        <v>125</v>
      </c>
      <c r="CC81" s="67"/>
      <c r="CD81" s="68">
        <f t="shared" si="59"/>
        <v>0</v>
      </c>
      <c r="CE81" s="68">
        <f t="shared" si="60"/>
        <v>0</v>
      </c>
      <c r="CF81" s="67"/>
      <c r="CG81" s="67"/>
      <c r="CH81" s="67" t="s">
        <v>126</v>
      </c>
      <c r="CI81" s="67"/>
      <c r="CJ81" s="68" t="e">
        <f t="shared" si="61"/>
        <v>#DIV/0!</v>
      </c>
      <c r="CK81" s="68">
        <f t="shared" si="62"/>
        <v>0</v>
      </c>
      <c r="CL81" s="67"/>
      <c r="CM81" s="67"/>
      <c r="CN81" s="58">
        <f t="shared" si="63"/>
        <v>0</v>
      </c>
      <c r="CO81" s="58">
        <f t="shared" si="64"/>
        <v>0</v>
      </c>
      <c r="CP81" s="58">
        <f t="shared" si="65"/>
        <v>0</v>
      </c>
      <c r="CQ81" s="58">
        <f t="shared" si="66"/>
        <v>0</v>
      </c>
      <c r="CR81" s="58">
        <f t="shared" si="67"/>
        <v>0</v>
      </c>
      <c r="CS81" s="58">
        <f t="shared" si="68"/>
        <v>0</v>
      </c>
      <c r="CT81" s="58">
        <f t="shared" si="69"/>
        <v>0</v>
      </c>
      <c r="CU81" s="58">
        <f t="shared" si="70"/>
        <v>0</v>
      </c>
      <c r="CV81" s="58">
        <f t="shared" si="71"/>
        <v>0</v>
      </c>
      <c r="CW81" s="58">
        <f t="shared" si="72"/>
        <v>0</v>
      </c>
      <c r="CX81" s="58">
        <f t="shared" si="73"/>
        <v>0</v>
      </c>
      <c r="CY81" s="58">
        <f t="shared" si="74"/>
        <v>0</v>
      </c>
      <c r="CZ81" s="58">
        <f t="shared" si="75"/>
        <v>0</v>
      </c>
    </row>
    <row r="82" spans="1:104" ht="39" x14ac:dyDescent="0.35">
      <c r="A82" s="136" t="s">
        <v>549</v>
      </c>
      <c r="B82" s="293"/>
      <c r="C82" s="20" t="s">
        <v>749</v>
      </c>
      <c r="D82" s="22" t="s">
        <v>555</v>
      </c>
      <c r="E82" s="22" t="s">
        <v>551</v>
      </c>
      <c r="F82" s="22" t="s">
        <v>552</v>
      </c>
      <c r="G82" s="20">
        <f t="shared" si="38"/>
        <v>2</v>
      </c>
      <c r="H82" s="20"/>
      <c r="I82" s="20"/>
      <c r="J82" s="20"/>
      <c r="K82" s="20"/>
      <c r="L82" s="20"/>
      <c r="M82" s="20"/>
      <c r="N82" s="20">
        <v>1</v>
      </c>
      <c r="O82" s="20"/>
      <c r="P82" s="20"/>
      <c r="Q82" s="20"/>
      <c r="R82" s="20">
        <v>1</v>
      </c>
      <c r="S82" s="20"/>
      <c r="T82" s="67" t="s">
        <v>115</v>
      </c>
      <c r="U82" s="67"/>
      <c r="V82" s="68" t="e">
        <f t="shared" si="39"/>
        <v>#DIV/0!</v>
      </c>
      <c r="W82" s="68">
        <f t="shared" si="40"/>
        <v>0</v>
      </c>
      <c r="X82" s="67"/>
      <c r="Y82" s="67"/>
      <c r="Z82" s="67" t="s">
        <v>116</v>
      </c>
      <c r="AA82" s="67"/>
      <c r="AB82" s="68" t="e">
        <f t="shared" si="41"/>
        <v>#DIV/0!</v>
      </c>
      <c r="AC82" s="68">
        <f t="shared" si="42"/>
        <v>0</v>
      </c>
      <c r="AD82" s="67"/>
      <c r="AE82" s="67"/>
      <c r="AF82" s="67" t="s">
        <v>117</v>
      </c>
      <c r="AG82" s="67"/>
      <c r="AH82" s="68" t="e">
        <f t="shared" si="43"/>
        <v>#DIV/0!</v>
      </c>
      <c r="AI82" s="68">
        <f t="shared" si="44"/>
        <v>0</v>
      </c>
      <c r="AJ82" s="67"/>
      <c r="AK82" s="67"/>
      <c r="AL82" s="67" t="s">
        <v>118</v>
      </c>
      <c r="AM82" s="67"/>
      <c r="AN82" s="68" t="e">
        <f t="shared" si="45"/>
        <v>#DIV/0!</v>
      </c>
      <c r="AO82" s="68">
        <f t="shared" si="46"/>
        <v>0</v>
      </c>
      <c r="AP82" s="67"/>
      <c r="AQ82" s="67"/>
      <c r="AR82" s="67" t="s">
        <v>119</v>
      </c>
      <c r="AS82" s="67"/>
      <c r="AT82" s="68" t="e">
        <f t="shared" si="47"/>
        <v>#DIV/0!</v>
      </c>
      <c r="AU82" s="68">
        <f t="shared" si="48"/>
        <v>0</v>
      </c>
      <c r="AV82" s="67"/>
      <c r="AW82" s="67"/>
      <c r="AX82" s="67" t="s">
        <v>120</v>
      </c>
      <c r="AY82" s="67"/>
      <c r="AZ82" s="68" t="e">
        <f t="shared" si="49"/>
        <v>#DIV/0!</v>
      </c>
      <c r="BA82" s="68">
        <f t="shared" si="50"/>
        <v>0</v>
      </c>
      <c r="BB82" s="67"/>
      <c r="BC82" s="67"/>
      <c r="BD82" s="67" t="s">
        <v>121</v>
      </c>
      <c r="BE82" s="67"/>
      <c r="BF82" s="68">
        <f t="shared" si="51"/>
        <v>0</v>
      </c>
      <c r="BG82" s="68">
        <f t="shared" si="52"/>
        <v>0</v>
      </c>
      <c r="BH82" s="67"/>
      <c r="BI82" s="67"/>
      <c r="BJ82" s="67" t="s">
        <v>122</v>
      </c>
      <c r="BK82" s="67"/>
      <c r="BL82" s="68" t="e">
        <f t="shared" si="53"/>
        <v>#DIV/0!</v>
      </c>
      <c r="BM82" s="68">
        <f t="shared" si="54"/>
        <v>0</v>
      </c>
      <c r="BN82" s="67"/>
      <c r="BO82" s="67"/>
      <c r="BP82" s="67" t="s">
        <v>123</v>
      </c>
      <c r="BQ82" s="67"/>
      <c r="BR82" s="68" t="e">
        <f t="shared" si="55"/>
        <v>#DIV/0!</v>
      </c>
      <c r="BS82" s="68">
        <f t="shared" si="56"/>
        <v>0</v>
      </c>
      <c r="BT82" s="67"/>
      <c r="BU82" s="67"/>
      <c r="BV82" s="67" t="s">
        <v>124</v>
      </c>
      <c r="BW82" s="67"/>
      <c r="BX82" s="68" t="e">
        <f t="shared" si="57"/>
        <v>#DIV/0!</v>
      </c>
      <c r="BY82" s="68">
        <f t="shared" si="58"/>
        <v>0</v>
      </c>
      <c r="BZ82" s="67"/>
      <c r="CA82" s="67"/>
      <c r="CB82" s="67" t="s">
        <v>125</v>
      </c>
      <c r="CC82" s="67"/>
      <c r="CD82" s="68">
        <f t="shared" si="59"/>
        <v>0</v>
      </c>
      <c r="CE82" s="68">
        <f t="shared" si="60"/>
        <v>0</v>
      </c>
      <c r="CF82" s="67"/>
      <c r="CG82" s="67"/>
      <c r="CH82" s="67" t="s">
        <v>126</v>
      </c>
      <c r="CI82" s="67"/>
      <c r="CJ82" s="68" t="e">
        <f t="shared" si="61"/>
        <v>#DIV/0!</v>
      </c>
      <c r="CK82" s="68">
        <f t="shared" si="62"/>
        <v>0</v>
      </c>
      <c r="CL82" s="67"/>
      <c r="CM82" s="67"/>
      <c r="CN82" s="58">
        <f t="shared" si="63"/>
        <v>0</v>
      </c>
      <c r="CO82" s="58">
        <f t="shared" si="64"/>
        <v>0</v>
      </c>
      <c r="CP82" s="58">
        <f t="shared" si="65"/>
        <v>0</v>
      </c>
      <c r="CQ82" s="58">
        <f t="shared" si="66"/>
        <v>0</v>
      </c>
      <c r="CR82" s="58">
        <f t="shared" si="67"/>
        <v>0</v>
      </c>
      <c r="CS82" s="58">
        <f t="shared" si="68"/>
        <v>0</v>
      </c>
      <c r="CT82" s="58">
        <f t="shared" si="69"/>
        <v>0</v>
      </c>
      <c r="CU82" s="58">
        <f t="shared" si="70"/>
        <v>0</v>
      </c>
      <c r="CV82" s="58">
        <f t="shared" si="71"/>
        <v>0</v>
      </c>
      <c r="CW82" s="58">
        <f t="shared" si="72"/>
        <v>0</v>
      </c>
      <c r="CX82" s="58">
        <f t="shared" si="73"/>
        <v>0</v>
      </c>
      <c r="CY82" s="58">
        <f t="shared" si="74"/>
        <v>0</v>
      </c>
      <c r="CZ82" s="58">
        <f t="shared" si="75"/>
        <v>0</v>
      </c>
    </row>
    <row r="83" spans="1:104" ht="39" x14ac:dyDescent="0.35">
      <c r="A83" s="136" t="s">
        <v>549</v>
      </c>
      <c r="B83" s="294"/>
      <c r="C83" s="20" t="s">
        <v>750</v>
      </c>
      <c r="D83" s="22" t="s">
        <v>555</v>
      </c>
      <c r="E83" s="22" t="s">
        <v>556</v>
      </c>
      <c r="F83" s="22" t="s">
        <v>554</v>
      </c>
      <c r="G83" s="20">
        <f t="shared" si="38"/>
        <v>1</v>
      </c>
      <c r="H83" s="20"/>
      <c r="I83" s="20"/>
      <c r="J83" s="20"/>
      <c r="K83" s="20"/>
      <c r="L83" s="20"/>
      <c r="M83" s="20"/>
      <c r="N83" s="20"/>
      <c r="O83" s="20"/>
      <c r="P83" s="20"/>
      <c r="Q83" s="20"/>
      <c r="R83" s="20">
        <v>1</v>
      </c>
      <c r="S83" s="20"/>
      <c r="T83" s="67" t="s">
        <v>115</v>
      </c>
      <c r="U83" s="67"/>
      <c r="V83" s="68" t="e">
        <f t="shared" si="39"/>
        <v>#DIV/0!</v>
      </c>
      <c r="W83" s="68">
        <f t="shared" si="40"/>
        <v>0</v>
      </c>
      <c r="X83" s="67"/>
      <c r="Y83" s="67"/>
      <c r="Z83" s="67" t="s">
        <v>116</v>
      </c>
      <c r="AA83" s="67"/>
      <c r="AB83" s="68" t="e">
        <f t="shared" si="41"/>
        <v>#DIV/0!</v>
      </c>
      <c r="AC83" s="68">
        <f t="shared" si="42"/>
        <v>0</v>
      </c>
      <c r="AD83" s="67"/>
      <c r="AE83" s="67"/>
      <c r="AF83" s="67" t="s">
        <v>117</v>
      </c>
      <c r="AG83" s="67"/>
      <c r="AH83" s="68" t="e">
        <f t="shared" si="43"/>
        <v>#DIV/0!</v>
      </c>
      <c r="AI83" s="68">
        <f t="shared" si="44"/>
        <v>0</v>
      </c>
      <c r="AJ83" s="67"/>
      <c r="AK83" s="67"/>
      <c r="AL83" s="67" t="s">
        <v>118</v>
      </c>
      <c r="AM83" s="67"/>
      <c r="AN83" s="68" t="e">
        <f t="shared" si="45"/>
        <v>#DIV/0!</v>
      </c>
      <c r="AO83" s="68">
        <f t="shared" si="46"/>
        <v>0</v>
      </c>
      <c r="AP83" s="67"/>
      <c r="AQ83" s="67"/>
      <c r="AR83" s="67" t="s">
        <v>119</v>
      </c>
      <c r="AS83" s="67"/>
      <c r="AT83" s="68" t="e">
        <f t="shared" si="47"/>
        <v>#DIV/0!</v>
      </c>
      <c r="AU83" s="68">
        <f t="shared" si="48"/>
        <v>0</v>
      </c>
      <c r="AV83" s="67"/>
      <c r="AW83" s="67"/>
      <c r="AX83" s="67" t="s">
        <v>120</v>
      </c>
      <c r="AY83" s="67"/>
      <c r="AZ83" s="68" t="e">
        <f t="shared" si="49"/>
        <v>#DIV/0!</v>
      </c>
      <c r="BA83" s="68">
        <f t="shared" si="50"/>
        <v>0</v>
      </c>
      <c r="BB83" s="67"/>
      <c r="BC83" s="67"/>
      <c r="BD83" s="67" t="s">
        <v>121</v>
      </c>
      <c r="BE83" s="67"/>
      <c r="BF83" s="68" t="e">
        <f t="shared" si="51"/>
        <v>#DIV/0!</v>
      </c>
      <c r="BG83" s="68">
        <f t="shared" si="52"/>
        <v>0</v>
      </c>
      <c r="BH83" s="67"/>
      <c r="BI83" s="67"/>
      <c r="BJ83" s="67" t="s">
        <v>122</v>
      </c>
      <c r="BK83" s="67"/>
      <c r="BL83" s="68" t="e">
        <f t="shared" si="53"/>
        <v>#DIV/0!</v>
      </c>
      <c r="BM83" s="68">
        <f t="shared" si="54"/>
        <v>0</v>
      </c>
      <c r="BN83" s="67"/>
      <c r="BO83" s="67"/>
      <c r="BP83" s="67" t="s">
        <v>123</v>
      </c>
      <c r="BQ83" s="67"/>
      <c r="BR83" s="68" t="e">
        <f t="shared" si="55"/>
        <v>#DIV/0!</v>
      </c>
      <c r="BS83" s="68">
        <f t="shared" si="56"/>
        <v>0</v>
      </c>
      <c r="BT83" s="67"/>
      <c r="BU83" s="67"/>
      <c r="BV83" s="67" t="s">
        <v>124</v>
      </c>
      <c r="BW83" s="67"/>
      <c r="BX83" s="68" t="e">
        <f t="shared" si="57"/>
        <v>#DIV/0!</v>
      </c>
      <c r="BY83" s="68">
        <f t="shared" si="58"/>
        <v>0</v>
      </c>
      <c r="BZ83" s="67"/>
      <c r="CA83" s="67"/>
      <c r="CB83" s="67" t="s">
        <v>125</v>
      </c>
      <c r="CC83" s="67"/>
      <c r="CD83" s="68">
        <f t="shared" si="59"/>
        <v>0</v>
      </c>
      <c r="CE83" s="68">
        <f t="shared" si="60"/>
        <v>0</v>
      </c>
      <c r="CF83" s="67"/>
      <c r="CG83" s="67"/>
      <c r="CH83" s="67" t="s">
        <v>126</v>
      </c>
      <c r="CI83" s="67"/>
      <c r="CJ83" s="68" t="e">
        <f t="shared" si="61"/>
        <v>#DIV/0!</v>
      </c>
      <c r="CK83" s="68">
        <f t="shared" si="62"/>
        <v>0</v>
      </c>
      <c r="CL83" s="67"/>
      <c r="CM83" s="67"/>
      <c r="CN83" s="58">
        <f t="shared" si="63"/>
        <v>0</v>
      </c>
      <c r="CO83" s="58">
        <f t="shared" si="64"/>
        <v>0</v>
      </c>
      <c r="CP83" s="58">
        <f t="shared" si="65"/>
        <v>0</v>
      </c>
      <c r="CQ83" s="58">
        <f t="shared" si="66"/>
        <v>0</v>
      </c>
      <c r="CR83" s="58">
        <f t="shared" si="67"/>
        <v>0</v>
      </c>
      <c r="CS83" s="58">
        <f t="shared" si="68"/>
        <v>0</v>
      </c>
      <c r="CT83" s="58">
        <f t="shared" si="69"/>
        <v>0</v>
      </c>
      <c r="CU83" s="58">
        <f t="shared" si="70"/>
        <v>0</v>
      </c>
      <c r="CV83" s="58">
        <f t="shared" si="71"/>
        <v>0</v>
      </c>
      <c r="CW83" s="58">
        <f t="shared" si="72"/>
        <v>0</v>
      </c>
      <c r="CX83" s="58">
        <f t="shared" si="73"/>
        <v>0</v>
      </c>
      <c r="CY83" s="58">
        <f t="shared" si="74"/>
        <v>0</v>
      </c>
      <c r="CZ83" s="58">
        <f t="shared" si="75"/>
        <v>0</v>
      </c>
    </row>
    <row r="84" spans="1:104" ht="39" x14ac:dyDescent="0.35">
      <c r="A84" s="136" t="s">
        <v>499</v>
      </c>
      <c r="B84" s="292" t="s">
        <v>144</v>
      </c>
      <c r="C84" s="20" t="s">
        <v>751</v>
      </c>
      <c r="D84" s="22" t="s">
        <v>514</v>
      </c>
      <c r="E84" s="22" t="s">
        <v>515</v>
      </c>
      <c r="F84" s="22" t="s">
        <v>516</v>
      </c>
      <c r="G84" s="20">
        <f t="shared" si="38"/>
        <v>3</v>
      </c>
      <c r="H84" s="20"/>
      <c r="I84" s="20"/>
      <c r="J84" s="20"/>
      <c r="K84" s="20"/>
      <c r="L84" s="20"/>
      <c r="M84" s="20"/>
      <c r="N84" s="20">
        <v>1</v>
      </c>
      <c r="O84" s="20"/>
      <c r="P84" s="20">
        <v>1</v>
      </c>
      <c r="Q84" s="20"/>
      <c r="R84" s="20">
        <v>1</v>
      </c>
      <c r="S84" s="20"/>
      <c r="T84" s="67" t="s">
        <v>115</v>
      </c>
      <c r="U84" s="67"/>
      <c r="V84" s="68" t="e">
        <f t="shared" si="39"/>
        <v>#DIV/0!</v>
      </c>
      <c r="W84" s="68">
        <f t="shared" si="40"/>
        <v>0</v>
      </c>
      <c r="X84" s="67"/>
      <c r="Y84" s="67"/>
      <c r="Z84" s="67" t="s">
        <v>116</v>
      </c>
      <c r="AA84" s="67"/>
      <c r="AB84" s="68" t="e">
        <f t="shared" si="41"/>
        <v>#DIV/0!</v>
      </c>
      <c r="AC84" s="68">
        <f t="shared" si="42"/>
        <v>0</v>
      </c>
      <c r="AD84" s="67"/>
      <c r="AE84" s="67"/>
      <c r="AF84" s="67" t="s">
        <v>117</v>
      </c>
      <c r="AG84" s="67"/>
      <c r="AH84" s="68" t="e">
        <f t="shared" si="43"/>
        <v>#DIV/0!</v>
      </c>
      <c r="AI84" s="68">
        <f t="shared" si="44"/>
        <v>0</v>
      </c>
      <c r="AJ84" s="67"/>
      <c r="AK84" s="67"/>
      <c r="AL84" s="67" t="s">
        <v>118</v>
      </c>
      <c r="AM84" s="67"/>
      <c r="AN84" s="68" t="e">
        <f t="shared" si="45"/>
        <v>#DIV/0!</v>
      </c>
      <c r="AO84" s="68">
        <f t="shared" si="46"/>
        <v>0</v>
      </c>
      <c r="AP84" s="67"/>
      <c r="AQ84" s="67"/>
      <c r="AR84" s="67" t="s">
        <v>119</v>
      </c>
      <c r="AS84" s="67"/>
      <c r="AT84" s="68" t="e">
        <f t="shared" si="47"/>
        <v>#DIV/0!</v>
      </c>
      <c r="AU84" s="68">
        <f t="shared" si="48"/>
        <v>0</v>
      </c>
      <c r="AV84" s="67"/>
      <c r="AW84" s="67"/>
      <c r="AX84" s="67" t="s">
        <v>120</v>
      </c>
      <c r="AY84" s="67"/>
      <c r="AZ84" s="68" t="e">
        <f t="shared" si="49"/>
        <v>#DIV/0!</v>
      </c>
      <c r="BA84" s="68">
        <f t="shared" si="50"/>
        <v>0</v>
      </c>
      <c r="BB84" s="67"/>
      <c r="BC84" s="67"/>
      <c r="BD84" s="67" t="s">
        <v>121</v>
      </c>
      <c r="BE84" s="67"/>
      <c r="BF84" s="68">
        <f t="shared" si="51"/>
        <v>0</v>
      </c>
      <c r="BG84" s="68">
        <f t="shared" si="52"/>
        <v>0</v>
      </c>
      <c r="BH84" s="67"/>
      <c r="BI84" s="67"/>
      <c r="BJ84" s="67" t="s">
        <v>122</v>
      </c>
      <c r="BK84" s="67"/>
      <c r="BL84" s="68" t="e">
        <f t="shared" si="53"/>
        <v>#DIV/0!</v>
      </c>
      <c r="BM84" s="68">
        <f t="shared" si="54"/>
        <v>0</v>
      </c>
      <c r="BN84" s="67"/>
      <c r="BO84" s="67"/>
      <c r="BP84" s="67" t="s">
        <v>123</v>
      </c>
      <c r="BQ84" s="67"/>
      <c r="BR84" s="68">
        <f t="shared" si="55"/>
        <v>0</v>
      </c>
      <c r="BS84" s="68">
        <f t="shared" si="56"/>
        <v>0</v>
      </c>
      <c r="BT84" s="67"/>
      <c r="BU84" s="67"/>
      <c r="BV84" s="67" t="s">
        <v>124</v>
      </c>
      <c r="BW84" s="67"/>
      <c r="BX84" s="68" t="e">
        <f t="shared" si="57"/>
        <v>#DIV/0!</v>
      </c>
      <c r="BY84" s="68">
        <f t="shared" si="58"/>
        <v>0</v>
      </c>
      <c r="BZ84" s="67"/>
      <c r="CA84" s="67"/>
      <c r="CB84" s="67" t="s">
        <v>125</v>
      </c>
      <c r="CC84" s="67"/>
      <c r="CD84" s="68">
        <f t="shared" si="59"/>
        <v>0</v>
      </c>
      <c r="CE84" s="68">
        <f t="shared" si="60"/>
        <v>0</v>
      </c>
      <c r="CF84" s="67"/>
      <c r="CG84" s="67"/>
      <c r="CH84" s="67" t="s">
        <v>126</v>
      </c>
      <c r="CI84" s="67"/>
      <c r="CJ84" s="68" t="e">
        <f t="shared" si="61"/>
        <v>#DIV/0!</v>
      </c>
      <c r="CK84" s="68">
        <f t="shared" si="62"/>
        <v>0</v>
      </c>
      <c r="CL84" s="67"/>
      <c r="CM84" s="67"/>
      <c r="CN84" s="58">
        <f t="shared" si="63"/>
        <v>0</v>
      </c>
      <c r="CO84" s="58">
        <f t="shared" si="64"/>
        <v>0</v>
      </c>
      <c r="CP84" s="58">
        <f t="shared" si="65"/>
        <v>0</v>
      </c>
      <c r="CQ84" s="58">
        <f t="shared" si="66"/>
        <v>0</v>
      </c>
      <c r="CR84" s="58">
        <f t="shared" si="67"/>
        <v>0</v>
      </c>
      <c r="CS84" s="58">
        <f t="shared" si="68"/>
        <v>0</v>
      </c>
      <c r="CT84" s="58">
        <f t="shared" si="69"/>
        <v>0</v>
      </c>
      <c r="CU84" s="58">
        <f t="shared" si="70"/>
        <v>0</v>
      </c>
      <c r="CV84" s="58">
        <f t="shared" si="71"/>
        <v>0</v>
      </c>
      <c r="CW84" s="58">
        <f t="shared" si="72"/>
        <v>0</v>
      </c>
      <c r="CX84" s="58">
        <f t="shared" si="73"/>
        <v>0</v>
      </c>
      <c r="CY84" s="58">
        <f t="shared" si="74"/>
        <v>0</v>
      </c>
      <c r="CZ84" s="58">
        <f t="shared" si="75"/>
        <v>0</v>
      </c>
    </row>
    <row r="85" spans="1:104" ht="52" x14ac:dyDescent="0.35">
      <c r="A85" s="136" t="s">
        <v>499</v>
      </c>
      <c r="B85" s="293"/>
      <c r="C85" s="20" t="s">
        <v>752</v>
      </c>
      <c r="D85" s="22" t="s">
        <v>514</v>
      </c>
      <c r="E85" s="22" t="s">
        <v>517</v>
      </c>
      <c r="F85" s="22" t="s">
        <v>518</v>
      </c>
      <c r="G85" s="20">
        <f t="shared" si="38"/>
        <v>2</v>
      </c>
      <c r="H85" s="20"/>
      <c r="I85" s="20"/>
      <c r="J85" s="20"/>
      <c r="K85" s="20"/>
      <c r="L85" s="20"/>
      <c r="M85" s="20"/>
      <c r="N85" s="20"/>
      <c r="O85" s="20">
        <v>1</v>
      </c>
      <c r="P85" s="20"/>
      <c r="Q85" s="20"/>
      <c r="R85" s="20">
        <v>1</v>
      </c>
      <c r="S85" s="20"/>
      <c r="T85" s="67" t="s">
        <v>115</v>
      </c>
      <c r="U85" s="67"/>
      <c r="V85" s="68" t="e">
        <f t="shared" si="39"/>
        <v>#DIV/0!</v>
      </c>
      <c r="W85" s="68">
        <f t="shared" si="40"/>
        <v>0</v>
      </c>
      <c r="X85" s="67"/>
      <c r="Y85" s="67"/>
      <c r="Z85" s="67" t="s">
        <v>116</v>
      </c>
      <c r="AA85" s="67"/>
      <c r="AB85" s="68" t="e">
        <f t="shared" si="41"/>
        <v>#DIV/0!</v>
      </c>
      <c r="AC85" s="68">
        <f t="shared" si="42"/>
        <v>0</v>
      </c>
      <c r="AD85" s="67"/>
      <c r="AE85" s="67"/>
      <c r="AF85" s="67" t="s">
        <v>117</v>
      </c>
      <c r="AG85" s="67"/>
      <c r="AH85" s="68" t="e">
        <f t="shared" si="43"/>
        <v>#DIV/0!</v>
      </c>
      <c r="AI85" s="68">
        <f t="shared" si="44"/>
        <v>0</v>
      </c>
      <c r="AJ85" s="67"/>
      <c r="AK85" s="67"/>
      <c r="AL85" s="67" t="s">
        <v>118</v>
      </c>
      <c r="AM85" s="67"/>
      <c r="AN85" s="68" t="e">
        <f t="shared" si="45"/>
        <v>#DIV/0!</v>
      </c>
      <c r="AO85" s="68">
        <f t="shared" si="46"/>
        <v>0</v>
      </c>
      <c r="AP85" s="67"/>
      <c r="AQ85" s="67"/>
      <c r="AR85" s="67" t="s">
        <v>119</v>
      </c>
      <c r="AS85" s="67"/>
      <c r="AT85" s="68" t="e">
        <f t="shared" si="47"/>
        <v>#DIV/0!</v>
      </c>
      <c r="AU85" s="68">
        <f t="shared" si="48"/>
        <v>0</v>
      </c>
      <c r="AV85" s="67"/>
      <c r="AW85" s="67"/>
      <c r="AX85" s="67" t="s">
        <v>120</v>
      </c>
      <c r="AY85" s="67"/>
      <c r="AZ85" s="68" t="e">
        <f t="shared" si="49"/>
        <v>#DIV/0!</v>
      </c>
      <c r="BA85" s="68">
        <f t="shared" si="50"/>
        <v>0</v>
      </c>
      <c r="BB85" s="67"/>
      <c r="BC85" s="67"/>
      <c r="BD85" s="67" t="s">
        <v>121</v>
      </c>
      <c r="BE85" s="67"/>
      <c r="BF85" s="68" t="e">
        <f t="shared" si="51"/>
        <v>#DIV/0!</v>
      </c>
      <c r="BG85" s="68">
        <f t="shared" si="52"/>
        <v>0</v>
      </c>
      <c r="BH85" s="67"/>
      <c r="BI85" s="67"/>
      <c r="BJ85" s="67" t="s">
        <v>122</v>
      </c>
      <c r="BK85" s="67"/>
      <c r="BL85" s="68">
        <f t="shared" si="53"/>
        <v>0</v>
      </c>
      <c r="BM85" s="68">
        <f t="shared" si="54"/>
        <v>0</v>
      </c>
      <c r="BN85" s="67"/>
      <c r="BO85" s="67"/>
      <c r="BP85" s="67" t="s">
        <v>123</v>
      </c>
      <c r="BQ85" s="67"/>
      <c r="BR85" s="68" t="e">
        <f t="shared" si="55"/>
        <v>#DIV/0!</v>
      </c>
      <c r="BS85" s="68">
        <f t="shared" si="56"/>
        <v>0</v>
      </c>
      <c r="BT85" s="67"/>
      <c r="BU85" s="67"/>
      <c r="BV85" s="67" t="s">
        <v>124</v>
      </c>
      <c r="BW85" s="67"/>
      <c r="BX85" s="68" t="e">
        <f t="shared" si="57"/>
        <v>#DIV/0!</v>
      </c>
      <c r="BY85" s="68">
        <f t="shared" si="58"/>
        <v>0</v>
      </c>
      <c r="BZ85" s="67"/>
      <c r="CA85" s="67"/>
      <c r="CB85" s="67" t="s">
        <v>125</v>
      </c>
      <c r="CC85" s="67"/>
      <c r="CD85" s="68">
        <f t="shared" si="59"/>
        <v>0</v>
      </c>
      <c r="CE85" s="68">
        <f t="shared" si="60"/>
        <v>0</v>
      </c>
      <c r="CF85" s="67"/>
      <c r="CG85" s="67"/>
      <c r="CH85" s="67" t="s">
        <v>126</v>
      </c>
      <c r="CI85" s="67"/>
      <c r="CJ85" s="68" t="e">
        <f t="shared" si="61"/>
        <v>#DIV/0!</v>
      </c>
      <c r="CK85" s="68">
        <f t="shared" si="62"/>
        <v>0</v>
      </c>
      <c r="CL85" s="67"/>
      <c r="CM85" s="67"/>
      <c r="CN85" s="58">
        <f t="shared" si="63"/>
        <v>0</v>
      </c>
      <c r="CO85" s="58">
        <f t="shared" si="64"/>
        <v>0</v>
      </c>
      <c r="CP85" s="58">
        <f t="shared" si="65"/>
        <v>0</v>
      </c>
      <c r="CQ85" s="58">
        <f t="shared" si="66"/>
        <v>0</v>
      </c>
      <c r="CR85" s="58">
        <f t="shared" si="67"/>
        <v>0</v>
      </c>
      <c r="CS85" s="58">
        <f t="shared" si="68"/>
        <v>0</v>
      </c>
      <c r="CT85" s="58">
        <f t="shared" si="69"/>
        <v>0</v>
      </c>
      <c r="CU85" s="58">
        <f t="shared" si="70"/>
        <v>0</v>
      </c>
      <c r="CV85" s="58">
        <f t="shared" si="71"/>
        <v>0</v>
      </c>
      <c r="CW85" s="58">
        <f t="shared" si="72"/>
        <v>0</v>
      </c>
      <c r="CX85" s="58">
        <f t="shared" si="73"/>
        <v>0</v>
      </c>
      <c r="CY85" s="58">
        <f t="shared" si="74"/>
        <v>0</v>
      </c>
      <c r="CZ85" s="58">
        <f t="shared" si="75"/>
        <v>0</v>
      </c>
    </row>
    <row r="86" spans="1:104" ht="26" x14ac:dyDescent="0.35">
      <c r="A86" s="136" t="s">
        <v>499</v>
      </c>
      <c r="B86" s="293"/>
      <c r="C86" s="20" t="s">
        <v>753</v>
      </c>
      <c r="D86" s="22"/>
      <c r="E86" s="22"/>
      <c r="F86" s="22"/>
      <c r="G86" s="20">
        <f t="shared" si="38"/>
        <v>0</v>
      </c>
      <c r="H86" s="20"/>
      <c r="I86" s="20"/>
      <c r="J86" s="20"/>
      <c r="K86" s="20"/>
      <c r="L86" s="20"/>
      <c r="M86" s="20"/>
      <c r="N86" s="20"/>
      <c r="O86" s="20"/>
      <c r="P86" s="20"/>
      <c r="Q86" s="20"/>
      <c r="R86" s="20"/>
      <c r="S86" s="20"/>
      <c r="T86" s="67" t="s">
        <v>115</v>
      </c>
      <c r="U86" s="67"/>
      <c r="V86" s="68" t="e">
        <f t="shared" si="39"/>
        <v>#DIV/0!</v>
      </c>
      <c r="W86" s="68" t="e">
        <f t="shared" si="40"/>
        <v>#DIV/0!</v>
      </c>
      <c r="X86" s="67"/>
      <c r="Y86" s="67"/>
      <c r="Z86" s="67" t="s">
        <v>116</v>
      </c>
      <c r="AA86" s="67"/>
      <c r="AB86" s="68" t="e">
        <f t="shared" si="41"/>
        <v>#DIV/0!</v>
      </c>
      <c r="AC86" s="68" t="e">
        <f t="shared" si="42"/>
        <v>#DIV/0!</v>
      </c>
      <c r="AD86" s="67"/>
      <c r="AE86" s="67"/>
      <c r="AF86" s="67" t="s">
        <v>117</v>
      </c>
      <c r="AG86" s="67"/>
      <c r="AH86" s="68" t="e">
        <f t="shared" si="43"/>
        <v>#DIV/0!</v>
      </c>
      <c r="AI86" s="68" t="e">
        <f t="shared" si="44"/>
        <v>#DIV/0!</v>
      </c>
      <c r="AJ86" s="67"/>
      <c r="AK86" s="67"/>
      <c r="AL86" s="67" t="s">
        <v>118</v>
      </c>
      <c r="AM86" s="67"/>
      <c r="AN86" s="68" t="e">
        <f t="shared" si="45"/>
        <v>#DIV/0!</v>
      </c>
      <c r="AO86" s="68" t="e">
        <f t="shared" si="46"/>
        <v>#DIV/0!</v>
      </c>
      <c r="AP86" s="67"/>
      <c r="AQ86" s="67"/>
      <c r="AR86" s="67" t="s">
        <v>119</v>
      </c>
      <c r="AS86" s="67"/>
      <c r="AT86" s="68" t="e">
        <f t="shared" si="47"/>
        <v>#DIV/0!</v>
      </c>
      <c r="AU86" s="68" t="e">
        <f t="shared" si="48"/>
        <v>#DIV/0!</v>
      </c>
      <c r="AV86" s="67"/>
      <c r="AW86" s="67"/>
      <c r="AX86" s="67" t="s">
        <v>120</v>
      </c>
      <c r="AY86" s="67"/>
      <c r="AZ86" s="68" t="e">
        <f t="shared" si="49"/>
        <v>#DIV/0!</v>
      </c>
      <c r="BA86" s="68" t="e">
        <f t="shared" si="50"/>
        <v>#DIV/0!</v>
      </c>
      <c r="BB86" s="67"/>
      <c r="BC86" s="67"/>
      <c r="BD86" s="67" t="s">
        <v>121</v>
      </c>
      <c r="BE86" s="67"/>
      <c r="BF86" s="68" t="e">
        <f t="shared" si="51"/>
        <v>#DIV/0!</v>
      </c>
      <c r="BG86" s="68" t="e">
        <f t="shared" si="52"/>
        <v>#DIV/0!</v>
      </c>
      <c r="BH86" s="67"/>
      <c r="BI86" s="67"/>
      <c r="BJ86" s="67" t="s">
        <v>122</v>
      </c>
      <c r="BK86" s="67"/>
      <c r="BL86" s="68" t="e">
        <f t="shared" si="53"/>
        <v>#DIV/0!</v>
      </c>
      <c r="BM86" s="68" t="e">
        <f t="shared" si="54"/>
        <v>#DIV/0!</v>
      </c>
      <c r="BN86" s="67"/>
      <c r="BO86" s="67"/>
      <c r="BP86" s="67" t="s">
        <v>123</v>
      </c>
      <c r="BQ86" s="67"/>
      <c r="BR86" s="68" t="e">
        <f t="shared" si="55"/>
        <v>#DIV/0!</v>
      </c>
      <c r="BS86" s="68" t="e">
        <f t="shared" si="56"/>
        <v>#DIV/0!</v>
      </c>
      <c r="BT86" s="67"/>
      <c r="BU86" s="67"/>
      <c r="BV86" s="67" t="s">
        <v>124</v>
      </c>
      <c r="BW86" s="67"/>
      <c r="BX86" s="68" t="e">
        <f t="shared" si="57"/>
        <v>#DIV/0!</v>
      </c>
      <c r="BY86" s="68" t="e">
        <f t="shared" si="58"/>
        <v>#DIV/0!</v>
      </c>
      <c r="BZ86" s="67"/>
      <c r="CA86" s="67"/>
      <c r="CB86" s="67" t="s">
        <v>125</v>
      </c>
      <c r="CC86" s="67"/>
      <c r="CD86" s="68" t="e">
        <f t="shared" si="59"/>
        <v>#DIV/0!</v>
      </c>
      <c r="CE86" s="68" t="e">
        <f t="shared" si="60"/>
        <v>#DIV/0!</v>
      </c>
      <c r="CF86" s="67"/>
      <c r="CG86" s="67"/>
      <c r="CH86" s="67" t="s">
        <v>126</v>
      </c>
      <c r="CI86" s="67"/>
      <c r="CJ86" s="68" t="e">
        <f t="shared" si="61"/>
        <v>#DIV/0!</v>
      </c>
      <c r="CK86" s="68" t="e">
        <f t="shared" si="62"/>
        <v>#DIV/0!</v>
      </c>
      <c r="CL86" s="67"/>
      <c r="CM86" s="67"/>
      <c r="CN86" s="58">
        <f t="shared" si="63"/>
        <v>0</v>
      </c>
      <c r="CO86" s="58">
        <f t="shared" si="64"/>
        <v>0</v>
      </c>
      <c r="CP86" s="58">
        <f t="shared" si="65"/>
        <v>0</v>
      </c>
      <c r="CQ86" s="58">
        <f t="shared" si="66"/>
        <v>0</v>
      </c>
      <c r="CR86" s="58">
        <f t="shared" si="67"/>
        <v>0</v>
      </c>
      <c r="CS86" s="58">
        <f t="shared" si="68"/>
        <v>0</v>
      </c>
      <c r="CT86" s="58">
        <f t="shared" si="69"/>
        <v>0</v>
      </c>
      <c r="CU86" s="58">
        <f t="shared" si="70"/>
        <v>0</v>
      </c>
      <c r="CV86" s="58">
        <f t="shared" si="71"/>
        <v>0</v>
      </c>
      <c r="CW86" s="58">
        <f t="shared" si="72"/>
        <v>0</v>
      </c>
      <c r="CX86" s="58">
        <f t="shared" si="73"/>
        <v>0</v>
      </c>
      <c r="CY86" s="58">
        <f t="shared" si="74"/>
        <v>0</v>
      </c>
      <c r="CZ86" s="58">
        <f t="shared" si="75"/>
        <v>0</v>
      </c>
    </row>
    <row r="87" spans="1:104" ht="26" x14ac:dyDescent="0.35">
      <c r="A87" s="136" t="s">
        <v>499</v>
      </c>
      <c r="B87" s="294"/>
      <c r="C87" s="20" t="s">
        <v>754</v>
      </c>
      <c r="D87" s="22"/>
      <c r="E87" s="22"/>
      <c r="F87" s="22"/>
      <c r="G87" s="20">
        <f t="shared" si="38"/>
        <v>0</v>
      </c>
      <c r="H87" s="20"/>
      <c r="I87" s="20"/>
      <c r="J87" s="20"/>
      <c r="K87" s="20"/>
      <c r="L87" s="20"/>
      <c r="M87" s="20"/>
      <c r="N87" s="20"/>
      <c r="O87" s="20"/>
      <c r="P87" s="20"/>
      <c r="Q87" s="20"/>
      <c r="R87" s="20"/>
      <c r="S87" s="20"/>
      <c r="T87" s="67" t="s">
        <v>115</v>
      </c>
      <c r="U87" s="67"/>
      <c r="V87" s="68" t="e">
        <f t="shared" si="39"/>
        <v>#DIV/0!</v>
      </c>
      <c r="W87" s="68" t="e">
        <f t="shared" si="40"/>
        <v>#DIV/0!</v>
      </c>
      <c r="X87" s="67"/>
      <c r="Y87" s="67"/>
      <c r="Z87" s="67" t="s">
        <v>116</v>
      </c>
      <c r="AA87" s="67"/>
      <c r="AB87" s="68" t="e">
        <f t="shared" si="41"/>
        <v>#DIV/0!</v>
      </c>
      <c r="AC87" s="68" t="e">
        <f t="shared" si="42"/>
        <v>#DIV/0!</v>
      </c>
      <c r="AD87" s="67"/>
      <c r="AE87" s="67"/>
      <c r="AF87" s="67" t="s">
        <v>117</v>
      </c>
      <c r="AG87" s="67"/>
      <c r="AH87" s="68" t="e">
        <f t="shared" si="43"/>
        <v>#DIV/0!</v>
      </c>
      <c r="AI87" s="68" t="e">
        <f t="shared" si="44"/>
        <v>#DIV/0!</v>
      </c>
      <c r="AJ87" s="67"/>
      <c r="AK87" s="67"/>
      <c r="AL87" s="67" t="s">
        <v>118</v>
      </c>
      <c r="AM87" s="67"/>
      <c r="AN87" s="68" t="e">
        <f t="shared" si="45"/>
        <v>#DIV/0!</v>
      </c>
      <c r="AO87" s="68" t="e">
        <f t="shared" si="46"/>
        <v>#DIV/0!</v>
      </c>
      <c r="AP87" s="67"/>
      <c r="AQ87" s="67"/>
      <c r="AR87" s="67" t="s">
        <v>119</v>
      </c>
      <c r="AS87" s="67"/>
      <c r="AT87" s="68" t="e">
        <f t="shared" si="47"/>
        <v>#DIV/0!</v>
      </c>
      <c r="AU87" s="68" t="e">
        <f t="shared" si="48"/>
        <v>#DIV/0!</v>
      </c>
      <c r="AV87" s="67"/>
      <c r="AW87" s="67"/>
      <c r="AX87" s="67" t="s">
        <v>120</v>
      </c>
      <c r="AY87" s="67"/>
      <c r="AZ87" s="68" t="e">
        <f t="shared" si="49"/>
        <v>#DIV/0!</v>
      </c>
      <c r="BA87" s="68" t="e">
        <f t="shared" si="50"/>
        <v>#DIV/0!</v>
      </c>
      <c r="BB87" s="67"/>
      <c r="BC87" s="67"/>
      <c r="BD87" s="67" t="s">
        <v>121</v>
      </c>
      <c r="BE87" s="67"/>
      <c r="BF87" s="68" t="e">
        <f t="shared" si="51"/>
        <v>#DIV/0!</v>
      </c>
      <c r="BG87" s="68" t="e">
        <f t="shared" si="52"/>
        <v>#DIV/0!</v>
      </c>
      <c r="BH87" s="67"/>
      <c r="BI87" s="67"/>
      <c r="BJ87" s="67" t="s">
        <v>122</v>
      </c>
      <c r="BK87" s="67"/>
      <c r="BL87" s="68" t="e">
        <f t="shared" si="53"/>
        <v>#DIV/0!</v>
      </c>
      <c r="BM87" s="68" t="e">
        <f t="shared" si="54"/>
        <v>#DIV/0!</v>
      </c>
      <c r="BN87" s="67"/>
      <c r="BO87" s="67"/>
      <c r="BP87" s="67" t="s">
        <v>123</v>
      </c>
      <c r="BQ87" s="67"/>
      <c r="BR87" s="68" t="e">
        <f t="shared" si="55"/>
        <v>#DIV/0!</v>
      </c>
      <c r="BS87" s="68" t="e">
        <f t="shared" si="56"/>
        <v>#DIV/0!</v>
      </c>
      <c r="BT87" s="67"/>
      <c r="BU87" s="67"/>
      <c r="BV87" s="67" t="s">
        <v>124</v>
      </c>
      <c r="BW87" s="67"/>
      <c r="BX87" s="68" t="e">
        <f t="shared" si="57"/>
        <v>#DIV/0!</v>
      </c>
      <c r="BY87" s="68" t="e">
        <f t="shared" si="58"/>
        <v>#DIV/0!</v>
      </c>
      <c r="BZ87" s="67"/>
      <c r="CA87" s="67"/>
      <c r="CB87" s="67" t="s">
        <v>125</v>
      </c>
      <c r="CC87" s="67"/>
      <c r="CD87" s="68" t="e">
        <f t="shared" si="59"/>
        <v>#DIV/0!</v>
      </c>
      <c r="CE87" s="68" t="e">
        <f t="shared" si="60"/>
        <v>#DIV/0!</v>
      </c>
      <c r="CF87" s="67"/>
      <c r="CG87" s="67"/>
      <c r="CH87" s="67" t="s">
        <v>126</v>
      </c>
      <c r="CI87" s="67"/>
      <c r="CJ87" s="68" t="e">
        <f t="shared" si="61"/>
        <v>#DIV/0!</v>
      </c>
      <c r="CK87" s="68" t="e">
        <f t="shared" si="62"/>
        <v>#DIV/0!</v>
      </c>
      <c r="CL87" s="67"/>
      <c r="CM87" s="67"/>
      <c r="CN87" s="58">
        <f t="shared" si="63"/>
        <v>0</v>
      </c>
      <c r="CO87" s="58">
        <f t="shared" si="64"/>
        <v>0</v>
      </c>
      <c r="CP87" s="58">
        <f t="shared" si="65"/>
        <v>0</v>
      </c>
      <c r="CQ87" s="58">
        <f t="shared" si="66"/>
        <v>0</v>
      </c>
      <c r="CR87" s="58">
        <f t="shared" si="67"/>
        <v>0</v>
      </c>
      <c r="CS87" s="58">
        <f t="shared" si="68"/>
        <v>0</v>
      </c>
      <c r="CT87" s="58">
        <f t="shared" si="69"/>
        <v>0</v>
      </c>
      <c r="CU87" s="58">
        <f t="shared" si="70"/>
        <v>0</v>
      </c>
      <c r="CV87" s="58">
        <f t="shared" si="71"/>
        <v>0</v>
      </c>
      <c r="CW87" s="58">
        <f t="shared" si="72"/>
        <v>0</v>
      </c>
      <c r="CX87" s="58">
        <f t="shared" si="73"/>
        <v>0</v>
      </c>
      <c r="CY87" s="58">
        <f t="shared" si="74"/>
        <v>0</v>
      </c>
      <c r="CZ87" s="58">
        <f t="shared" si="75"/>
        <v>0</v>
      </c>
    </row>
    <row r="88" spans="1:104" ht="78" x14ac:dyDescent="0.35">
      <c r="A88" s="136" t="s">
        <v>499</v>
      </c>
      <c r="B88" s="292" t="s">
        <v>144</v>
      </c>
      <c r="C88" s="20" t="s">
        <v>755</v>
      </c>
      <c r="D88" s="22" t="s">
        <v>514</v>
      </c>
      <c r="E88" s="22" t="s">
        <v>520</v>
      </c>
      <c r="F88" s="22" t="s">
        <v>521</v>
      </c>
      <c r="G88" s="20">
        <f t="shared" si="38"/>
        <v>10</v>
      </c>
      <c r="H88" s="20"/>
      <c r="I88" s="20">
        <v>1</v>
      </c>
      <c r="J88" s="20">
        <v>1</v>
      </c>
      <c r="K88" s="20">
        <v>1</v>
      </c>
      <c r="L88" s="20">
        <v>1</v>
      </c>
      <c r="M88" s="20">
        <v>1</v>
      </c>
      <c r="N88" s="20">
        <v>1</v>
      </c>
      <c r="O88" s="20">
        <v>1</v>
      </c>
      <c r="P88" s="20">
        <v>1</v>
      </c>
      <c r="Q88" s="20">
        <v>1</v>
      </c>
      <c r="R88" s="20">
        <v>1</v>
      </c>
      <c r="S88" s="20"/>
      <c r="T88" s="67" t="s">
        <v>115</v>
      </c>
      <c r="U88" s="67"/>
      <c r="V88" s="68" t="e">
        <f t="shared" si="39"/>
        <v>#DIV/0!</v>
      </c>
      <c r="W88" s="68">
        <f t="shared" si="40"/>
        <v>0</v>
      </c>
      <c r="X88" s="67"/>
      <c r="Y88" s="67"/>
      <c r="Z88" s="67" t="s">
        <v>116</v>
      </c>
      <c r="AA88" s="67"/>
      <c r="AB88" s="68">
        <f t="shared" si="41"/>
        <v>0</v>
      </c>
      <c r="AC88" s="68">
        <f t="shared" si="42"/>
        <v>0</v>
      </c>
      <c r="AD88" s="67"/>
      <c r="AE88" s="67"/>
      <c r="AF88" s="67" t="s">
        <v>117</v>
      </c>
      <c r="AG88" s="67"/>
      <c r="AH88" s="68">
        <f t="shared" si="43"/>
        <v>0</v>
      </c>
      <c r="AI88" s="68">
        <f t="shared" si="44"/>
        <v>0</v>
      </c>
      <c r="AJ88" s="67"/>
      <c r="AK88" s="67"/>
      <c r="AL88" s="67" t="s">
        <v>118</v>
      </c>
      <c r="AM88" s="67"/>
      <c r="AN88" s="68">
        <f t="shared" si="45"/>
        <v>0</v>
      </c>
      <c r="AO88" s="68">
        <f t="shared" si="46"/>
        <v>0</v>
      </c>
      <c r="AP88" s="67"/>
      <c r="AQ88" s="67"/>
      <c r="AR88" s="67" t="s">
        <v>119</v>
      </c>
      <c r="AS88" s="67"/>
      <c r="AT88" s="68">
        <f t="shared" si="47"/>
        <v>0</v>
      </c>
      <c r="AU88" s="68">
        <f t="shared" si="48"/>
        <v>0</v>
      </c>
      <c r="AV88" s="67"/>
      <c r="AW88" s="67"/>
      <c r="AX88" s="67" t="s">
        <v>120</v>
      </c>
      <c r="AY88" s="67"/>
      <c r="AZ88" s="68">
        <f t="shared" si="49"/>
        <v>0</v>
      </c>
      <c r="BA88" s="68">
        <f t="shared" si="50"/>
        <v>0</v>
      </c>
      <c r="BB88" s="67"/>
      <c r="BC88" s="67"/>
      <c r="BD88" s="67" t="s">
        <v>121</v>
      </c>
      <c r="BE88" s="67"/>
      <c r="BF88" s="68">
        <f t="shared" si="51"/>
        <v>0</v>
      </c>
      <c r="BG88" s="68">
        <f t="shared" si="52"/>
        <v>0</v>
      </c>
      <c r="BH88" s="67"/>
      <c r="BI88" s="67"/>
      <c r="BJ88" s="67" t="s">
        <v>122</v>
      </c>
      <c r="BK88" s="67"/>
      <c r="BL88" s="68">
        <f t="shared" si="53"/>
        <v>0</v>
      </c>
      <c r="BM88" s="68">
        <f t="shared" si="54"/>
        <v>0</v>
      </c>
      <c r="BN88" s="67"/>
      <c r="BO88" s="67"/>
      <c r="BP88" s="67" t="s">
        <v>123</v>
      </c>
      <c r="BQ88" s="67"/>
      <c r="BR88" s="68">
        <f t="shared" si="55"/>
        <v>0</v>
      </c>
      <c r="BS88" s="68">
        <f t="shared" si="56"/>
        <v>0</v>
      </c>
      <c r="BT88" s="67"/>
      <c r="BU88" s="67"/>
      <c r="BV88" s="67" t="s">
        <v>124</v>
      </c>
      <c r="BW88" s="67"/>
      <c r="BX88" s="68">
        <f t="shared" si="57"/>
        <v>0</v>
      </c>
      <c r="BY88" s="68">
        <f t="shared" si="58"/>
        <v>0</v>
      </c>
      <c r="BZ88" s="67"/>
      <c r="CA88" s="67"/>
      <c r="CB88" s="67" t="s">
        <v>125</v>
      </c>
      <c r="CC88" s="67"/>
      <c r="CD88" s="68">
        <f t="shared" si="59"/>
        <v>0</v>
      </c>
      <c r="CE88" s="68">
        <f t="shared" si="60"/>
        <v>0</v>
      </c>
      <c r="CF88" s="67"/>
      <c r="CG88" s="67"/>
      <c r="CH88" s="67" t="s">
        <v>126</v>
      </c>
      <c r="CI88" s="67"/>
      <c r="CJ88" s="68" t="e">
        <f t="shared" si="61"/>
        <v>#DIV/0!</v>
      </c>
      <c r="CK88" s="68">
        <f t="shared" si="62"/>
        <v>0</v>
      </c>
      <c r="CL88" s="67"/>
      <c r="CM88" s="67"/>
      <c r="CN88" s="58">
        <f t="shared" si="63"/>
        <v>0</v>
      </c>
      <c r="CO88" s="58">
        <f t="shared" si="64"/>
        <v>0</v>
      </c>
      <c r="CP88" s="58">
        <f t="shared" si="65"/>
        <v>0</v>
      </c>
      <c r="CQ88" s="58">
        <f t="shared" si="66"/>
        <v>0</v>
      </c>
      <c r="CR88" s="58">
        <f t="shared" si="67"/>
        <v>0</v>
      </c>
      <c r="CS88" s="58">
        <f t="shared" si="68"/>
        <v>0</v>
      </c>
      <c r="CT88" s="58">
        <f t="shared" si="69"/>
        <v>0</v>
      </c>
      <c r="CU88" s="58">
        <f t="shared" si="70"/>
        <v>0</v>
      </c>
      <c r="CV88" s="58">
        <f t="shared" si="71"/>
        <v>0</v>
      </c>
      <c r="CW88" s="58">
        <f t="shared" si="72"/>
        <v>0</v>
      </c>
      <c r="CX88" s="58">
        <f t="shared" si="73"/>
        <v>0</v>
      </c>
      <c r="CY88" s="58">
        <f t="shared" si="74"/>
        <v>0</v>
      </c>
      <c r="CZ88" s="58">
        <f t="shared" si="75"/>
        <v>0</v>
      </c>
    </row>
    <row r="89" spans="1:104" ht="52" x14ac:dyDescent="0.35">
      <c r="A89" s="136" t="s">
        <v>499</v>
      </c>
      <c r="B89" s="293"/>
      <c r="C89" s="20" t="s">
        <v>756</v>
      </c>
      <c r="D89" s="22" t="s">
        <v>514</v>
      </c>
      <c r="E89" s="22" t="s">
        <v>522</v>
      </c>
      <c r="F89" s="22" t="s">
        <v>523</v>
      </c>
      <c r="G89" s="20">
        <f t="shared" si="38"/>
        <v>10</v>
      </c>
      <c r="H89" s="20"/>
      <c r="I89" s="20">
        <v>1</v>
      </c>
      <c r="J89" s="20">
        <v>1</v>
      </c>
      <c r="K89" s="20">
        <v>1</v>
      </c>
      <c r="L89" s="20">
        <v>1</v>
      </c>
      <c r="M89" s="20">
        <v>1</v>
      </c>
      <c r="N89" s="20">
        <v>1</v>
      </c>
      <c r="O89" s="20">
        <v>1</v>
      </c>
      <c r="P89" s="20">
        <v>1</v>
      </c>
      <c r="Q89" s="20">
        <v>1</v>
      </c>
      <c r="R89" s="20">
        <v>1</v>
      </c>
      <c r="S89" s="20"/>
      <c r="T89" s="67" t="s">
        <v>115</v>
      </c>
      <c r="U89" s="67"/>
      <c r="V89" s="68" t="e">
        <f t="shared" si="39"/>
        <v>#DIV/0!</v>
      </c>
      <c r="W89" s="68">
        <f t="shared" si="40"/>
        <v>0</v>
      </c>
      <c r="X89" s="67"/>
      <c r="Y89" s="67"/>
      <c r="Z89" s="67" t="s">
        <v>116</v>
      </c>
      <c r="AA89" s="67"/>
      <c r="AB89" s="68">
        <f t="shared" si="41"/>
        <v>0</v>
      </c>
      <c r="AC89" s="68">
        <f t="shared" si="42"/>
        <v>0</v>
      </c>
      <c r="AD89" s="67"/>
      <c r="AE89" s="67"/>
      <c r="AF89" s="67" t="s">
        <v>117</v>
      </c>
      <c r="AG89" s="67"/>
      <c r="AH89" s="68">
        <f t="shared" si="43"/>
        <v>0</v>
      </c>
      <c r="AI89" s="68">
        <f t="shared" si="44"/>
        <v>0</v>
      </c>
      <c r="AJ89" s="67"/>
      <c r="AK89" s="67"/>
      <c r="AL89" s="67" t="s">
        <v>118</v>
      </c>
      <c r="AM89" s="67"/>
      <c r="AN89" s="68">
        <f t="shared" si="45"/>
        <v>0</v>
      </c>
      <c r="AO89" s="68">
        <f t="shared" si="46"/>
        <v>0</v>
      </c>
      <c r="AP89" s="67"/>
      <c r="AQ89" s="67"/>
      <c r="AR89" s="67" t="s">
        <v>119</v>
      </c>
      <c r="AS89" s="67"/>
      <c r="AT89" s="68">
        <f t="shared" si="47"/>
        <v>0</v>
      </c>
      <c r="AU89" s="68">
        <f t="shared" si="48"/>
        <v>0</v>
      </c>
      <c r="AV89" s="67"/>
      <c r="AW89" s="67"/>
      <c r="AX89" s="67" t="s">
        <v>120</v>
      </c>
      <c r="AY89" s="67"/>
      <c r="AZ89" s="68">
        <f t="shared" si="49"/>
        <v>0</v>
      </c>
      <c r="BA89" s="68">
        <f t="shared" si="50"/>
        <v>0</v>
      </c>
      <c r="BB89" s="67"/>
      <c r="BC89" s="67"/>
      <c r="BD89" s="67" t="s">
        <v>121</v>
      </c>
      <c r="BE89" s="67"/>
      <c r="BF89" s="68">
        <f t="shared" si="51"/>
        <v>0</v>
      </c>
      <c r="BG89" s="68">
        <f t="shared" si="52"/>
        <v>0</v>
      </c>
      <c r="BH89" s="67"/>
      <c r="BI89" s="67"/>
      <c r="BJ89" s="67" t="s">
        <v>122</v>
      </c>
      <c r="BK89" s="67"/>
      <c r="BL89" s="68">
        <f t="shared" si="53"/>
        <v>0</v>
      </c>
      <c r="BM89" s="68">
        <f t="shared" si="54"/>
        <v>0</v>
      </c>
      <c r="BN89" s="67"/>
      <c r="BO89" s="67"/>
      <c r="BP89" s="67" t="s">
        <v>123</v>
      </c>
      <c r="BQ89" s="67"/>
      <c r="BR89" s="68">
        <f t="shared" si="55"/>
        <v>0</v>
      </c>
      <c r="BS89" s="68">
        <f t="shared" si="56"/>
        <v>0</v>
      </c>
      <c r="BT89" s="67"/>
      <c r="BU89" s="67"/>
      <c r="BV89" s="67" t="s">
        <v>124</v>
      </c>
      <c r="BW89" s="67"/>
      <c r="BX89" s="68">
        <f t="shared" si="57"/>
        <v>0</v>
      </c>
      <c r="BY89" s="68">
        <f t="shared" si="58"/>
        <v>0</v>
      </c>
      <c r="BZ89" s="67"/>
      <c r="CA89" s="67"/>
      <c r="CB89" s="67" t="s">
        <v>125</v>
      </c>
      <c r="CC89" s="67"/>
      <c r="CD89" s="68">
        <f t="shared" si="59"/>
        <v>0</v>
      </c>
      <c r="CE89" s="68">
        <f t="shared" si="60"/>
        <v>0</v>
      </c>
      <c r="CF89" s="67"/>
      <c r="CG89" s="67"/>
      <c r="CH89" s="67" t="s">
        <v>126</v>
      </c>
      <c r="CI89" s="67"/>
      <c r="CJ89" s="68" t="e">
        <f t="shared" si="61"/>
        <v>#DIV/0!</v>
      </c>
      <c r="CK89" s="68">
        <f t="shared" si="62"/>
        <v>0</v>
      </c>
      <c r="CL89" s="67"/>
      <c r="CM89" s="67"/>
      <c r="CN89" s="58">
        <f t="shared" si="63"/>
        <v>0</v>
      </c>
      <c r="CO89" s="58">
        <f t="shared" si="64"/>
        <v>0</v>
      </c>
      <c r="CP89" s="58">
        <f t="shared" si="65"/>
        <v>0</v>
      </c>
      <c r="CQ89" s="58">
        <f t="shared" si="66"/>
        <v>0</v>
      </c>
      <c r="CR89" s="58">
        <f t="shared" si="67"/>
        <v>0</v>
      </c>
      <c r="CS89" s="58">
        <f t="shared" si="68"/>
        <v>0</v>
      </c>
      <c r="CT89" s="58">
        <f t="shared" si="69"/>
        <v>0</v>
      </c>
      <c r="CU89" s="58">
        <f t="shared" si="70"/>
        <v>0</v>
      </c>
      <c r="CV89" s="58">
        <f t="shared" si="71"/>
        <v>0</v>
      </c>
      <c r="CW89" s="58">
        <f t="shared" si="72"/>
        <v>0</v>
      </c>
      <c r="CX89" s="58">
        <f t="shared" si="73"/>
        <v>0</v>
      </c>
      <c r="CY89" s="58">
        <f t="shared" si="74"/>
        <v>0</v>
      </c>
      <c r="CZ89" s="58">
        <f t="shared" si="75"/>
        <v>0</v>
      </c>
    </row>
    <row r="90" spans="1:104" ht="26" x14ac:dyDescent="0.35">
      <c r="A90" s="136" t="s">
        <v>499</v>
      </c>
      <c r="B90" s="293"/>
      <c r="C90" s="20" t="s">
        <v>757</v>
      </c>
      <c r="D90" s="22"/>
      <c r="E90" s="22"/>
      <c r="F90" s="22"/>
      <c r="G90" s="20">
        <f t="shared" si="38"/>
        <v>0</v>
      </c>
      <c r="H90" s="20"/>
      <c r="I90" s="20"/>
      <c r="J90" s="20"/>
      <c r="K90" s="20"/>
      <c r="L90" s="20"/>
      <c r="M90" s="20"/>
      <c r="N90" s="20"/>
      <c r="O90" s="20"/>
      <c r="P90" s="20"/>
      <c r="Q90" s="20"/>
      <c r="R90" s="20"/>
      <c r="S90" s="20"/>
      <c r="T90" s="67" t="s">
        <v>115</v>
      </c>
      <c r="U90" s="67"/>
      <c r="V90" s="68" t="e">
        <f t="shared" si="39"/>
        <v>#DIV/0!</v>
      </c>
      <c r="W90" s="68" t="e">
        <f t="shared" si="40"/>
        <v>#DIV/0!</v>
      </c>
      <c r="X90" s="67"/>
      <c r="Y90" s="67"/>
      <c r="Z90" s="67" t="s">
        <v>116</v>
      </c>
      <c r="AA90" s="67"/>
      <c r="AB90" s="68" t="e">
        <f t="shared" si="41"/>
        <v>#DIV/0!</v>
      </c>
      <c r="AC90" s="68" t="e">
        <f t="shared" si="42"/>
        <v>#DIV/0!</v>
      </c>
      <c r="AD90" s="67"/>
      <c r="AE90" s="67"/>
      <c r="AF90" s="67" t="s">
        <v>117</v>
      </c>
      <c r="AG90" s="67"/>
      <c r="AH90" s="68" t="e">
        <f t="shared" si="43"/>
        <v>#DIV/0!</v>
      </c>
      <c r="AI90" s="68" t="e">
        <f t="shared" si="44"/>
        <v>#DIV/0!</v>
      </c>
      <c r="AJ90" s="67"/>
      <c r="AK90" s="67"/>
      <c r="AL90" s="67" t="s">
        <v>118</v>
      </c>
      <c r="AM90" s="67"/>
      <c r="AN90" s="68" t="e">
        <f t="shared" si="45"/>
        <v>#DIV/0!</v>
      </c>
      <c r="AO90" s="68" t="e">
        <f t="shared" si="46"/>
        <v>#DIV/0!</v>
      </c>
      <c r="AP90" s="67"/>
      <c r="AQ90" s="67"/>
      <c r="AR90" s="67" t="s">
        <v>119</v>
      </c>
      <c r="AS90" s="67"/>
      <c r="AT90" s="68" t="e">
        <f t="shared" si="47"/>
        <v>#DIV/0!</v>
      </c>
      <c r="AU90" s="68" t="e">
        <f t="shared" si="48"/>
        <v>#DIV/0!</v>
      </c>
      <c r="AV90" s="67"/>
      <c r="AW90" s="67"/>
      <c r="AX90" s="67" t="s">
        <v>120</v>
      </c>
      <c r="AY90" s="67"/>
      <c r="AZ90" s="68" t="e">
        <f t="shared" si="49"/>
        <v>#DIV/0!</v>
      </c>
      <c r="BA90" s="68" t="e">
        <f t="shared" si="50"/>
        <v>#DIV/0!</v>
      </c>
      <c r="BB90" s="67"/>
      <c r="BC90" s="67"/>
      <c r="BD90" s="67" t="s">
        <v>121</v>
      </c>
      <c r="BE90" s="67"/>
      <c r="BF90" s="68" t="e">
        <f t="shared" si="51"/>
        <v>#DIV/0!</v>
      </c>
      <c r="BG90" s="68" t="e">
        <f t="shared" si="52"/>
        <v>#DIV/0!</v>
      </c>
      <c r="BH90" s="67"/>
      <c r="BI90" s="67"/>
      <c r="BJ90" s="67" t="s">
        <v>122</v>
      </c>
      <c r="BK90" s="67"/>
      <c r="BL90" s="68" t="e">
        <f t="shared" si="53"/>
        <v>#DIV/0!</v>
      </c>
      <c r="BM90" s="68" t="e">
        <f t="shared" si="54"/>
        <v>#DIV/0!</v>
      </c>
      <c r="BN90" s="67"/>
      <c r="BO90" s="67"/>
      <c r="BP90" s="67" t="s">
        <v>123</v>
      </c>
      <c r="BQ90" s="67"/>
      <c r="BR90" s="68" t="e">
        <f t="shared" si="55"/>
        <v>#DIV/0!</v>
      </c>
      <c r="BS90" s="68" t="e">
        <f t="shared" si="56"/>
        <v>#DIV/0!</v>
      </c>
      <c r="BT90" s="67"/>
      <c r="BU90" s="67"/>
      <c r="BV90" s="67" t="s">
        <v>124</v>
      </c>
      <c r="BW90" s="67"/>
      <c r="BX90" s="68" t="e">
        <f t="shared" si="57"/>
        <v>#DIV/0!</v>
      </c>
      <c r="BY90" s="68" t="e">
        <f t="shared" si="58"/>
        <v>#DIV/0!</v>
      </c>
      <c r="BZ90" s="67"/>
      <c r="CA90" s="67"/>
      <c r="CB90" s="67" t="s">
        <v>125</v>
      </c>
      <c r="CC90" s="67"/>
      <c r="CD90" s="68" t="e">
        <f t="shared" si="59"/>
        <v>#DIV/0!</v>
      </c>
      <c r="CE90" s="68" t="e">
        <f t="shared" si="60"/>
        <v>#DIV/0!</v>
      </c>
      <c r="CF90" s="67"/>
      <c r="CG90" s="67"/>
      <c r="CH90" s="67" t="s">
        <v>126</v>
      </c>
      <c r="CI90" s="67"/>
      <c r="CJ90" s="68" t="e">
        <f t="shared" si="61"/>
        <v>#DIV/0!</v>
      </c>
      <c r="CK90" s="68" t="e">
        <f t="shared" si="62"/>
        <v>#DIV/0!</v>
      </c>
      <c r="CL90" s="67"/>
      <c r="CM90" s="67"/>
      <c r="CN90" s="58">
        <f t="shared" si="63"/>
        <v>0</v>
      </c>
      <c r="CO90" s="58">
        <f t="shared" si="64"/>
        <v>0</v>
      </c>
      <c r="CP90" s="58">
        <f t="shared" si="65"/>
        <v>0</v>
      </c>
      <c r="CQ90" s="58">
        <f t="shared" si="66"/>
        <v>0</v>
      </c>
      <c r="CR90" s="58">
        <f t="shared" si="67"/>
        <v>0</v>
      </c>
      <c r="CS90" s="58">
        <f t="shared" si="68"/>
        <v>0</v>
      </c>
      <c r="CT90" s="58">
        <f t="shared" si="69"/>
        <v>0</v>
      </c>
      <c r="CU90" s="58">
        <f t="shared" si="70"/>
        <v>0</v>
      </c>
      <c r="CV90" s="58">
        <f t="shared" si="71"/>
        <v>0</v>
      </c>
      <c r="CW90" s="58">
        <f t="shared" si="72"/>
        <v>0</v>
      </c>
      <c r="CX90" s="58">
        <f t="shared" si="73"/>
        <v>0</v>
      </c>
      <c r="CY90" s="58">
        <f t="shared" si="74"/>
        <v>0</v>
      </c>
      <c r="CZ90" s="58">
        <f t="shared" si="75"/>
        <v>0</v>
      </c>
    </row>
    <row r="91" spans="1:104" ht="26" x14ac:dyDescent="0.35">
      <c r="A91" s="136" t="s">
        <v>499</v>
      </c>
      <c r="B91" s="294"/>
      <c r="C91" s="20" t="s">
        <v>758</v>
      </c>
      <c r="D91" s="22"/>
      <c r="E91" s="22"/>
      <c r="F91" s="22"/>
      <c r="G91" s="20">
        <f t="shared" si="38"/>
        <v>0</v>
      </c>
      <c r="H91" s="20"/>
      <c r="I91" s="20"/>
      <c r="J91" s="20"/>
      <c r="K91" s="20"/>
      <c r="L91" s="20"/>
      <c r="M91" s="20"/>
      <c r="N91" s="20"/>
      <c r="O91" s="20"/>
      <c r="P91" s="20"/>
      <c r="Q91" s="20"/>
      <c r="R91" s="20"/>
      <c r="S91" s="20"/>
      <c r="T91" s="67" t="s">
        <v>115</v>
      </c>
      <c r="U91" s="67"/>
      <c r="V91" s="68" t="e">
        <f t="shared" si="39"/>
        <v>#DIV/0!</v>
      </c>
      <c r="W91" s="68" t="e">
        <f t="shared" si="40"/>
        <v>#DIV/0!</v>
      </c>
      <c r="X91" s="67"/>
      <c r="Y91" s="67"/>
      <c r="Z91" s="67" t="s">
        <v>116</v>
      </c>
      <c r="AA91" s="67"/>
      <c r="AB91" s="68" t="e">
        <f t="shared" si="41"/>
        <v>#DIV/0!</v>
      </c>
      <c r="AC91" s="68" t="e">
        <f t="shared" si="42"/>
        <v>#DIV/0!</v>
      </c>
      <c r="AD91" s="67"/>
      <c r="AE91" s="67"/>
      <c r="AF91" s="67" t="s">
        <v>117</v>
      </c>
      <c r="AG91" s="67"/>
      <c r="AH91" s="68" t="e">
        <f t="shared" si="43"/>
        <v>#DIV/0!</v>
      </c>
      <c r="AI91" s="68" t="e">
        <f t="shared" si="44"/>
        <v>#DIV/0!</v>
      </c>
      <c r="AJ91" s="67"/>
      <c r="AK91" s="67"/>
      <c r="AL91" s="67" t="s">
        <v>118</v>
      </c>
      <c r="AM91" s="67"/>
      <c r="AN91" s="68" t="e">
        <f t="shared" si="45"/>
        <v>#DIV/0!</v>
      </c>
      <c r="AO91" s="68" t="e">
        <f t="shared" si="46"/>
        <v>#DIV/0!</v>
      </c>
      <c r="AP91" s="67"/>
      <c r="AQ91" s="67"/>
      <c r="AR91" s="67" t="s">
        <v>119</v>
      </c>
      <c r="AS91" s="67"/>
      <c r="AT91" s="68" t="e">
        <f t="shared" si="47"/>
        <v>#DIV/0!</v>
      </c>
      <c r="AU91" s="68" t="e">
        <f t="shared" si="48"/>
        <v>#DIV/0!</v>
      </c>
      <c r="AV91" s="67"/>
      <c r="AW91" s="67"/>
      <c r="AX91" s="67" t="s">
        <v>120</v>
      </c>
      <c r="AY91" s="67"/>
      <c r="AZ91" s="68" t="e">
        <f t="shared" si="49"/>
        <v>#DIV/0!</v>
      </c>
      <c r="BA91" s="68" t="e">
        <f t="shared" si="50"/>
        <v>#DIV/0!</v>
      </c>
      <c r="BB91" s="67"/>
      <c r="BC91" s="67"/>
      <c r="BD91" s="67" t="s">
        <v>121</v>
      </c>
      <c r="BE91" s="67"/>
      <c r="BF91" s="68" t="e">
        <f t="shared" si="51"/>
        <v>#DIV/0!</v>
      </c>
      <c r="BG91" s="68" t="e">
        <f t="shared" si="52"/>
        <v>#DIV/0!</v>
      </c>
      <c r="BH91" s="67"/>
      <c r="BI91" s="67"/>
      <c r="BJ91" s="67" t="s">
        <v>122</v>
      </c>
      <c r="BK91" s="67"/>
      <c r="BL91" s="68" t="e">
        <f t="shared" si="53"/>
        <v>#DIV/0!</v>
      </c>
      <c r="BM91" s="68" t="e">
        <f t="shared" si="54"/>
        <v>#DIV/0!</v>
      </c>
      <c r="BN91" s="67"/>
      <c r="BO91" s="67"/>
      <c r="BP91" s="67" t="s">
        <v>123</v>
      </c>
      <c r="BQ91" s="67"/>
      <c r="BR91" s="68" t="e">
        <f t="shared" si="55"/>
        <v>#DIV/0!</v>
      </c>
      <c r="BS91" s="68" t="e">
        <f t="shared" si="56"/>
        <v>#DIV/0!</v>
      </c>
      <c r="BT91" s="67"/>
      <c r="BU91" s="67"/>
      <c r="BV91" s="67" t="s">
        <v>124</v>
      </c>
      <c r="BW91" s="67"/>
      <c r="BX91" s="68" t="e">
        <f t="shared" si="57"/>
        <v>#DIV/0!</v>
      </c>
      <c r="BY91" s="68" t="e">
        <f t="shared" si="58"/>
        <v>#DIV/0!</v>
      </c>
      <c r="BZ91" s="67"/>
      <c r="CA91" s="67"/>
      <c r="CB91" s="67" t="s">
        <v>125</v>
      </c>
      <c r="CC91" s="67"/>
      <c r="CD91" s="68" t="e">
        <f t="shared" si="59"/>
        <v>#DIV/0!</v>
      </c>
      <c r="CE91" s="68" t="e">
        <f t="shared" si="60"/>
        <v>#DIV/0!</v>
      </c>
      <c r="CF91" s="67"/>
      <c r="CG91" s="67"/>
      <c r="CH91" s="67" t="s">
        <v>126</v>
      </c>
      <c r="CI91" s="67"/>
      <c r="CJ91" s="68" t="e">
        <f t="shared" si="61"/>
        <v>#DIV/0!</v>
      </c>
      <c r="CK91" s="68" t="e">
        <f t="shared" si="62"/>
        <v>#DIV/0!</v>
      </c>
      <c r="CL91" s="67"/>
      <c r="CM91" s="67"/>
      <c r="CN91" s="58">
        <f t="shared" si="63"/>
        <v>0</v>
      </c>
      <c r="CO91" s="58">
        <f t="shared" si="64"/>
        <v>0</v>
      </c>
      <c r="CP91" s="58">
        <f t="shared" si="65"/>
        <v>0</v>
      </c>
      <c r="CQ91" s="58">
        <f t="shared" si="66"/>
        <v>0</v>
      </c>
      <c r="CR91" s="58">
        <f t="shared" si="67"/>
        <v>0</v>
      </c>
      <c r="CS91" s="58">
        <f t="shared" si="68"/>
        <v>0</v>
      </c>
      <c r="CT91" s="58">
        <f t="shared" si="69"/>
        <v>0</v>
      </c>
      <c r="CU91" s="58">
        <f t="shared" si="70"/>
        <v>0</v>
      </c>
      <c r="CV91" s="58">
        <f t="shared" si="71"/>
        <v>0</v>
      </c>
      <c r="CW91" s="58">
        <f t="shared" si="72"/>
        <v>0</v>
      </c>
      <c r="CX91" s="58">
        <f t="shared" si="73"/>
        <v>0</v>
      </c>
      <c r="CY91" s="58">
        <f t="shared" si="74"/>
        <v>0</v>
      </c>
      <c r="CZ91" s="58">
        <f t="shared" si="75"/>
        <v>0</v>
      </c>
    </row>
    <row r="92" spans="1:104" ht="52" x14ac:dyDescent="0.35">
      <c r="A92" s="136" t="s">
        <v>499</v>
      </c>
      <c r="B92" s="292" t="s">
        <v>144</v>
      </c>
      <c r="C92" s="20" t="s">
        <v>759</v>
      </c>
      <c r="D92" s="22" t="s">
        <v>525</v>
      </c>
      <c r="E92" s="22" t="s">
        <v>526</v>
      </c>
      <c r="F92" s="22" t="s">
        <v>527</v>
      </c>
      <c r="G92" s="20">
        <f t="shared" si="38"/>
        <v>10</v>
      </c>
      <c r="H92" s="20"/>
      <c r="I92" s="20">
        <v>1</v>
      </c>
      <c r="J92" s="20">
        <v>1</v>
      </c>
      <c r="K92" s="20">
        <v>1</v>
      </c>
      <c r="L92" s="20">
        <v>1</v>
      </c>
      <c r="M92" s="20">
        <v>1</v>
      </c>
      <c r="N92" s="20">
        <v>1</v>
      </c>
      <c r="O92" s="20">
        <v>1</v>
      </c>
      <c r="P92" s="20">
        <v>1</v>
      </c>
      <c r="Q92" s="20">
        <v>1</v>
      </c>
      <c r="R92" s="20">
        <v>1</v>
      </c>
      <c r="S92" s="20"/>
      <c r="T92" s="67" t="s">
        <v>115</v>
      </c>
      <c r="U92" s="67"/>
      <c r="V92" s="68" t="e">
        <f t="shared" si="39"/>
        <v>#DIV/0!</v>
      </c>
      <c r="W92" s="68">
        <f t="shared" si="40"/>
        <v>0</v>
      </c>
      <c r="X92" s="67"/>
      <c r="Y92" s="67"/>
      <c r="Z92" s="67" t="s">
        <v>116</v>
      </c>
      <c r="AA92" s="67"/>
      <c r="AB92" s="68">
        <f t="shared" si="41"/>
        <v>0</v>
      </c>
      <c r="AC92" s="68">
        <f t="shared" si="42"/>
        <v>0</v>
      </c>
      <c r="AD92" s="67"/>
      <c r="AE92" s="67"/>
      <c r="AF92" s="67" t="s">
        <v>117</v>
      </c>
      <c r="AG92" s="67"/>
      <c r="AH92" s="68">
        <f t="shared" si="43"/>
        <v>0</v>
      </c>
      <c r="AI92" s="68">
        <f t="shared" si="44"/>
        <v>0</v>
      </c>
      <c r="AJ92" s="67"/>
      <c r="AK92" s="67"/>
      <c r="AL92" s="67" t="s">
        <v>118</v>
      </c>
      <c r="AM92" s="67"/>
      <c r="AN92" s="68">
        <f t="shared" si="45"/>
        <v>0</v>
      </c>
      <c r="AO92" s="68">
        <f t="shared" si="46"/>
        <v>0</v>
      </c>
      <c r="AP92" s="67"/>
      <c r="AQ92" s="67"/>
      <c r="AR92" s="67" t="s">
        <v>119</v>
      </c>
      <c r="AS92" s="67"/>
      <c r="AT92" s="68">
        <f t="shared" si="47"/>
        <v>0</v>
      </c>
      <c r="AU92" s="68">
        <f t="shared" si="48"/>
        <v>0</v>
      </c>
      <c r="AV92" s="67"/>
      <c r="AW92" s="67"/>
      <c r="AX92" s="67" t="s">
        <v>120</v>
      </c>
      <c r="AY92" s="67"/>
      <c r="AZ92" s="68">
        <f t="shared" si="49"/>
        <v>0</v>
      </c>
      <c r="BA92" s="68">
        <f t="shared" si="50"/>
        <v>0</v>
      </c>
      <c r="BB92" s="67"/>
      <c r="BC92" s="67"/>
      <c r="BD92" s="67" t="s">
        <v>121</v>
      </c>
      <c r="BE92" s="67"/>
      <c r="BF92" s="68">
        <f t="shared" si="51"/>
        <v>0</v>
      </c>
      <c r="BG92" s="68">
        <f t="shared" si="52"/>
        <v>0</v>
      </c>
      <c r="BH92" s="67"/>
      <c r="BI92" s="67"/>
      <c r="BJ92" s="67" t="s">
        <v>122</v>
      </c>
      <c r="BK92" s="67"/>
      <c r="BL92" s="68">
        <f t="shared" si="53"/>
        <v>0</v>
      </c>
      <c r="BM92" s="68">
        <f t="shared" si="54"/>
        <v>0</v>
      </c>
      <c r="BN92" s="67"/>
      <c r="BO92" s="67"/>
      <c r="BP92" s="67" t="s">
        <v>123</v>
      </c>
      <c r="BQ92" s="67"/>
      <c r="BR92" s="68">
        <f t="shared" si="55"/>
        <v>0</v>
      </c>
      <c r="BS92" s="68">
        <f t="shared" si="56"/>
        <v>0</v>
      </c>
      <c r="BT92" s="67"/>
      <c r="BU92" s="67"/>
      <c r="BV92" s="67" t="s">
        <v>124</v>
      </c>
      <c r="BW92" s="67"/>
      <c r="BX92" s="68">
        <f t="shared" si="57"/>
        <v>0</v>
      </c>
      <c r="BY92" s="68">
        <f t="shared" si="58"/>
        <v>0</v>
      </c>
      <c r="BZ92" s="67"/>
      <c r="CA92" s="67"/>
      <c r="CB92" s="67" t="s">
        <v>125</v>
      </c>
      <c r="CC92" s="67"/>
      <c r="CD92" s="68">
        <f t="shared" si="59"/>
        <v>0</v>
      </c>
      <c r="CE92" s="68">
        <f t="shared" si="60"/>
        <v>0</v>
      </c>
      <c r="CF92" s="67"/>
      <c r="CG92" s="67"/>
      <c r="CH92" s="67" t="s">
        <v>126</v>
      </c>
      <c r="CI92" s="67"/>
      <c r="CJ92" s="68" t="e">
        <f t="shared" si="61"/>
        <v>#DIV/0!</v>
      </c>
      <c r="CK92" s="68">
        <f t="shared" si="62"/>
        <v>0</v>
      </c>
      <c r="CL92" s="67"/>
      <c r="CM92" s="67"/>
      <c r="CN92" s="58">
        <f t="shared" si="63"/>
        <v>0</v>
      </c>
      <c r="CO92" s="58">
        <f t="shared" si="64"/>
        <v>0</v>
      </c>
      <c r="CP92" s="58">
        <f t="shared" si="65"/>
        <v>0</v>
      </c>
      <c r="CQ92" s="58">
        <f t="shared" si="66"/>
        <v>0</v>
      </c>
      <c r="CR92" s="58">
        <f t="shared" si="67"/>
        <v>0</v>
      </c>
      <c r="CS92" s="58">
        <f t="shared" si="68"/>
        <v>0</v>
      </c>
      <c r="CT92" s="58">
        <f t="shared" si="69"/>
        <v>0</v>
      </c>
      <c r="CU92" s="58">
        <f t="shared" si="70"/>
        <v>0</v>
      </c>
      <c r="CV92" s="58">
        <f t="shared" si="71"/>
        <v>0</v>
      </c>
      <c r="CW92" s="58">
        <f t="shared" si="72"/>
        <v>0</v>
      </c>
      <c r="CX92" s="58">
        <f t="shared" si="73"/>
        <v>0</v>
      </c>
      <c r="CY92" s="58">
        <f t="shared" si="74"/>
        <v>0</v>
      </c>
      <c r="CZ92" s="58">
        <f t="shared" si="75"/>
        <v>0</v>
      </c>
    </row>
    <row r="93" spans="1:104" ht="26" x14ac:dyDescent="0.35">
      <c r="A93" s="136" t="s">
        <v>499</v>
      </c>
      <c r="B93" s="293"/>
      <c r="C93" s="20" t="s">
        <v>760</v>
      </c>
      <c r="D93" s="22"/>
      <c r="E93" s="22"/>
      <c r="F93" s="22"/>
      <c r="G93" s="20">
        <f t="shared" si="38"/>
        <v>0</v>
      </c>
      <c r="H93" s="20"/>
      <c r="I93" s="20"/>
      <c r="J93" s="20"/>
      <c r="K93" s="20"/>
      <c r="L93" s="20"/>
      <c r="M93" s="20"/>
      <c r="N93" s="20"/>
      <c r="O93" s="20"/>
      <c r="P93" s="20"/>
      <c r="Q93" s="20"/>
      <c r="R93" s="20"/>
      <c r="S93" s="20"/>
      <c r="T93" s="67" t="s">
        <v>115</v>
      </c>
      <c r="U93" s="67"/>
      <c r="V93" s="68" t="e">
        <f t="shared" si="39"/>
        <v>#DIV/0!</v>
      </c>
      <c r="W93" s="68" t="e">
        <f t="shared" si="40"/>
        <v>#DIV/0!</v>
      </c>
      <c r="X93" s="67"/>
      <c r="Y93" s="67"/>
      <c r="Z93" s="67" t="s">
        <v>116</v>
      </c>
      <c r="AA93" s="67"/>
      <c r="AB93" s="68" t="e">
        <f t="shared" si="41"/>
        <v>#DIV/0!</v>
      </c>
      <c r="AC93" s="68" t="e">
        <f t="shared" si="42"/>
        <v>#DIV/0!</v>
      </c>
      <c r="AD93" s="67"/>
      <c r="AE93" s="67"/>
      <c r="AF93" s="67" t="s">
        <v>117</v>
      </c>
      <c r="AG93" s="67"/>
      <c r="AH93" s="68" t="e">
        <f t="shared" si="43"/>
        <v>#DIV/0!</v>
      </c>
      <c r="AI93" s="68" t="e">
        <f t="shared" si="44"/>
        <v>#DIV/0!</v>
      </c>
      <c r="AJ93" s="67"/>
      <c r="AK93" s="67"/>
      <c r="AL93" s="67" t="s">
        <v>118</v>
      </c>
      <c r="AM93" s="67"/>
      <c r="AN93" s="68" t="e">
        <f t="shared" si="45"/>
        <v>#DIV/0!</v>
      </c>
      <c r="AO93" s="68" t="e">
        <f t="shared" si="46"/>
        <v>#DIV/0!</v>
      </c>
      <c r="AP93" s="67"/>
      <c r="AQ93" s="67"/>
      <c r="AR93" s="67" t="s">
        <v>119</v>
      </c>
      <c r="AS93" s="67"/>
      <c r="AT93" s="68" t="e">
        <f t="shared" si="47"/>
        <v>#DIV/0!</v>
      </c>
      <c r="AU93" s="68" t="e">
        <f t="shared" si="48"/>
        <v>#DIV/0!</v>
      </c>
      <c r="AV93" s="67"/>
      <c r="AW93" s="67"/>
      <c r="AX93" s="67" t="s">
        <v>120</v>
      </c>
      <c r="AY93" s="67"/>
      <c r="AZ93" s="68" t="e">
        <f t="shared" si="49"/>
        <v>#DIV/0!</v>
      </c>
      <c r="BA93" s="68" t="e">
        <f t="shared" si="50"/>
        <v>#DIV/0!</v>
      </c>
      <c r="BB93" s="67"/>
      <c r="BC93" s="67"/>
      <c r="BD93" s="67" t="s">
        <v>121</v>
      </c>
      <c r="BE93" s="67"/>
      <c r="BF93" s="68" t="e">
        <f t="shared" si="51"/>
        <v>#DIV/0!</v>
      </c>
      <c r="BG93" s="68" t="e">
        <f t="shared" si="52"/>
        <v>#DIV/0!</v>
      </c>
      <c r="BH93" s="67"/>
      <c r="BI93" s="67"/>
      <c r="BJ93" s="67" t="s">
        <v>122</v>
      </c>
      <c r="BK93" s="67"/>
      <c r="BL93" s="68" t="e">
        <f t="shared" si="53"/>
        <v>#DIV/0!</v>
      </c>
      <c r="BM93" s="68" t="e">
        <f t="shared" si="54"/>
        <v>#DIV/0!</v>
      </c>
      <c r="BN93" s="67"/>
      <c r="BO93" s="67"/>
      <c r="BP93" s="67" t="s">
        <v>123</v>
      </c>
      <c r="BQ93" s="67"/>
      <c r="BR93" s="68" t="e">
        <f t="shared" si="55"/>
        <v>#DIV/0!</v>
      </c>
      <c r="BS93" s="68" t="e">
        <f t="shared" si="56"/>
        <v>#DIV/0!</v>
      </c>
      <c r="BT93" s="67"/>
      <c r="BU93" s="67"/>
      <c r="BV93" s="67" t="s">
        <v>124</v>
      </c>
      <c r="BW93" s="67"/>
      <c r="BX93" s="68" t="e">
        <f t="shared" si="57"/>
        <v>#DIV/0!</v>
      </c>
      <c r="BY93" s="68" t="e">
        <f t="shared" si="58"/>
        <v>#DIV/0!</v>
      </c>
      <c r="BZ93" s="67"/>
      <c r="CA93" s="67"/>
      <c r="CB93" s="67" t="s">
        <v>125</v>
      </c>
      <c r="CC93" s="67"/>
      <c r="CD93" s="68" t="e">
        <f t="shared" si="59"/>
        <v>#DIV/0!</v>
      </c>
      <c r="CE93" s="68" t="e">
        <f t="shared" si="60"/>
        <v>#DIV/0!</v>
      </c>
      <c r="CF93" s="67"/>
      <c r="CG93" s="67"/>
      <c r="CH93" s="67" t="s">
        <v>126</v>
      </c>
      <c r="CI93" s="67"/>
      <c r="CJ93" s="68" t="e">
        <f t="shared" si="61"/>
        <v>#DIV/0!</v>
      </c>
      <c r="CK93" s="68" t="e">
        <f t="shared" si="62"/>
        <v>#DIV/0!</v>
      </c>
      <c r="CL93" s="67"/>
      <c r="CM93" s="67"/>
      <c r="CN93" s="58">
        <f t="shared" si="63"/>
        <v>0</v>
      </c>
      <c r="CO93" s="58">
        <f t="shared" si="64"/>
        <v>0</v>
      </c>
      <c r="CP93" s="58">
        <f t="shared" si="65"/>
        <v>0</v>
      </c>
      <c r="CQ93" s="58">
        <f t="shared" si="66"/>
        <v>0</v>
      </c>
      <c r="CR93" s="58">
        <f t="shared" si="67"/>
        <v>0</v>
      </c>
      <c r="CS93" s="58">
        <f t="shared" si="68"/>
        <v>0</v>
      </c>
      <c r="CT93" s="58">
        <f t="shared" si="69"/>
        <v>0</v>
      </c>
      <c r="CU93" s="58">
        <f t="shared" si="70"/>
        <v>0</v>
      </c>
      <c r="CV93" s="58">
        <f t="shared" si="71"/>
        <v>0</v>
      </c>
      <c r="CW93" s="58">
        <f t="shared" si="72"/>
        <v>0</v>
      </c>
      <c r="CX93" s="58">
        <f t="shared" si="73"/>
        <v>0</v>
      </c>
      <c r="CY93" s="58">
        <f t="shared" si="74"/>
        <v>0</v>
      </c>
      <c r="CZ93" s="58">
        <f t="shared" si="75"/>
        <v>0</v>
      </c>
    </row>
    <row r="94" spans="1:104" ht="26" x14ac:dyDescent="0.35">
      <c r="A94" s="136" t="s">
        <v>499</v>
      </c>
      <c r="B94" s="293"/>
      <c r="C94" s="20" t="s">
        <v>761</v>
      </c>
      <c r="D94" s="22"/>
      <c r="E94" s="22"/>
      <c r="F94" s="22"/>
      <c r="G94" s="20">
        <f t="shared" si="38"/>
        <v>0</v>
      </c>
      <c r="H94" s="20"/>
      <c r="I94" s="20"/>
      <c r="J94" s="20"/>
      <c r="K94" s="20"/>
      <c r="L94" s="20"/>
      <c r="M94" s="20"/>
      <c r="N94" s="20"/>
      <c r="O94" s="20"/>
      <c r="P94" s="20"/>
      <c r="Q94" s="20"/>
      <c r="R94" s="20"/>
      <c r="S94" s="20"/>
      <c r="T94" s="67" t="s">
        <v>115</v>
      </c>
      <c r="U94" s="67"/>
      <c r="V94" s="68" t="e">
        <f t="shared" si="39"/>
        <v>#DIV/0!</v>
      </c>
      <c r="W94" s="68" t="e">
        <f t="shared" si="40"/>
        <v>#DIV/0!</v>
      </c>
      <c r="X94" s="67"/>
      <c r="Y94" s="67"/>
      <c r="Z94" s="67" t="s">
        <v>116</v>
      </c>
      <c r="AA94" s="67"/>
      <c r="AB94" s="68" t="e">
        <f t="shared" si="41"/>
        <v>#DIV/0!</v>
      </c>
      <c r="AC94" s="68" t="e">
        <f t="shared" si="42"/>
        <v>#DIV/0!</v>
      </c>
      <c r="AD94" s="67"/>
      <c r="AE94" s="67"/>
      <c r="AF94" s="67" t="s">
        <v>117</v>
      </c>
      <c r="AG94" s="67"/>
      <c r="AH94" s="68" t="e">
        <f t="shared" si="43"/>
        <v>#DIV/0!</v>
      </c>
      <c r="AI94" s="68" t="e">
        <f t="shared" si="44"/>
        <v>#DIV/0!</v>
      </c>
      <c r="AJ94" s="67"/>
      <c r="AK94" s="67"/>
      <c r="AL94" s="67" t="s">
        <v>118</v>
      </c>
      <c r="AM94" s="67"/>
      <c r="AN94" s="68" t="e">
        <f t="shared" si="45"/>
        <v>#DIV/0!</v>
      </c>
      <c r="AO94" s="68" t="e">
        <f t="shared" si="46"/>
        <v>#DIV/0!</v>
      </c>
      <c r="AP94" s="67"/>
      <c r="AQ94" s="67"/>
      <c r="AR94" s="67" t="s">
        <v>119</v>
      </c>
      <c r="AS94" s="67"/>
      <c r="AT94" s="68" t="e">
        <f t="shared" si="47"/>
        <v>#DIV/0!</v>
      </c>
      <c r="AU94" s="68" t="e">
        <f t="shared" si="48"/>
        <v>#DIV/0!</v>
      </c>
      <c r="AV94" s="67"/>
      <c r="AW94" s="67"/>
      <c r="AX94" s="67" t="s">
        <v>120</v>
      </c>
      <c r="AY94" s="67"/>
      <c r="AZ94" s="68" t="e">
        <f t="shared" si="49"/>
        <v>#DIV/0!</v>
      </c>
      <c r="BA94" s="68" t="e">
        <f t="shared" si="50"/>
        <v>#DIV/0!</v>
      </c>
      <c r="BB94" s="67"/>
      <c r="BC94" s="67"/>
      <c r="BD94" s="67" t="s">
        <v>121</v>
      </c>
      <c r="BE94" s="67"/>
      <c r="BF94" s="68" t="e">
        <f t="shared" si="51"/>
        <v>#DIV/0!</v>
      </c>
      <c r="BG94" s="68" t="e">
        <f t="shared" si="52"/>
        <v>#DIV/0!</v>
      </c>
      <c r="BH94" s="67"/>
      <c r="BI94" s="67"/>
      <c r="BJ94" s="67" t="s">
        <v>122</v>
      </c>
      <c r="BK94" s="67"/>
      <c r="BL94" s="68" t="e">
        <f t="shared" si="53"/>
        <v>#DIV/0!</v>
      </c>
      <c r="BM94" s="68" t="e">
        <f t="shared" si="54"/>
        <v>#DIV/0!</v>
      </c>
      <c r="BN94" s="67"/>
      <c r="BO94" s="67"/>
      <c r="BP94" s="67" t="s">
        <v>123</v>
      </c>
      <c r="BQ94" s="67"/>
      <c r="BR94" s="68" t="e">
        <f t="shared" si="55"/>
        <v>#DIV/0!</v>
      </c>
      <c r="BS94" s="68" t="e">
        <f t="shared" si="56"/>
        <v>#DIV/0!</v>
      </c>
      <c r="BT94" s="67"/>
      <c r="BU94" s="67"/>
      <c r="BV94" s="67" t="s">
        <v>124</v>
      </c>
      <c r="BW94" s="67"/>
      <c r="BX94" s="68" t="e">
        <f t="shared" si="57"/>
        <v>#DIV/0!</v>
      </c>
      <c r="BY94" s="68" t="e">
        <f t="shared" si="58"/>
        <v>#DIV/0!</v>
      </c>
      <c r="BZ94" s="67"/>
      <c r="CA94" s="67"/>
      <c r="CB94" s="67" t="s">
        <v>125</v>
      </c>
      <c r="CC94" s="67"/>
      <c r="CD94" s="68" t="e">
        <f t="shared" si="59"/>
        <v>#DIV/0!</v>
      </c>
      <c r="CE94" s="68" t="e">
        <f t="shared" si="60"/>
        <v>#DIV/0!</v>
      </c>
      <c r="CF94" s="67"/>
      <c r="CG94" s="67"/>
      <c r="CH94" s="67" t="s">
        <v>126</v>
      </c>
      <c r="CI94" s="67"/>
      <c r="CJ94" s="68" t="e">
        <f t="shared" si="61"/>
        <v>#DIV/0!</v>
      </c>
      <c r="CK94" s="68" t="e">
        <f t="shared" si="62"/>
        <v>#DIV/0!</v>
      </c>
      <c r="CL94" s="67"/>
      <c r="CM94" s="67"/>
      <c r="CN94" s="58">
        <f t="shared" si="63"/>
        <v>0</v>
      </c>
      <c r="CO94" s="58">
        <f t="shared" si="64"/>
        <v>0</v>
      </c>
      <c r="CP94" s="58">
        <f t="shared" si="65"/>
        <v>0</v>
      </c>
      <c r="CQ94" s="58">
        <f t="shared" si="66"/>
        <v>0</v>
      </c>
      <c r="CR94" s="58">
        <f t="shared" si="67"/>
        <v>0</v>
      </c>
      <c r="CS94" s="58">
        <f t="shared" si="68"/>
        <v>0</v>
      </c>
      <c r="CT94" s="58">
        <f t="shared" si="69"/>
        <v>0</v>
      </c>
      <c r="CU94" s="58">
        <f t="shared" si="70"/>
        <v>0</v>
      </c>
      <c r="CV94" s="58">
        <f t="shared" si="71"/>
        <v>0</v>
      </c>
      <c r="CW94" s="58">
        <f t="shared" si="72"/>
        <v>0</v>
      </c>
      <c r="CX94" s="58">
        <f t="shared" si="73"/>
        <v>0</v>
      </c>
      <c r="CY94" s="58">
        <f t="shared" si="74"/>
        <v>0</v>
      </c>
      <c r="CZ94" s="58">
        <f t="shared" si="75"/>
        <v>0</v>
      </c>
    </row>
    <row r="95" spans="1:104" ht="26" x14ac:dyDescent="0.35">
      <c r="A95" s="136" t="s">
        <v>499</v>
      </c>
      <c r="B95" s="294"/>
      <c r="C95" s="20" t="s">
        <v>762</v>
      </c>
      <c r="D95" s="22"/>
      <c r="E95" s="22"/>
      <c r="F95" s="22"/>
      <c r="G95" s="20">
        <f t="shared" si="38"/>
        <v>0</v>
      </c>
      <c r="H95" s="20"/>
      <c r="I95" s="20"/>
      <c r="J95" s="20"/>
      <c r="K95" s="20"/>
      <c r="L95" s="20"/>
      <c r="M95" s="20"/>
      <c r="N95" s="20"/>
      <c r="O95" s="20"/>
      <c r="P95" s="20"/>
      <c r="Q95" s="20"/>
      <c r="R95" s="20"/>
      <c r="S95" s="20"/>
      <c r="T95" s="67" t="s">
        <v>115</v>
      </c>
      <c r="U95" s="67"/>
      <c r="V95" s="68" t="e">
        <f t="shared" si="39"/>
        <v>#DIV/0!</v>
      </c>
      <c r="W95" s="68" t="e">
        <f t="shared" si="40"/>
        <v>#DIV/0!</v>
      </c>
      <c r="X95" s="67"/>
      <c r="Y95" s="67"/>
      <c r="Z95" s="67" t="s">
        <v>116</v>
      </c>
      <c r="AA95" s="67"/>
      <c r="AB95" s="68" t="e">
        <f t="shared" si="41"/>
        <v>#DIV/0!</v>
      </c>
      <c r="AC95" s="68" t="e">
        <f t="shared" si="42"/>
        <v>#DIV/0!</v>
      </c>
      <c r="AD95" s="67"/>
      <c r="AE95" s="67"/>
      <c r="AF95" s="67" t="s">
        <v>117</v>
      </c>
      <c r="AG95" s="67"/>
      <c r="AH95" s="68" t="e">
        <f t="shared" si="43"/>
        <v>#DIV/0!</v>
      </c>
      <c r="AI95" s="68" t="e">
        <f t="shared" si="44"/>
        <v>#DIV/0!</v>
      </c>
      <c r="AJ95" s="67"/>
      <c r="AK95" s="67"/>
      <c r="AL95" s="67" t="s">
        <v>118</v>
      </c>
      <c r="AM95" s="67"/>
      <c r="AN95" s="68" t="e">
        <f t="shared" si="45"/>
        <v>#DIV/0!</v>
      </c>
      <c r="AO95" s="68" t="e">
        <f t="shared" si="46"/>
        <v>#DIV/0!</v>
      </c>
      <c r="AP95" s="67"/>
      <c r="AQ95" s="67"/>
      <c r="AR95" s="67" t="s">
        <v>119</v>
      </c>
      <c r="AS95" s="67"/>
      <c r="AT95" s="68" t="e">
        <f t="shared" si="47"/>
        <v>#DIV/0!</v>
      </c>
      <c r="AU95" s="68" t="e">
        <f t="shared" si="48"/>
        <v>#DIV/0!</v>
      </c>
      <c r="AV95" s="67"/>
      <c r="AW95" s="67"/>
      <c r="AX95" s="67" t="s">
        <v>120</v>
      </c>
      <c r="AY95" s="67"/>
      <c r="AZ95" s="68" t="e">
        <f t="shared" si="49"/>
        <v>#DIV/0!</v>
      </c>
      <c r="BA95" s="68" t="e">
        <f t="shared" si="50"/>
        <v>#DIV/0!</v>
      </c>
      <c r="BB95" s="67"/>
      <c r="BC95" s="67"/>
      <c r="BD95" s="67" t="s">
        <v>121</v>
      </c>
      <c r="BE95" s="67"/>
      <c r="BF95" s="68" t="e">
        <f t="shared" si="51"/>
        <v>#DIV/0!</v>
      </c>
      <c r="BG95" s="68" t="e">
        <f t="shared" si="52"/>
        <v>#DIV/0!</v>
      </c>
      <c r="BH95" s="67"/>
      <c r="BI95" s="67"/>
      <c r="BJ95" s="67" t="s">
        <v>122</v>
      </c>
      <c r="BK95" s="67"/>
      <c r="BL95" s="68" t="e">
        <f t="shared" si="53"/>
        <v>#DIV/0!</v>
      </c>
      <c r="BM95" s="68" t="e">
        <f t="shared" si="54"/>
        <v>#DIV/0!</v>
      </c>
      <c r="BN95" s="67"/>
      <c r="BO95" s="67"/>
      <c r="BP95" s="67" t="s">
        <v>123</v>
      </c>
      <c r="BQ95" s="67"/>
      <c r="BR95" s="68" t="e">
        <f t="shared" si="55"/>
        <v>#DIV/0!</v>
      </c>
      <c r="BS95" s="68" t="e">
        <f t="shared" si="56"/>
        <v>#DIV/0!</v>
      </c>
      <c r="BT95" s="67"/>
      <c r="BU95" s="67"/>
      <c r="BV95" s="67" t="s">
        <v>124</v>
      </c>
      <c r="BW95" s="67"/>
      <c r="BX95" s="68" t="e">
        <f t="shared" si="57"/>
        <v>#DIV/0!</v>
      </c>
      <c r="BY95" s="68" t="e">
        <f t="shared" si="58"/>
        <v>#DIV/0!</v>
      </c>
      <c r="BZ95" s="67"/>
      <c r="CA95" s="67"/>
      <c r="CB95" s="67" t="s">
        <v>125</v>
      </c>
      <c r="CC95" s="67"/>
      <c r="CD95" s="68" t="e">
        <f t="shared" si="59"/>
        <v>#DIV/0!</v>
      </c>
      <c r="CE95" s="68" t="e">
        <f t="shared" si="60"/>
        <v>#DIV/0!</v>
      </c>
      <c r="CF95" s="67"/>
      <c r="CG95" s="67"/>
      <c r="CH95" s="67" t="s">
        <v>126</v>
      </c>
      <c r="CI95" s="67"/>
      <c r="CJ95" s="68" t="e">
        <f t="shared" si="61"/>
        <v>#DIV/0!</v>
      </c>
      <c r="CK95" s="68" t="e">
        <f t="shared" si="62"/>
        <v>#DIV/0!</v>
      </c>
      <c r="CL95" s="67"/>
      <c r="CM95" s="67"/>
      <c r="CN95" s="58">
        <f t="shared" si="63"/>
        <v>0</v>
      </c>
      <c r="CO95" s="58">
        <f t="shared" si="64"/>
        <v>0</v>
      </c>
      <c r="CP95" s="58">
        <f t="shared" si="65"/>
        <v>0</v>
      </c>
      <c r="CQ95" s="58">
        <f t="shared" si="66"/>
        <v>0</v>
      </c>
      <c r="CR95" s="58">
        <f t="shared" si="67"/>
        <v>0</v>
      </c>
      <c r="CS95" s="58">
        <f t="shared" si="68"/>
        <v>0</v>
      </c>
      <c r="CT95" s="58">
        <f t="shared" si="69"/>
        <v>0</v>
      </c>
      <c r="CU95" s="58">
        <f t="shared" si="70"/>
        <v>0</v>
      </c>
      <c r="CV95" s="58">
        <f t="shared" si="71"/>
        <v>0</v>
      </c>
      <c r="CW95" s="58">
        <f t="shared" si="72"/>
        <v>0</v>
      </c>
      <c r="CX95" s="58">
        <f t="shared" si="73"/>
        <v>0</v>
      </c>
      <c r="CY95" s="58">
        <f t="shared" si="74"/>
        <v>0</v>
      </c>
      <c r="CZ95" s="58">
        <f t="shared" si="75"/>
        <v>0</v>
      </c>
    </row>
    <row r="96" spans="1:104" ht="65" x14ac:dyDescent="0.35">
      <c r="A96" s="136" t="s">
        <v>499</v>
      </c>
      <c r="B96" s="292" t="s">
        <v>144</v>
      </c>
      <c r="C96" s="20" t="s">
        <v>763</v>
      </c>
      <c r="D96" s="22" t="s">
        <v>525</v>
      </c>
      <c r="E96" s="22" t="s">
        <v>528</v>
      </c>
      <c r="F96" s="22" t="s">
        <v>529</v>
      </c>
      <c r="G96" s="20">
        <f t="shared" si="38"/>
        <v>10</v>
      </c>
      <c r="H96" s="20"/>
      <c r="I96" s="20">
        <v>1</v>
      </c>
      <c r="J96" s="20">
        <v>1</v>
      </c>
      <c r="K96" s="20">
        <v>1</v>
      </c>
      <c r="L96" s="20">
        <v>1</v>
      </c>
      <c r="M96" s="20">
        <v>1</v>
      </c>
      <c r="N96" s="20">
        <v>1</v>
      </c>
      <c r="O96" s="20">
        <v>1</v>
      </c>
      <c r="P96" s="20">
        <v>1</v>
      </c>
      <c r="Q96" s="20">
        <v>1</v>
      </c>
      <c r="R96" s="20">
        <v>1</v>
      </c>
      <c r="S96" s="20"/>
      <c r="T96" s="67" t="s">
        <v>115</v>
      </c>
      <c r="U96" s="67"/>
      <c r="V96" s="68" t="e">
        <f t="shared" si="39"/>
        <v>#DIV/0!</v>
      </c>
      <c r="W96" s="68">
        <f t="shared" si="40"/>
        <v>0</v>
      </c>
      <c r="X96" s="67"/>
      <c r="Y96" s="67"/>
      <c r="Z96" s="67" t="s">
        <v>116</v>
      </c>
      <c r="AA96" s="67"/>
      <c r="AB96" s="68">
        <f t="shared" si="41"/>
        <v>0</v>
      </c>
      <c r="AC96" s="68">
        <f t="shared" si="42"/>
        <v>0</v>
      </c>
      <c r="AD96" s="67"/>
      <c r="AE96" s="67"/>
      <c r="AF96" s="67" t="s">
        <v>117</v>
      </c>
      <c r="AG96" s="67"/>
      <c r="AH96" s="68">
        <f t="shared" si="43"/>
        <v>0</v>
      </c>
      <c r="AI96" s="68">
        <f t="shared" si="44"/>
        <v>0</v>
      </c>
      <c r="AJ96" s="67"/>
      <c r="AK96" s="67"/>
      <c r="AL96" s="67" t="s">
        <v>118</v>
      </c>
      <c r="AM96" s="67"/>
      <c r="AN96" s="68">
        <f t="shared" si="45"/>
        <v>0</v>
      </c>
      <c r="AO96" s="68">
        <f t="shared" si="46"/>
        <v>0</v>
      </c>
      <c r="AP96" s="67"/>
      <c r="AQ96" s="67"/>
      <c r="AR96" s="67" t="s">
        <v>119</v>
      </c>
      <c r="AS96" s="67"/>
      <c r="AT96" s="68">
        <f t="shared" si="47"/>
        <v>0</v>
      </c>
      <c r="AU96" s="68">
        <f t="shared" si="48"/>
        <v>0</v>
      </c>
      <c r="AV96" s="67"/>
      <c r="AW96" s="67"/>
      <c r="AX96" s="67" t="s">
        <v>120</v>
      </c>
      <c r="AY96" s="67"/>
      <c r="AZ96" s="68">
        <f t="shared" si="49"/>
        <v>0</v>
      </c>
      <c r="BA96" s="68">
        <f t="shared" si="50"/>
        <v>0</v>
      </c>
      <c r="BB96" s="67"/>
      <c r="BC96" s="67"/>
      <c r="BD96" s="67" t="s">
        <v>121</v>
      </c>
      <c r="BE96" s="67"/>
      <c r="BF96" s="68">
        <f t="shared" si="51"/>
        <v>0</v>
      </c>
      <c r="BG96" s="68">
        <f t="shared" si="52"/>
        <v>0</v>
      </c>
      <c r="BH96" s="67"/>
      <c r="BI96" s="67"/>
      <c r="BJ96" s="67" t="s">
        <v>122</v>
      </c>
      <c r="BK96" s="67"/>
      <c r="BL96" s="68">
        <f t="shared" si="53"/>
        <v>0</v>
      </c>
      <c r="BM96" s="68">
        <f t="shared" si="54"/>
        <v>0</v>
      </c>
      <c r="BN96" s="67"/>
      <c r="BO96" s="67"/>
      <c r="BP96" s="67" t="s">
        <v>123</v>
      </c>
      <c r="BQ96" s="67"/>
      <c r="BR96" s="68">
        <f t="shared" si="55"/>
        <v>0</v>
      </c>
      <c r="BS96" s="68">
        <f t="shared" si="56"/>
        <v>0</v>
      </c>
      <c r="BT96" s="67"/>
      <c r="BU96" s="67"/>
      <c r="BV96" s="67" t="s">
        <v>124</v>
      </c>
      <c r="BW96" s="67"/>
      <c r="BX96" s="68">
        <f t="shared" si="57"/>
        <v>0</v>
      </c>
      <c r="BY96" s="68">
        <f t="shared" si="58"/>
        <v>0</v>
      </c>
      <c r="BZ96" s="67"/>
      <c r="CA96" s="67"/>
      <c r="CB96" s="67" t="s">
        <v>125</v>
      </c>
      <c r="CC96" s="67"/>
      <c r="CD96" s="68">
        <f t="shared" si="59"/>
        <v>0</v>
      </c>
      <c r="CE96" s="68">
        <f t="shared" si="60"/>
        <v>0</v>
      </c>
      <c r="CF96" s="67"/>
      <c r="CG96" s="67"/>
      <c r="CH96" s="67" t="s">
        <v>126</v>
      </c>
      <c r="CI96" s="67"/>
      <c r="CJ96" s="68" t="e">
        <f t="shared" si="61"/>
        <v>#DIV/0!</v>
      </c>
      <c r="CK96" s="68">
        <f t="shared" si="62"/>
        <v>0</v>
      </c>
      <c r="CL96" s="67"/>
      <c r="CM96" s="67"/>
      <c r="CN96" s="58">
        <f t="shared" si="63"/>
        <v>0</v>
      </c>
      <c r="CO96" s="58">
        <f t="shared" si="64"/>
        <v>0</v>
      </c>
      <c r="CP96" s="58">
        <f t="shared" si="65"/>
        <v>0</v>
      </c>
      <c r="CQ96" s="58">
        <f t="shared" si="66"/>
        <v>0</v>
      </c>
      <c r="CR96" s="58">
        <f t="shared" si="67"/>
        <v>0</v>
      </c>
      <c r="CS96" s="58">
        <f t="shared" si="68"/>
        <v>0</v>
      </c>
      <c r="CT96" s="58">
        <f t="shared" si="69"/>
        <v>0</v>
      </c>
      <c r="CU96" s="58">
        <f t="shared" si="70"/>
        <v>0</v>
      </c>
      <c r="CV96" s="58">
        <f t="shared" si="71"/>
        <v>0</v>
      </c>
      <c r="CW96" s="58">
        <f t="shared" si="72"/>
        <v>0</v>
      </c>
      <c r="CX96" s="58">
        <f t="shared" si="73"/>
        <v>0</v>
      </c>
      <c r="CY96" s="58">
        <f t="shared" si="74"/>
        <v>0</v>
      </c>
      <c r="CZ96" s="58">
        <f t="shared" si="75"/>
        <v>0</v>
      </c>
    </row>
    <row r="97" spans="1:104" ht="26" x14ac:dyDescent="0.35">
      <c r="A97" s="136" t="s">
        <v>499</v>
      </c>
      <c r="B97" s="293"/>
      <c r="C97" s="20" t="s">
        <v>764</v>
      </c>
      <c r="D97" s="22"/>
      <c r="E97" s="22"/>
      <c r="F97" s="22"/>
      <c r="G97" s="20">
        <f t="shared" si="38"/>
        <v>0</v>
      </c>
      <c r="H97" s="20"/>
      <c r="I97" s="20"/>
      <c r="J97" s="20"/>
      <c r="K97" s="20"/>
      <c r="L97" s="20"/>
      <c r="M97" s="20"/>
      <c r="N97" s="20"/>
      <c r="O97" s="20"/>
      <c r="P97" s="20"/>
      <c r="Q97" s="20"/>
      <c r="R97" s="20"/>
      <c r="S97" s="20"/>
      <c r="T97" s="67" t="s">
        <v>115</v>
      </c>
      <c r="U97" s="67"/>
      <c r="V97" s="68" t="e">
        <f t="shared" si="39"/>
        <v>#DIV/0!</v>
      </c>
      <c r="W97" s="68" t="e">
        <f t="shared" si="40"/>
        <v>#DIV/0!</v>
      </c>
      <c r="X97" s="67"/>
      <c r="Y97" s="67"/>
      <c r="Z97" s="67" t="s">
        <v>116</v>
      </c>
      <c r="AA97" s="67"/>
      <c r="AB97" s="68" t="e">
        <f t="shared" si="41"/>
        <v>#DIV/0!</v>
      </c>
      <c r="AC97" s="68" t="e">
        <f t="shared" si="42"/>
        <v>#DIV/0!</v>
      </c>
      <c r="AD97" s="67"/>
      <c r="AE97" s="67"/>
      <c r="AF97" s="67" t="s">
        <v>117</v>
      </c>
      <c r="AG97" s="67"/>
      <c r="AH97" s="68" t="e">
        <f t="shared" si="43"/>
        <v>#DIV/0!</v>
      </c>
      <c r="AI97" s="68" t="e">
        <f t="shared" si="44"/>
        <v>#DIV/0!</v>
      </c>
      <c r="AJ97" s="67"/>
      <c r="AK97" s="67"/>
      <c r="AL97" s="67" t="s">
        <v>118</v>
      </c>
      <c r="AM97" s="67"/>
      <c r="AN97" s="68" t="e">
        <f t="shared" si="45"/>
        <v>#DIV/0!</v>
      </c>
      <c r="AO97" s="68" t="e">
        <f t="shared" si="46"/>
        <v>#DIV/0!</v>
      </c>
      <c r="AP97" s="67"/>
      <c r="AQ97" s="67"/>
      <c r="AR97" s="67" t="s">
        <v>119</v>
      </c>
      <c r="AS97" s="67"/>
      <c r="AT97" s="68" t="e">
        <f t="shared" si="47"/>
        <v>#DIV/0!</v>
      </c>
      <c r="AU97" s="68" t="e">
        <f t="shared" si="48"/>
        <v>#DIV/0!</v>
      </c>
      <c r="AV97" s="67"/>
      <c r="AW97" s="67"/>
      <c r="AX97" s="67" t="s">
        <v>120</v>
      </c>
      <c r="AY97" s="67"/>
      <c r="AZ97" s="68" t="e">
        <f t="shared" si="49"/>
        <v>#DIV/0!</v>
      </c>
      <c r="BA97" s="68" t="e">
        <f t="shared" si="50"/>
        <v>#DIV/0!</v>
      </c>
      <c r="BB97" s="67"/>
      <c r="BC97" s="67"/>
      <c r="BD97" s="67" t="s">
        <v>121</v>
      </c>
      <c r="BE97" s="67"/>
      <c r="BF97" s="68" t="e">
        <f t="shared" si="51"/>
        <v>#DIV/0!</v>
      </c>
      <c r="BG97" s="68" t="e">
        <f t="shared" si="52"/>
        <v>#DIV/0!</v>
      </c>
      <c r="BH97" s="67"/>
      <c r="BI97" s="67"/>
      <c r="BJ97" s="67" t="s">
        <v>122</v>
      </c>
      <c r="BK97" s="67"/>
      <c r="BL97" s="68" t="e">
        <f t="shared" si="53"/>
        <v>#DIV/0!</v>
      </c>
      <c r="BM97" s="68" t="e">
        <f t="shared" si="54"/>
        <v>#DIV/0!</v>
      </c>
      <c r="BN97" s="67"/>
      <c r="BO97" s="67"/>
      <c r="BP97" s="67" t="s">
        <v>123</v>
      </c>
      <c r="BQ97" s="67"/>
      <c r="BR97" s="68" t="e">
        <f t="shared" si="55"/>
        <v>#DIV/0!</v>
      </c>
      <c r="BS97" s="68" t="e">
        <f t="shared" si="56"/>
        <v>#DIV/0!</v>
      </c>
      <c r="BT97" s="67"/>
      <c r="BU97" s="67"/>
      <c r="BV97" s="67" t="s">
        <v>124</v>
      </c>
      <c r="BW97" s="67"/>
      <c r="BX97" s="68" t="e">
        <f t="shared" si="57"/>
        <v>#DIV/0!</v>
      </c>
      <c r="BY97" s="68" t="e">
        <f t="shared" si="58"/>
        <v>#DIV/0!</v>
      </c>
      <c r="BZ97" s="67"/>
      <c r="CA97" s="67"/>
      <c r="CB97" s="67" t="s">
        <v>125</v>
      </c>
      <c r="CC97" s="67"/>
      <c r="CD97" s="68" t="e">
        <f t="shared" si="59"/>
        <v>#DIV/0!</v>
      </c>
      <c r="CE97" s="68" t="e">
        <f t="shared" si="60"/>
        <v>#DIV/0!</v>
      </c>
      <c r="CF97" s="67"/>
      <c r="CG97" s="67"/>
      <c r="CH97" s="67" t="s">
        <v>126</v>
      </c>
      <c r="CI97" s="67"/>
      <c r="CJ97" s="68" t="e">
        <f t="shared" si="61"/>
        <v>#DIV/0!</v>
      </c>
      <c r="CK97" s="68" t="e">
        <f t="shared" si="62"/>
        <v>#DIV/0!</v>
      </c>
      <c r="CL97" s="67"/>
      <c r="CM97" s="67"/>
      <c r="CN97" s="58">
        <f t="shared" si="63"/>
        <v>0</v>
      </c>
      <c r="CO97" s="58">
        <f t="shared" si="64"/>
        <v>0</v>
      </c>
      <c r="CP97" s="58">
        <f t="shared" si="65"/>
        <v>0</v>
      </c>
      <c r="CQ97" s="58">
        <f t="shared" si="66"/>
        <v>0</v>
      </c>
      <c r="CR97" s="58">
        <f t="shared" si="67"/>
        <v>0</v>
      </c>
      <c r="CS97" s="58">
        <f t="shared" si="68"/>
        <v>0</v>
      </c>
      <c r="CT97" s="58">
        <f t="shared" si="69"/>
        <v>0</v>
      </c>
      <c r="CU97" s="58">
        <f t="shared" si="70"/>
        <v>0</v>
      </c>
      <c r="CV97" s="58">
        <f t="shared" si="71"/>
        <v>0</v>
      </c>
      <c r="CW97" s="58">
        <f t="shared" si="72"/>
        <v>0</v>
      </c>
      <c r="CX97" s="58">
        <f t="shared" si="73"/>
        <v>0</v>
      </c>
      <c r="CY97" s="58">
        <f t="shared" si="74"/>
        <v>0</v>
      </c>
      <c r="CZ97" s="58">
        <f t="shared" si="75"/>
        <v>0</v>
      </c>
    </row>
    <row r="98" spans="1:104" ht="26" x14ac:dyDescent="0.35">
      <c r="A98" s="136" t="s">
        <v>499</v>
      </c>
      <c r="B98" s="293"/>
      <c r="C98" s="20" t="s">
        <v>765</v>
      </c>
      <c r="D98" s="22"/>
      <c r="E98" s="22"/>
      <c r="F98" s="22"/>
      <c r="G98" s="20">
        <f t="shared" si="38"/>
        <v>0</v>
      </c>
      <c r="H98" s="20"/>
      <c r="I98" s="20"/>
      <c r="J98" s="20"/>
      <c r="K98" s="20"/>
      <c r="L98" s="20"/>
      <c r="M98" s="20"/>
      <c r="N98" s="20"/>
      <c r="O98" s="20"/>
      <c r="P98" s="20"/>
      <c r="Q98" s="20"/>
      <c r="R98" s="20"/>
      <c r="S98" s="20"/>
      <c r="T98" s="67" t="s">
        <v>115</v>
      </c>
      <c r="U98" s="67"/>
      <c r="V98" s="68" t="e">
        <f t="shared" si="39"/>
        <v>#DIV/0!</v>
      </c>
      <c r="W98" s="68" t="e">
        <f t="shared" si="40"/>
        <v>#DIV/0!</v>
      </c>
      <c r="X98" s="67"/>
      <c r="Y98" s="67"/>
      <c r="Z98" s="67" t="s">
        <v>116</v>
      </c>
      <c r="AA98" s="67"/>
      <c r="AB98" s="68" t="e">
        <f t="shared" si="41"/>
        <v>#DIV/0!</v>
      </c>
      <c r="AC98" s="68" t="e">
        <f t="shared" si="42"/>
        <v>#DIV/0!</v>
      </c>
      <c r="AD98" s="67"/>
      <c r="AE98" s="67"/>
      <c r="AF98" s="67" t="s">
        <v>117</v>
      </c>
      <c r="AG98" s="67"/>
      <c r="AH98" s="68" t="e">
        <f t="shared" si="43"/>
        <v>#DIV/0!</v>
      </c>
      <c r="AI98" s="68" t="e">
        <f t="shared" si="44"/>
        <v>#DIV/0!</v>
      </c>
      <c r="AJ98" s="67"/>
      <c r="AK98" s="67"/>
      <c r="AL98" s="67" t="s">
        <v>118</v>
      </c>
      <c r="AM98" s="67"/>
      <c r="AN98" s="68" t="e">
        <f t="shared" si="45"/>
        <v>#DIV/0!</v>
      </c>
      <c r="AO98" s="68" t="e">
        <f t="shared" si="46"/>
        <v>#DIV/0!</v>
      </c>
      <c r="AP98" s="67"/>
      <c r="AQ98" s="67"/>
      <c r="AR98" s="67" t="s">
        <v>119</v>
      </c>
      <c r="AS98" s="67"/>
      <c r="AT98" s="68" t="e">
        <f t="shared" si="47"/>
        <v>#DIV/0!</v>
      </c>
      <c r="AU98" s="68" t="e">
        <f t="shared" si="48"/>
        <v>#DIV/0!</v>
      </c>
      <c r="AV98" s="67"/>
      <c r="AW98" s="67"/>
      <c r="AX98" s="67" t="s">
        <v>120</v>
      </c>
      <c r="AY98" s="67"/>
      <c r="AZ98" s="68" t="e">
        <f t="shared" si="49"/>
        <v>#DIV/0!</v>
      </c>
      <c r="BA98" s="68" t="e">
        <f t="shared" si="50"/>
        <v>#DIV/0!</v>
      </c>
      <c r="BB98" s="67"/>
      <c r="BC98" s="67"/>
      <c r="BD98" s="67" t="s">
        <v>121</v>
      </c>
      <c r="BE98" s="67"/>
      <c r="BF98" s="68" t="e">
        <f t="shared" si="51"/>
        <v>#DIV/0!</v>
      </c>
      <c r="BG98" s="68" t="e">
        <f t="shared" si="52"/>
        <v>#DIV/0!</v>
      </c>
      <c r="BH98" s="67"/>
      <c r="BI98" s="67"/>
      <c r="BJ98" s="67" t="s">
        <v>122</v>
      </c>
      <c r="BK98" s="67"/>
      <c r="BL98" s="68" t="e">
        <f t="shared" si="53"/>
        <v>#DIV/0!</v>
      </c>
      <c r="BM98" s="68" t="e">
        <f t="shared" si="54"/>
        <v>#DIV/0!</v>
      </c>
      <c r="BN98" s="67"/>
      <c r="BO98" s="67"/>
      <c r="BP98" s="67" t="s">
        <v>123</v>
      </c>
      <c r="BQ98" s="67"/>
      <c r="BR98" s="68" t="e">
        <f t="shared" si="55"/>
        <v>#DIV/0!</v>
      </c>
      <c r="BS98" s="68" t="e">
        <f t="shared" si="56"/>
        <v>#DIV/0!</v>
      </c>
      <c r="BT98" s="67"/>
      <c r="BU98" s="67"/>
      <c r="BV98" s="67" t="s">
        <v>124</v>
      </c>
      <c r="BW98" s="67"/>
      <c r="BX98" s="68" t="e">
        <f t="shared" si="57"/>
        <v>#DIV/0!</v>
      </c>
      <c r="BY98" s="68" t="e">
        <f t="shared" si="58"/>
        <v>#DIV/0!</v>
      </c>
      <c r="BZ98" s="67"/>
      <c r="CA98" s="67"/>
      <c r="CB98" s="67" t="s">
        <v>125</v>
      </c>
      <c r="CC98" s="67"/>
      <c r="CD98" s="68" t="e">
        <f t="shared" si="59"/>
        <v>#DIV/0!</v>
      </c>
      <c r="CE98" s="68" t="e">
        <f t="shared" si="60"/>
        <v>#DIV/0!</v>
      </c>
      <c r="CF98" s="67"/>
      <c r="CG98" s="67"/>
      <c r="CH98" s="67" t="s">
        <v>126</v>
      </c>
      <c r="CI98" s="67"/>
      <c r="CJ98" s="68" t="e">
        <f t="shared" si="61"/>
        <v>#DIV/0!</v>
      </c>
      <c r="CK98" s="68" t="e">
        <f t="shared" si="62"/>
        <v>#DIV/0!</v>
      </c>
      <c r="CL98" s="67"/>
      <c r="CM98" s="67"/>
      <c r="CN98" s="58">
        <f t="shared" si="63"/>
        <v>0</v>
      </c>
      <c r="CO98" s="58">
        <f t="shared" si="64"/>
        <v>0</v>
      </c>
      <c r="CP98" s="58">
        <f t="shared" si="65"/>
        <v>0</v>
      </c>
      <c r="CQ98" s="58">
        <f t="shared" si="66"/>
        <v>0</v>
      </c>
      <c r="CR98" s="58">
        <f t="shared" si="67"/>
        <v>0</v>
      </c>
      <c r="CS98" s="58">
        <f t="shared" si="68"/>
        <v>0</v>
      </c>
      <c r="CT98" s="58">
        <f t="shared" si="69"/>
        <v>0</v>
      </c>
      <c r="CU98" s="58">
        <f t="shared" si="70"/>
        <v>0</v>
      </c>
      <c r="CV98" s="58">
        <f t="shared" si="71"/>
        <v>0</v>
      </c>
      <c r="CW98" s="58">
        <f t="shared" si="72"/>
        <v>0</v>
      </c>
      <c r="CX98" s="58">
        <f t="shared" si="73"/>
        <v>0</v>
      </c>
      <c r="CY98" s="58">
        <f t="shared" si="74"/>
        <v>0</v>
      </c>
      <c r="CZ98" s="58">
        <f t="shared" si="75"/>
        <v>0</v>
      </c>
    </row>
    <row r="99" spans="1:104" ht="26" x14ac:dyDescent="0.35">
      <c r="A99" s="136" t="s">
        <v>499</v>
      </c>
      <c r="B99" s="294"/>
      <c r="C99" s="20" t="s">
        <v>766</v>
      </c>
      <c r="D99" s="22"/>
      <c r="E99" s="22"/>
      <c r="F99" s="22"/>
      <c r="G99" s="20">
        <f t="shared" si="38"/>
        <v>0</v>
      </c>
      <c r="H99" s="20"/>
      <c r="I99" s="20"/>
      <c r="J99" s="20"/>
      <c r="K99" s="20"/>
      <c r="L99" s="20"/>
      <c r="M99" s="20"/>
      <c r="N99" s="20"/>
      <c r="O99" s="20"/>
      <c r="P99" s="20"/>
      <c r="Q99" s="20"/>
      <c r="R99" s="20"/>
      <c r="S99" s="20"/>
      <c r="T99" s="67" t="s">
        <v>115</v>
      </c>
      <c r="U99" s="67"/>
      <c r="V99" s="68" t="e">
        <f t="shared" si="39"/>
        <v>#DIV/0!</v>
      </c>
      <c r="W99" s="68" t="e">
        <f t="shared" si="40"/>
        <v>#DIV/0!</v>
      </c>
      <c r="X99" s="67"/>
      <c r="Y99" s="67"/>
      <c r="Z99" s="67" t="s">
        <v>116</v>
      </c>
      <c r="AA99" s="67"/>
      <c r="AB99" s="68" t="e">
        <f t="shared" si="41"/>
        <v>#DIV/0!</v>
      </c>
      <c r="AC99" s="68" t="e">
        <f t="shared" si="42"/>
        <v>#DIV/0!</v>
      </c>
      <c r="AD99" s="67"/>
      <c r="AE99" s="67"/>
      <c r="AF99" s="67" t="s">
        <v>117</v>
      </c>
      <c r="AG99" s="67"/>
      <c r="AH99" s="68" t="e">
        <f t="shared" si="43"/>
        <v>#DIV/0!</v>
      </c>
      <c r="AI99" s="68" t="e">
        <f t="shared" si="44"/>
        <v>#DIV/0!</v>
      </c>
      <c r="AJ99" s="67"/>
      <c r="AK99" s="67"/>
      <c r="AL99" s="67" t="s">
        <v>118</v>
      </c>
      <c r="AM99" s="67"/>
      <c r="AN99" s="68" t="e">
        <f t="shared" si="45"/>
        <v>#DIV/0!</v>
      </c>
      <c r="AO99" s="68" t="e">
        <f t="shared" si="46"/>
        <v>#DIV/0!</v>
      </c>
      <c r="AP99" s="67"/>
      <c r="AQ99" s="67"/>
      <c r="AR99" s="67" t="s">
        <v>119</v>
      </c>
      <c r="AS99" s="67"/>
      <c r="AT99" s="68" t="e">
        <f t="shared" si="47"/>
        <v>#DIV/0!</v>
      </c>
      <c r="AU99" s="68" t="e">
        <f t="shared" si="48"/>
        <v>#DIV/0!</v>
      </c>
      <c r="AV99" s="67"/>
      <c r="AW99" s="67"/>
      <c r="AX99" s="67" t="s">
        <v>120</v>
      </c>
      <c r="AY99" s="67"/>
      <c r="AZ99" s="68" t="e">
        <f t="shared" si="49"/>
        <v>#DIV/0!</v>
      </c>
      <c r="BA99" s="68" t="e">
        <f t="shared" si="50"/>
        <v>#DIV/0!</v>
      </c>
      <c r="BB99" s="67"/>
      <c r="BC99" s="67"/>
      <c r="BD99" s="67" t="s">
        <v>121</v>
      </c>
      <c r="BE99" s="67"/>
      <c r="BF99" s="68" t="e">
        <f t="shared" si="51"/>
        <v>#DIV/0!</v>
      </c>
      <c r="BG99" s="68" t="e">
        <f t="shared" si="52"/>
        <v>#DIV/0!</v>
      </c>
      <c r="BH99" s="67"/>
      <c r="BI99" s="67"/>
      <c r="BJ99" s="67" t="s">
        <v>122</v>
      </c>
      <c r="BK99" s="67"/>
      <c r="BL99" s="68" t="e">
        <f t="shared" si="53"/>
        <v>#DIV/0!</v>
      </c>
      <c r="BM99" s="68" t="e">
        <f t="shared" si="54"/>
        <v>#DIV/0!</v>
      </c>
      <c r="BN99" s="67"/>
      <c r="BO99" s="67"/>
      <c r="BP99" s="67" t="s">
        <v>123</v>
      </c>
      <c r="BQ99" s="67"/>
      <c r="BR99" s="68" t="e">
        <f t="shared" si="55"/>
        <v>#DIV/0!</v>
      </c>
      <c r="BS99" s="68" t="e">
        <f t="shared" si="56"/>
        <v>#DIV/0!</v>
      </c>
      <c r="BT99" s="67"/>
      <c r="BU99" s="67"/>
      <c r="BV99" s="67" t="s">
        <v>124</v>
      </c>
      <c r="BW99" s="67"/>
      <c r="BX99" s="68" t="e">
        <f t="shared" si="57"/>
        <v>#DIV/0!</v>
      </c>
      <c r="BY99" s="68" t="e">
        <f t="shared" si="58"/>
        <v>#DIV/0!</v>
      </c>
      <c r="BZ99" s="67"/>
      <c r="CA99" s="67"/>
      <c r="CB99" s="67" t="s">
        <v>125</v>
      </c>
      <c r="CC99" s="67"/>
      <c r="CD99" s="68" t="e">
        <f t="shared" si="59"/>
        <v>#DIV/0!</v>
      </c>
      <c r="CE99" s="68" t="e">
        <f t="shared" si="60"/>
        <v>#DIV/0!</v>
      </c>
      <c r="CF99" s="67"/>
      <c r="CG99" s="67"/>
      <c r="CH99" s="67" t="s">
        <v>126</v>
      </c>
      <c r="CI99" s="67"/>
      <c r="CJ99" s="68" t="e">
        <f t="shared" si="61"/>
        <v>#DIV/0!</v>
      </c>
      <c r="CK99" s="68" t="e">
        <f t="shared" si="62"/>
        <v>#DIV/0!</v>
      </c>
      <c r="CL99" s="67"/>
      <c r="CM99" s="67"/>
      <c r="CN99" s="58">
        <f t="shared" si="63"/>
        <v>0</v>
      </c>
      <c r="CO99" s="58">
        <f t="shared" si="64"/>
        <v>0</v>
      </c>
      <c r="CP99" s="58">
        <f t="shared" si="65"/>
        <v>0</v>
      </c>
      <c r="CQ99" s="58">
        <f t="shared" si="66"/>
        <v>0</v>
      </c>
      <c r="CR99" s="58">
        <f t="shared" si="67"/>
        <v>0</v>
      </c>
      <c r="CS99" s="58">
        <f t="shared" si="68"/>
        <v>0</v>
      </c>
      <c r="CT99" s="58">
        <f t="shared" si="69"/>
        <v>0</v>
      </c>
      <c r="CU99" s="58">
        <f t="shared" si="70"/>
        <v>0</v>
      </c>
      <c r="CV99" s="58">
        <f t="shared" si="71"/>
        <v>0</v>
      </c>
      <c r="CW99" s="58">
        <f t="shared" si="72"/>
        <v>0</v>
      </c>
      <c r="CX99" s="58">
        <f t="shared" si="73"/>
        <v>0</v>
      </c>
      <c r="CY99" s="58">
        <f t="shared" si="74"/>
        <v>0</v>
      </c>
      <c r="CZ99" s="58">
        <f t="shared" si="75"/>
        <v>0</v>
      </c>
    </row>
    <row r="100" spans="1:104" ht="130" x14ac:dyDescent="0.35">
      <c r="A100" s="136" t="s">
        <v>499</v>
      </c>
      <c r="B100" s="292" t="s">
        <v>144</v>
      </c>
      <c r="C100" s="20" t="s">
        <v>767</v>
      </c>
      <c r="D100" s="22" t="s">
        <v>500</v>
      </c>
      <c r="E100" s="22" t="s">
        <v>531</v>
      </c>
      <c r="F100" s="22" t="s">
        <v>532</v>
      </c>
      <c r="G100" s="20">
        <f t="shared" si="38"/>
        <v>2</v>
      </c>
      <c r="H100" s="20"/>
      <c r="I100" s="20"/>
      <c r="J100" s="20"/>
      <c r="K100" s="20"/>
      <c r="L100" s="20"/>
      <c r="M100" s="20"/>
      <c r="N100" s="20"/>
      <c r="O100" s="20">
        <v>1</v>
      </c>
      <c r="P100" s="20"/>
      <c r="Q100" s="20"/>
      <c r="R100" s="20">
        <v>1</v>
      </c>
      <c r="S100" s="20"/>
      <c r="T100" s="67" t="s">
        <v>115</v>
      </c>
      <c r="U100" s="67"/>
      <c r="V100" s="68" t="e">
        <f t="shared" si="39"/>
        <v>#DIV/0!</v>
      </c>
      <c r="W100" s="68">
        <f t="shared" si="40"/>
        <v>0</v>
      </c>
      <c r="X100" s="67"/>
      <c r="Y100" s="67"/>
      <c r="Z100" s="67" t="s">
        <v>116</v>
      </c>
      <c r="AA100" s="67"/>
      <c r="AB100" s="68" t="e">
        <f t="shared" si="41"/>
        <v>#DIV/0!</v>
      </c>
      <c r="AC100" s="68">
        <f t="shared" si="42"/>
        <v>0</v>
      </c>
      <c r="AD100" s="67"/>
      <c r="AE100" s="67"/>
      <c r="AF100" s="67" t="s">
        <v>117</v>
      </c>
      <c r="AG100" s="67"/>
      <c r="AH100" s="68" t="e">
        <f t="shared" si="43"/>
        <v>#DIV/0!</v>
      </c>
      <c r="AI100" s="68">
        <f t="shared" si="44"/>
        <v>0</v>
      </c>
      <c r="AJ100" s="67"/>
      <c r="AK100" s="67"/>
      <c r="AL100" s="67" t="s">
        <v>118</v>
      </c>
      <c r="AM100" s="67"/>
      <c r="AN100" s="68" t="e">
        <f t="shared" si="45"/>
        <v>#DIV/0!</v>
      </c>
      <c r="AO100" s="68">
        <f t="shared" si="46"/>
        <v>0</v>
      </c>
      <c r="AP100" s="67"/>
      <c r="AQ100" s="67"/>
      <c r="AR100" s="67" t="s">
        <v>119</v>
      </c>
      <c r="AS100" s="67"/>
      <c r="AT100" s="68" t="e">
        <f t="shared" si="47"/>
        <v>#DIV/0!</v>
      </c>
      <c r="AU100" s="68">
        <f t="shared" si="48"/>
        <v>0</v>
      </c>
      <c r="AV100" s="67"/>
      <c r="AW100" s="67"/>
      <c r="AX100" s="67" t="s">
        <v>120</v>
      </c>
      <c r="AY100" s="67"/>
      <c r="AZ100" s="68" t="e">
        <f t="shared" si="49"/>
        <v>#DIV/0!</v>
      </c>
      <c r="BA100" s="68">
        <f t="shared" si="50"/>
        <v>0</v>
      </c>
      <c r="BB100" s="67"/>
      <c r="BC100" s="67"/>
      <c r="BD100" s="67" t="s">
        <v>121</v>
      </c>
      <c r="BE100" s="67"/>
      <c r="BF100" s="68" t="e">
        <f t="shared" si="51"/>
        <v>#DIV/0!</v>
      </c>
      <c r="BG100" s="68">
        <f t="shared" si="52"/>
        <v>0</v>
      </c>
      <c r="BH100" s="67"/>
      <c r="BI100" s="67"/>
      <c r="BJ100" s="67" t="s">
        <v>122</v>
      </c>
      <c r="BK100" s="67"/>
      <c r="BL100" s="68">
        <f t="shared" si="53"/>
        <v>0</v>
      </c>
      <c r="BM100" s="68">
        <f t="shared" si="54"/>
        <v>0</v>
      </c>
      <c r="BN100" s="67"/>
      <c r="BO100" s="67"/>
      <c r="BP100" s="67" t="s">
        <v>123</v>
      </c>
      <c r="BQ100" s="67"/>
      <c r="BR100" s="68" t="e">
        <f t="shared" si="55"/>
        <v>#DIV/0!</v>
      </c>
      <c r="BS100" s="68">
        <f t="shared" si="56"/>
        <v>0</v>
      </c>
      <c r="BT100" s="67"/>
      <c r="BU100" s="67"/>
      <c r="BV100" s="67" t="s">
        <v>124</v>
      </c>
      <c r="BW100" s="67"/>
      <c r="BX100" s="68" t="e">
        <f t="shared" si="57"/>
        <v>#DIV/0!</v>
      </c>
      <c r="BY100" s="68">
        <f t="shared" si="58"/>
        <v>0</v>
      </c>
      <c r="BZ100" s="67"/>
      <c r="CA100" s="67"/>
      <c r="CB100" s="67" t="s">
        <v>125</v>
      </c>
      <c r="CC100" s="67"/>
      <c r="CD100" s="68">
        <f t="shared" si="59"/>
        <v>0</v>
      </c>
      <c r="CE100" s="68">
        <f t="shared" si="60"/>
        <v>0</v>
      </c>
      <c r="CF100" s="67"/>
      <c r="CG100" s="67"/>
      <c r="CH100" s="67" t="s">
        <v>126</v>
      </c>
      <c r="CI100" s="67"/>
      <c r="CJ100" s="68" t="e">
        <f t="shared" si="61"/>
        <v>#DIV/0!</v>
      </c>
      <c r="CK100" s="68">
        <f t="shared" si="62"/>
        <v>0</v>
      </c>
      <c r="CL100" s="67"/>
      <c r="CM100" s="67"/>
      <c r="CN100" s="58">
        <f t="shared" si="63"/>
        <v>0</v>
      </c>
      <c r="CO100" s="58">
        <f t="shared" si="64"/>
        <v>0</v>
      </c>
      <c r="CP100" s="58">
        <f t="shared" si="65"/>
        <v>0</v>
      </c>
      <c r="CQ100" s="58">
        <f t="shared" si="66"/>
        <v>0</v>
      </c>
      <c r="CR100" s="58">
        <f t="shared" si="67"/>
        <v>0</v>
      </c>
      <c r="CS100" s="58">
        <f t="shared" si="68"/>
        <v>0</v>
      </c>
      <c r="CT100" s="58">
        <f t="shared" si="69"/>
        <v>0</v>
      </c>
      <c r="CU100" s="58">
        <f t="shared" si="70"/>
        <v>0</v>
      </c>
      <c r="CV100" s="58">
        <f t="shared" si="71"/>
        <v>0</v>
      </c>
      <c r="CW100" s="58">
        <f t="shared" si="72"/>
        <v>0</v>
      </c>
      <c r="CX100" s="58">
        <f t="shared" si="73"/>
        <v>0</v>
      </c>
      <c r="CY100" s="58">
        <f t="shared" si="74"/>
        <v>0</v>
      </c>
      <c r="CZ100" s="58">
        <f t="shared" si="75"/>
        <v>0</v>
      </c>
    </row>
    <row r="101" spans="1:104" ht="26" x14ac:dyDescent="0.35">
      <c r="A101" s="136" t="s">
        <v>499</v>
      </c>
      <c r="B101" s="293"/>
      <c r="C101" s="20" t="s">
        <v>768</v>
      </c>
      <c r="D101" s="22"/>
      <c r="E101" s="22"/>
      <c r="F101" s="22"/>
      <c r="G101" s="20">
        <f t="shared" si="38"/>
        <v>0</v>
      </c>
      <c r="H101" s="20"/>
      <c r="I101" s="20"/>
      <c r="J101" s="20"/>
      <c r="K101" s="20"/>
      <c r="L101" s="20"/>
      <c r="M101" s="20"/>
      <c r="N101" s="20"/>
      <c r="O101" s="20"/>
      <c r="P101" s="20"/>
      <c r="Q101" s="20"/>
      <c r="R101" s="20"/>
      <c r="S101" s="20"/>
      <c r="T101" s="67" t="s">
        <v>115</v>
      </c>
      <c r="U101" s="67"/>
      <c r="V101" s="68" t="e">
        <f t="shared" si="39"/>
        <v>#DIV/0!</v>
      </c>
      <c r="W101" s="68" t="e">
        <f t="shared" si="40"/>
        <v>#DIV/0!</v>
      </c>
      <c r="X101" s="67"/>
      <c r="Y101" s="67"/>
      <c r="Z101" s="67" t="s">
        <v>116</v>
      </c>
      <c r="AA101" s="67"/>
      <c r="AB101" s="68" t="e">
        <f t="shared" si="41"/>
        <v>#DIV/0!</v>
      </c>
      <c r="AC101" s="68" t="e">
        <f t="shared" si="42"/>
        <v>#DIV/0!</v>
      </c>
      <c r="AD101" s="67"/>
      <c r="AE101" s="67"/>
      <c r="AF101" s="67" t="s">
        <v>117</v>
      </c>
      <c r="AG101" s="67"/>
      <c r="AH101" s="68" t="e">
        <f t="shared" si="43"/>
        <v>#DIV/0!</v>
      </c>
      <c r="AI101" s="68" t="e">
        <f t="shared" si="44"/>
        <v>#DIV/0!</v>
      </c>
      <c r="AJ101" s="67"/>
      <c r="AK101" s="67"/>
      <c r="AL101" s="67" t="s">
        <v>118</v>
      </c>
      <c r="AM101" s="67"/>
      <c r="AN101" s="68" t="e">
        <f t="shared" si="45"/>
        <v>#DIV/0!</v>
      </c>
      <c r="AO101" s="68" t="e">
        <f t="shared" si="46"/>
        <v>#DIV/0!</v>
      </c>
      <c r="AP101" s="67"/>
      <c r="AQ101" s="67"/>
      <c r="AR101" s="67" t="s">
        <v>119</v>
      </c>
      <c r="AS101" s="67"/>
      <c r="AT101" s="68" t="e">
        <f t="shared" si="47"/>
        <v>#DIV/0!</v>
      </c>
      <c r="AU101" s="68" t="e">
        <f t="shared" si="48"/>
        <v>#DIV/0!</v>
      </c>
      <c r="AV101" s="67"/>
      <c r="AW101" s="67"/>
      <c r="AX101" s="67" t="s">
        <v>120</v>
      </c>
      <c r="AY101" s="67"/>
      <c r="AZ101" s="68" t="e">
        <f t="shared" si="49"/>
        <v>#DIV/0!</v>
      </c>
      <c r="BA101" s="68" t="e">
        <f t="shared" si="50"/>
        <v>#DIV/0!</v>
      </c>
      <c r="BB101" s="67"/>
      <c r="BC101" s="67"/>
      <c r="BD101" s="67" t="s">
        <v>121</v>
      </c>
      <c r="BE101" s="67"/>
      <c r="BF101" s="68" t="e">
        <f t="shared" si="51"/>
        <v>#DIV/0!</v>
      </c>
      <c r="BG101" s="68" t="e">
        <f t="shared" si="52"/>
        <v>#DIV/0!</v>
      </c>
      <c r="BH101" s="67"/>
      <c r="BI101" s="67"/>
      <c r="BJ101" s="67" t="s">
        <v>122</v>
      </c>
      <c r="BK101" s="67"/>
      <c r="BL101" s="68" t="e">
        <f t="shared" si="53"/>
        <v>#DIV/0!</v>
      </c>
      <c r="BM101" s="68" t="e">
        <f t="shared" si="54"/>
        <v>#DIV/0!</v>
      </c>
      <c r="BN101" s="67"/>
      <c r="BO101" s="67"/>
      <c r="BP101" s="67" t="s">
        <v>123</v>
      </c>
      <c r="BQ101" s="67"/>
      <c r="BR101" s="68" t="e">
        <f t="shared" si="55"/>
        <v>#DIV/0!</v>
      </c>
      <c r="BS101" s="68" t="e">
        <f t="shared" si="56"/>
        <v>#DIV/0!</v>
      </c>
      <c r="BT101" s="67"/>
      <c r="BU101" s="67"/>
      <c r="BV101" s="67" t="s">
        <v>124</v>
      </c>
      <c r="BW101" s="67"/>
      <c r="BX101" s="68" t="e">
        <f t="shared" si="57"/>
        <v>#DIV/0!</v>
      </c>
      <c r="BY101" s="68" t="e">
        <f t="shared" si="58"/>
        <v>#DIV/0!</v>
      </c>
      <c r="BZ101" s="67"/>
      <c r="CA101" s="67"/>
      <c r="CB101" s="67" t="s">
        <v>125</v>
      </c>
      <c r="CC101" s="67"/>
      <c r="CD101" s="68" t="e">
        <f t="shared" si="59"/>
        <v>#DIV/0!</v>
      </c>
      <c r="CE101" s="68" t="e">
        <f t="shared" si="60"/>
        <v>#DIV/0!</v>
      </c>
      <c r="CF101" s="67"/>
      <c r="CG101" s="67"/>
      <c r="CH101" s="67" t="s">
        <v>126</v>
      </c>
      <c r="CI101" s="67"/>
      <c r="CJ101" s="68" t="e">
        <f t="shared" si="61"/>
        <v>#DIV/0!</v>
      </c>
      <c r="CK101" s="68" t="e">
        <f t="shared" si="62"/>
        <v>#DIV/0!</v>
      </c>
      <c r="CL101" s="67"/>
      <c r="CM101" s="67"/>
      <c r="CN101" s="58">
        <f t="shared" si="63"/>
        <v>0</v>
      </c>
      <c r="CO101" s="58">
        <f t="shared" si="64"/>
        <v>0</v>
      </c>
      <c r="CP101" s="58">
        <f t="shared" si="65"/>
        <v>0</v>
      </c>
      <c r="CQ101" s="58">
        <f t="shared" si="66"/>
        <v>0</v>
      </c>
      <c r="CR101" s="58">
        <f t="shared" si="67"/>
        <v>0</v>
      </c>
      <c r="CS101" s="58">
        <f t="shared" si="68"/>
        <v>0</v>
      </c>
      <c r="CT101" s="58">
        <f t="shared" si="69"/>
        <v>0</v>
      </c>
      <c r="CU101" s="58">
        <f t="shared" si="70"/>
        <v>0</v>
      </c>
      <c r="CV101" s="58">
        <f t="shared" si="71"/>
        <v>0</v>
      </c>
      <c r="CW101" s="58">
        <f t="shared" si="72"/>
        <v>0</v>
      </c>
      <c r="CX101" s="58">
        <f t="shared" si="73"/>
        <v>0</v>
      </c>
      <c r="CY101" s="58">
        <f t="shared" si="74"/>
        <v>0</v>
      </c>
      <c r="CZ101" s="58">
        <f t="shared" si="75"/>
        <v>0</v>
      </c>
    </row>
    <row r="102" spans="1:104" ht="26" x14ac:dyDescent="0.35">
      <c r="A102" s="136" t="s">
        <v>499</v>
      </c>
      <c r="B102" s="293"/>
      <c r="C102" s="20" t="s">
        <v>769</v>
      </c>
      <c r="D102" s="22"/>
      <c r="E102" s="22"/>
      <c r="F102" s="22"/>
      <c r="G102" s="20">
        <f t="shared" si="38"/>
        <v>0</v>
      </c>
      <c r="H102" s="20"/>
      <c r="I102" s="20"/>
      <c r="J102" s="20"/>
      <c r="K102" s="20"/>
      <c r="L102" s="20"/>
      <c r="M102" s="20"/>
      <c r="N102" s="20"/>
      <c r="O102" s="20"/>
      <c r="P102" s="20"/>
      <c r="Q102" s="20"/>
      <c r="R102" s="20"/>
      <c r="S102" s="20"/>
      <c r="T102" s="67" t="s">
        <v>115</v>
      </c>
      <c r="U102" s="67"/>
      <c r="V102" s="68" t="e">
        <f t="shared" si="39"/>
        <v>#DIV/0!</v>
      </c>
      <c r="W102" s="68" t="e">
        <f t="shared" si="40"/>
        <v>#DIV/0!</v>
      </c>
      <c r="X102" s="67"/>
      <c r="Y102" s="67"/>
      <c r="Z102" s="67" t="s">
        <v>116</v>
      </c>
      <c r="AA102" s="67"/>
      <c r="AB102" s="68" t="e">
        <f t="shared" si="41"/>
        <v>#DIV/0!</v>
      </c>
      <c r="AC102" s="68" t="e">
        <f t="shared" si="42"/>
        <v>#DIV/0!</v>
      </c>
      <c r="AD102" s="67"/>
      <c r="AE102" s="67"/>
      <c r="AF102" s="67" t="s">
        <v>117</v>
      </c>
      <c r="AG102" s="67"/>
      <c r="AH102" s="68" t="e">
        <f t="shared" si="43"/>
        <v>#DIV/0!</v>
      </c>
      <c r="AI102" s="68" t="e">
        <f t="shared" si="44"/>
        <v>#DIV/0!</v>
      </c>
      <c r="AJ102" s="67"/>
      <c r="AK102" s="67"/>
      <c r="AL102" s="67" t="s">
        <v>118</v>
      </c>
      <c r="AM102" s="67"/>
      <c r="AN102" s="68" t="e">
        <f t="shared" si="45"/>
        <v>#DIV/0!</v>
      </c>
      <c r="AO102" s="68" t="e">
        <f t="shared" si="46"/>
        <v>#DIV/0!</v>
      </c>
      <c r="AP102" s="67"/>
      <c r="AQ102" s="67"/>
      <c r="AR102" s="67" t="s">
        <v>119</v>
      </c>
      <c r="AS102" s="67"/>
      <c r="AT102" s="68" t="e">
        <f t="shared" si="47"/>
        <v>#DIV/0!</v>
      </c>
      <c r="AU102" s="68" t="e">
        <f t="shared" si="48"/>
        <v>#DIV/0!</v>
      </c>
      <c r="AV102" s="67"/>
      <c r="AW102" s="67"/>
      <c r="AX102" s="67" t="s">
        <v>120</v>
      </c>
      <c r="AY102" s="67"/>
      <c r="AZ102" s="68" t="e">
        <f t="shared" si="49"/>
        <v>#DIV/0!</v>
      </c>
      <c r="BA102" s="68" t="e">
        <f t="shared" si="50"/>
        <v>#DIV/0!</v>
      </c>
      <c r="BB102" s="67"/>
      <c r="BC102" s="67"/>
      <c r="BD102" s="67" t="s">
        <v>121</v>
      </c>
      <c r="BE102" s="67"/>
      <c r="BF102" s="68" t="e">
        <f t="shared" si="51"/>
        <v>#DIV/0!</v>
      </c>
      <c r="BG102" s="68" t="e">
        <f t="shared" si="52"/>
        <v>#DIV/0!</v>
      </c>
      <c r="BH102" s="67"/>
      <c r="BI102" s="67"/>
      <c r="BJ102" s="67" t="s">
        <v>122</v>
      </c>
      <c r="BK102" s="67"/>
      <c r="BL102" s="68" t="e">
        <f t="shared" si="53"/>
        <v>#DIV/0!</v>
      </c>
      <c r="BM102" s="68" t="e">
        <f t="shared" si="54"/>
        <v>#DIV/0!</v>
      </c>
      <c r="BN102" s="67"/>
      <c r="BO102" s="67"/>
      <c r="BP102" s="67" t="s">
        <v>123</v>
      </c>
      <c r="BQ102" s="67"/>
      <c r="BR102" s="68" t="e">
        <f t="shared" si="55"/>
        <v>#DIV/0!</v>
      </c>
      <c r="BS102" s="68" t="e">
        <f t="shared" si="56"/>
        <v>#DIV/0!</v>
      </c>
      <c r="BT102" s="67"/>
      <c r="BU102" s="67"/>
      <c r="BV102" s="67" t="s">
        <v>124</v>
      </c>
      <c r="BW102" s="67"/>
      <c r="BX102" s="68" t="e">
        <f t="shared" si="57"/>
        <v>#DIV/0!</v>
      </c>
      <c r="BY102" s="68" t="e">
        <f t="shared" si="58"/>
        <v>#DIV/0!</v>
      </c>
      <c r="BZ102" s="67"/>
      <c r="CA102" s="67"/>
      <c r="CB102" s="67" t="s">
        <v>125</v>
      </c>
      <c r="CC102" s="67"/>
      <c r="CD102" s="68" t="e">
        <f t="shared" si="59"/>
        <v>#DIV/0!</v>
      </c>
      <c r="CE102" s="68" t="e">
        <f t="shared" si="60"/>
        <v>#DIV/0!</v>
      </c>
      <c r="CF102" s="67"/>
      <c r="CG102" s="67"/>
      <c r="CH102" s="67" t="s">
        <v>126</v>
      </c>
      <c r="CI102" s="67"/>
      <c r="CJ102" s="68" t="e">
        <f t="shared" si="61"/>
        <v>#DIV/0!</v>
      </c>
      <c r="CK102" s="68" t="e">
        <f t="shared" si="62"/>
        <v>#DIV/0!</v>
      </c>
      <c r="CL102" s="67"/>
      <c r="CM102" s="67"/>
      <c r="CN102" s="58">
        <f t="shared" si="63"/>
        <v>0</v>
      </c>
      <c r="CO102" s="58">
        <f t="shared" si="64"/>
        <v>0</v>
      </c>
      <c r="CP102" s="58">
        <f t="shared" si="65"/>
        <v>0</v>
      </c>
      <c r="CQ102" s="58">
        <f t="shared" si="66"/>
        <v>0</v>
      </c>
      <c r="CR102" s="58">
        <f t="shared" si="67"/>
        <v>0</v>
      </c>
      <c r="CS102" s="58">
        <f t="shared" si="68"/>
        <v>0</v>
      </c>
      <c r="CT102" s="58">
        <f t="shared" si="69"/>
        <v>0</v>
      </c>
      <c r="CU102" s="58">
        <f t="shared" si="70"/>
        <v>0</v>
      </c>
      <c r="CV102" s="58">
        <f t="shared" si="71"/>
        <v>0</v>
      </c>
      <c r="CW102" s="58">
        <f t="shared" si="72"/>
        <v>0</v>
      </c>
      <c r="CX102" s="58">
        <f t="shared" si="73"/>
        <v>0</v>
      </c>
      <c r="CY102" s="58">
        <f t="shared" si="74"/>
        <v>0</v>
      </c>
      <c r="CZ102" s="58">
        <f t="shared" si="75"/>
        <v>0</v>
      </c>
    </row>
    <row r="103" spans="1:104" ht="26" x14ac:dyDescent="0.35">
      <c r="A103" s="136" t="s">
        <v>499</v>
      </c>
      <c r="B103" s="294"/>
      <c r="C103" s="20" t="s">
        <v>770</v>
      </c>
      <c r="D103" s="22"/>
      <c r="E103" s="22"/>
      <c r="F103" s="22"/>
      <c r="G103" s="20">
        <f t="shared" si="38"/>
        <v>0</v>
      </c>
      <c r="H103" s="20"/>
      <c r="I103" s="20"/>
      <c r="J103" s="20"/>
      <c r="K103" s="20"/>
      <c r="L103" s="20"/>
      <c r="M103" s="20"/>
      <c r="N103" s="20"/>
      <c r="O103" s="20"/>
      <c r="P103" s="20"/>
      <c r="Q103" s="20"/>
      <c r="R103" s="20"/>
      <c r="S103" s="20"/>
      <c r="T103" s="67" t="s">
        <v>115</v>
      </c>
      <c r="U103" s="67"/>
      <c r="V103" s="68" t="e">
        <f t="shared" si="39"/>
        <v>#DIV/0!</v>
      </c>
      <c r="W103" s="68" t="e">
        <f t="shared" si="40"/>
        <v>#DIV/0!</v>
      </c>
      <c r="X103" s="67"/>
      <c r="Y103" s="67"/>
      <c r="Z103" s="67" t="s">
        <v>116</v>
      </c>
      <c r="AA103" s="67"/>
      <c r="AB103" s="68" t="e">
        <f t="shared" si="41"/>
        <v>#DIV/0!</v>
      </c>
      <c r="AC103" s="68" t="e">
        <f t="shared" si="42"/>
        <v>#DIV/0!</v>
      </c>
      <c r="AD103" s="67"/>
      <c r="AE103" s="67"/>
      <c r="AF103" s="67" t="s">
        <v>117</v>
      </c>
      <c r="AG103" s="67"/>
      <c r="AH103" s="68" t="e">
        <f t="shared" si="43"/>
        <v>#DIV/0!</v>
      </c>
      <c r="AI103" s="68" t="e">
        <f t="shared" si="44"/>
        <v>#DIV/0!</v>
      </c>
      <c r="AJ103" s="67"/>
      <c r="AK103" s="67"/>
      <c r="AL103" s="67" t="s">
        <v>118</v>
      </c>
      <c r="AM103" s="67"/>
      <c r="AN103" s="68" t="e">
        <f t="shared" si="45"/>
        <v>#DIV/0!</v>
      </c>
      <c r="AO103" s="68" t="e">
        <f t="shared" si="46"/>
        <v>#DIV/0!</v>
      </c>
      <c r="AP103" s="67"/>
      <c r="AQ103" s="67"/>
      <c r="AR103" s="67" t="s">
        <v>119</v>
      </c>
      <c r="AS103" s="67"/>
      <c r="AT103" s="68" t="e">
        <f t="shared" si="47"/>
        <v>#DIV/0!</v>
      </c>
      <c r="AU103" s="68" t="e">
        <f t="shared" si="48"/>
        <v>#DIV/0!</v>
      </c>
      <c r="AV103" s="67"/>
      <c r="AW103" s="67"/>
      <c r="AX103" s="67" t="s">
        <v>120</v>
      </c>
      <c r="AY103" s="67"/>
      <c r="AZ103" s="68" t="e">
        <f t="shared" si="49"/>
        <v>#DIV/0!</v>
      </c>
      <c r="BA103" s="68" t="e">
        <f t="shared" si="50"/>
        <v>#DIV/0!</v>
      </c>
      <c r="BB103" s="67"/>
      <c r="BC103" s="67"/>
      <c r="BD103" s="67" t="s">
        <v>121</v>
      </c>
      <c r="BE103" s="67"/>
      <c r="BF103" s="68" t="e">
        <f t="shared" si="51"/>
        <v>#DIV/0!</v>
      </c>
      <c r="BG103" s="68" t="e">
        <f t="shared" si="52"/>
        <v>#DIV/0!</v>
      </c>
      <c r="BH103" s="67"/>
      <c r="BI103" s="67"/>
      <c r="BJ103" s="67" t="s">
        <v>122</v>
      </c>
      <c r="BK103" s="67"/>
      <c r="BL103" s="68" t="e">
        <f t="shared" si="53"/>
        <v>#DIV/0!</v>
      </c>
      <c r="BM103" s="68" t="e">
        <f t="shared" si="54"/>
        <v>#DIV/0!</v>
      </c>
      <c r="BN103" s="67"/>
      <c r="BO103" s="67"/>
      <c r="BP103" s="67" t="s">
        <v>123</v>
      </c>
      <c r="BQ103" s="67"/>
      <c r="BR103" s="68" t="e">
        <f t="shared" si="55"/>
        <v>#DIV/0!</v>
      </c>
      <c r="BS103" s="68" t="e">
        <f t="shared" si="56"/>
        <v>#DIV/0!</v>
      </c>
      <c r="BT103" s="67"/>
      <c r="BU103" s="67"/>
      <c r="BV103" s="67" t="s">
        <v>124</v>
      </c>
      <c r="BW103" s="67"/>
      <c r="BX103" s="68" t="e">
        <f t="shared" si="57"/>
        <v>#DIV/0!</v>
      </c>
      <c r="BY103" s="68" t="e">
        <f t="shared" si="58"/>
        <v>#DIV/0!</v>
      </c>
      <c r="BZ103" s="67"/>
      <c r="CA103" s="67"/>
      <c r="CB103" s="67" t="s">
        <v>125</v>
      </c>
      <c r="CC103" s="67"/>
      <c r="CD103" s="68" t="e">
        <f t="shared" si="59"/>
        <v>#DIV/0!</v>
      </c>
      <c r="CE103" s="68" t="e">
        <f t="shared" si="60"/>
        <v>#DIV/0!</v>
      </c>
      <c r="CF103" s="67"/>
      <c r="CG103" s="67"/>
      <c r="CH103" s="67" t="s">
        <v>126</v>
      </c>
      <c r="CI103" s="67"/>
      <c r="CJ103" s="68" t="e">
        <f t="shared" si="61"/>
        <v>#DIV/0!</v>
      </c>
      <c r="CK103" s="68" t="e">
        <f t="shared" si="62"/>
        <v>#DIV/0!</v>
      </c>
      <c r="CL103" s="67"/>
      <c r="CM103" s="67"/>
      <c r="CN103" s="58">
        <f t="shared" si="63"/>
        <v>0</v>
      </c>
      <c r="CO103" s="58">
        <f t="shared" si="64"/>
        <v>0</v>
      </c>
      <c r="CP103" s="58">
        <f t="shared" si="65"/>
        <v>0</v>
      </c>
      <c r="CQ103" s="58">
        <f t="shared" si="66"/>
        <v>0</v>
      </c>
      <c r="CR103" s="58">
        <f t="shared" si="67"/>
        <v>0</v>
      </c>
      <c r="CS103" s="58">
        <f t="shared" si="68"/>
        <v>0</v>
      </c>
      <c r="CT103" s="58">
        <f t="shared" si="69"/>
        <v>0</v>
      </c>
      <c r="CU103" s="58">
        <f t="shared" si="70"/>
        <v>0</v>
      </c>
      <c r="CV103" s="58">
        <f t="shared" si="71"/>
        <v>0</v>
      </c>
      <c r="CW103" s="58">
        <f t="shared" si="72"/>
        <v>0</v>
      </c>
      <c r="CX103" s="58">
        <f t="shared" si="73"/>
        <v>0</v>
      </c>
      <c r="CY103" s="58">
        <f t="shared" si="74"/>
        <v>0</v>
      </c>
      <c r="CZ103" s="58">
        <f t="shared" si="75"/>
        <v>0</v>
      </c>
    </row>
    <row r="104" spans="1:104" ht="78" x14ac:dyDescent="0.35">
      <c r="A104" s="136" t="s">
        <v>456</v>
      </c>
      <c r="B104" s="292" t="s">
        <v>146</v>
      </c>
      <c r="C104" s="20" t="s">
        <v>771</v>
      </c>
      <c r="D104" s="22" t="s">
        <v>458</v>
      </c>
      <c r="E104" s="22" t="s">
        <v>462</v>
      </c>
      <c r="F104" s="22" t="s">
        <v>463</v>
      </c>
      <c r="G104" s="20">
        <f t="shared" si="38"/>
        <v>6</v>
      </c>
      <c r="H104" s="20"/>
      <c r="I104" s="20"/>
      <c r="J104" s="20"/>
      <c r="K104" s="20"/>
      <c r="L104" s="20"/>
      <c r="M104" s="20">
        <v>1</v>
      </c>
      <c r="N104" s="20">
        <v>1</v>
      </c>
      <c r="O104" s="20">
        <v>1</v>
      </c>
      <c r="P104" s="20">
        <v>1</v>
      </c>
      <c r="Q104" s="20">
        <v>1</v>
      </c>
      <c r="R104" s="20">
        <v>1</v>
      </c>
      <c r="S104" s="20"/>
      <c r="T104" s="67" t="s">
        <v>115</v>
      </c>
      <c r="U104" s="67"/>
      <c r="V104" s="68" t="e">
        <f t="shared" si="39"/>
        <v>#DIV/0!</v>
      </c>
      <c r="W104" s="68">
        <f t="shared" si="40"/>
        <v>0</v>
      </c>
      <c r="X104" s="67"/>
      <c r="Y104" s="67"/>
      <c r="Z104" s="67" t="s">
        <v>116</v>
      </c>
      <c r="AA104" s="67"/>
      <c r="AB104" s="68" t="e">
        <f t="shared" si="41"/>
        <v>#DIV/0!</v>
      </c>
      <c r="AC104" s="68">
        <f t="shared" si="42"/>
        <v>0</v>
      </c>
      <c r="AD104" s="67"/>
      <c r="AE104" s="67"/>
      <c r="AF104" s="67" t="s">
        <v>117</v>
      </c>
      <c r="AG104" s="67"/>
      <c r="AH104" s="68" t="e">
        <f t="shared" si="43"/>
        <v>#DIV/0!</v>
      </c>
      <c r="AI104" s="68">
        <f t="shared" si="44"/>
        <v>0</v>
      </c>
      <c r="AJ104" s="67"/>
      <c r="AK104" s="67"/>
      <c r="AL104" s="67" t="s">
        <v>118</v>
      </c>
      <c r="AM104" s="67"/>
      <c r="AN104" s="68" t="e">
        <f t="shared" si="45"/>
        <v>#DIV/0!</v>
      </c>
      <c r="AO104" s="68">
        <f t="shared" si="46"/>
        <v>0</v>
      </c>
      <c r="AP104" s="67"/>
      <c r="AQ104" s="67"/>
      <c r="AR104" s="67" t="s">
        <v>119</v>
      </c>
      <c r="AS104" s="67"/>
      <c r="AT104" s="68" t="e">
        <f t="shared" si="47"/>
        <v>#DIV/0!</v>
      </c>
      <c r="AU104" s="68">
        <f t="shared" si="48"/>
        <v>0</v>
      </c>
      <c r="AV104" s="67"/>
      <c r="AW104" s="67"/>
      <c r="AX104" s="67" t="s">
        <v>120</v>
      </c>
      <c r="AY104" s="67"/>
      <c r="AZ104" s="68">
        <f t="shared" si="49"/>
        <v>0</v>
      </c>
      <c r="BA104" s="68">
        <f t="shared" si="50"/>
        <v>0</v>
      </c>
      <c r="BB104" s="67"/>
      <c r="BC104" s="67"/>
      <c r="BD104" s="67" t="s">
        <v>121</v>
      </c>
      <c r="BE104" s="67"/>
      <c r="BF104" s="68">
        <f t="shared" si="51"/>
        <v>0</v>
      </c>
      <c r="BG104" s="68">
        <f t="shared" si="52"/>
        <v>0</v>
      </c>
      <c r="BH104" s="67"/>
      <c r="BI104" s="67"/>
      <c r="BJ104" s="67" t="s">
        <v>122</v>
      </c>
      <c r="BK104" s="67"/>
      <c r="BL104" s="68">
        <f t="shared" si="53"/>
        <v>0</v>
      </c>
      <c r="BM104" s="68">
        <f t="shared" si="54"/>
        <v>0</v>
      </c>
      <c r="BN104" s="67"/>
      <c r="BO104" s="67"/>
      <c r="BP104" s="67" t="s">
        <v>123</v>
      </c>
      <c r="BQ104" s="67"/>
      <c r="BR104" s="68">
        <f t="shared" si="55"/>
        <v>0</v>
      </c>
      <c r="BS104" s="68">
        <f t="shared" si="56"/>
        <v>0</v>
      </c>
      <c r="BT104" s="67"/>
      <c r="BU104" s="67"/>
      <c r="BV104" s="67" t="s">
        <v>124</v>
      </c>
      <c r="BW104" s="67"/>
      <c r="BX104" s="68">
        <f t="shared" si="57"/>
        <v>0</v>
      </c>
      <c r="BY104" s="68">
        <f t="shared" si="58"/>
        <v>0</v>
      </c>
      <c r="BZ104" s="67"/>
      <c r="CA104" s="67"/>
      <c r="CB104" s="67" t="s">
        <v>125</v>
      </c>
      <c r="CC104" s="67"/>
      <c r="CD104" s="68">
        <f t="shared" si="59"/>
        <v>0</v>
      </c>
      <c r="CE104" s="68">
        <f t="shared" si="60"/>
        <v>0</v>
      </c>
      <c r="CF104" s="67"/>
      <c r="CG104" s="67"/>
      <c r="CH104" s="67" t="s">
        <v>126</v>
      </c>
      <c r="CI104" s="67"/>
      <c r="CJ104" s="68" t="e">
        <f t="shared" si="61"/>
        <v>#DIV/0!</v>
      </c>
      <c r="CK104" s="68">
        <f t="shared" si="62"/>
        <v>0</v>
      </c>
      <c r="CL104" s="67"/>
      <c r="CM104" s="67"/>
      <c r="CN104" s="58">
        <f t="shared" si="63"/>
        <v>0</v>
      </c>
      <c r="CO104" s="58">
        <f t="shared" si="64"/>
        <v>0</v>
      </c>
      <c r="CP104" s="58">
        <f t="shared" si="65"/>
        <v>0</v>
      </c>
      <c r="CQ104" s="58">
        <f t="shared" si="66"/>
        <v>0</v>
      </c>
      <c r="CR104" s="58">
        <f t="shared" si="67"/>
        <v>0</v>
      </c>
      <c r="CS104" s="58">
        <f t="shared" si="68"/>
        <v>0</v>
      </c>
      <c r="CT104" s="58">
        <f t="shared" si="69"/>
        <v>0</v>
      </c>
      <c r="CU104" s="58">
        <f t="shared" si="70"/>
        <v>0</v>
      </c>
      <c r="CV104" s="58">
        <f t="shared" si="71"/>
        <v>0</v>
      </c>
      <c r="CW104" s="58">
        <f t="shared" si="72"/>
        <v>0</v>
      </c>
      <c r="CX104" s="58">
        <f t="shared" si="73"/>
        <v>0</v>
      </c>
      <c r="CY104" s="58">
        <f t="shared" si="74"/>
        <v>0</v>
      </c>
      <c r="CZ104" s="58">
        <f t="shared" si="75"/>
        <v>0</v>
      </c>
    </row>
    <row r="105" spans="1:104" ht="78" x14ac:dyDescent="0.35">
      <c r="A105" s="136" t="s">
        <v>456</v>
      </c>
      <c r="B105" s="293"/>
      <c r="C105" s="20" t="s">
        <v>772</v>
      </c>
      <c r="D105" s="22" t="s">
        <v>464</v>
      </c>
      <c r="E105" s="22" t="s">
        <v>465</v>
      </c>
      <c r="F105" s="22" t="s">
        <v>463</v>
      </c>
      <c r="G105" s="20">
        <f t="shared" si="38"/>
        <v>6</v>
      </c>
      <c r="H105" s="20"/>
      <c r="I105" s="20"/>
      <c r="J105" s="20"/>
      <c r="K105" s="20"/>
      <c r="L105" s="20"/>
      <c r="M105" s="20">
        <v>1</v>
      </c>
      <c r="N105" s="20">
        <v>1</v>
      </c>
      <c r="O105" s="20">
        <v>1</v>
      </c>
      <c r="P105" s="20">
        <v>1</v>
      </c>
      <c r="Q105" s="20">
        <v>1</v>
      </c>
      <c r="R105" s="20">
        <v>1</v>
      </c>
      <c r="S105" s="20"/>
      <c r="T105" s="67" t="s">
        <v>115</v>
      </c>
      <c r="U105" s="67"/>
      <c r="V105" s="68" t="e">
        <f t="shared" si="39"/>
        <v>#DIV/0!</v>
      </c>
      <c r="W105" s="68">
        <f t="shared" si="40"/>
        <v>0</v>
      </c>
      <c r="X105" s="67"/>
      <c r="Y105" s="67"/>
      <c r="Z105" s="67" t="s">
        <v>116</v>
      </c>
      <c r="AA105" s="67"/>
      <c r="AB105" s="68" t="e">
        <f t="shared" si="41"/>
        <v>#DIV/0!</v>
      </c>
      <c r="AC105" s="68">
        <f t="shared" si="42"/>
        <v>0</v>
      </c>
      <c r="AD105" s="67"/>
      <c r="AE105" s="67"/>
      <c r="AF105" s="67" t="s">
        <v>117</v>
      </c>
      <c r="AG105" s="67"/>
      <c r="AH105" s="68" t="e">
        <f t="shared" si="43"/>
        <v>#DIV/0!</v>
      </c>
      <c r="AI105" s="68">
        <f t="shared" si="44"/>
        <v>0</v>
      </c>
      <c r="AJ105" s="67"/>
      <c r="AK105" s="67"/>
      <c r="AL105" s="67" t="s">
        <v>118</v>
      </c>
      <c r="AM105" s="67"/>
      <c r="AN105" s="68" t="e">
        <f t="shared" si="45"/>
        <v>#DIV/0!</v>
      </c>
      <c r="AO105" s="68">
        <f t="shared" si="46"/>
        <v>0</v>
      </c>
      <c r="AP105" s="67"/>
      <c r="AQ105" s="67"/>
      <c r="AR105" s="67" t="s">
        <v>119</v>
      </c>
      <c r="AS105" s="67"/>
      <c r="AT105" s="68" t="e">
        <f t="shared" si="47"/>
        <v>#DIV/0!</v>
      </c>
      <c r="AU105" s="68">
        <f t="shared" si="48"/>
        <v>0</v>
      </c>
      <c r="AV105" s="67"/>
      <c r="AW105" s="67"/>
      <c r="AX105" s="67" t="s">
        <v>120</v>
      </c>
      <c r="AY105" s="67"/>
      <c r="AZ105" s="68">
        <f t="shared" si="49"/>
        <v>0</v>
      </c>
      <c r="BA105" s="68">
        <f t="shared" si="50"/>
        <v>0</v>
      </c>
      <c r="BB105" s="67"/>
      <c r="BC105" s="67"/>
      <c r="BD105" s="67" t="s">
        <v>121</v>
      </c>
      <c r="BE105" s="67"/>
      <c r="BF105" s="68">
        <f t="shared" si="51"/>
        <v>0</v>
      </c>
      <c r="BG105" s="68">
        <f t="shared" si="52"/>
        <v>0</v>
      </c>
      <c r="BH105" s="67"/>
      <c r="BI105" s="67"/>
      <c r="BJ105" s="67" t="s">
        <v>122</v>
      </c>
      <c r="BK105" s="67"/>
      <c r="BL105" s="68">
        <f t="shared" si="53"/>
        <v>0</v>
      </c>
      <c r="BM105" s="68">
        <f t="shared" si="54"/>
        <v>0</v>
      </c>
      <c r="BN105" s="67"/>
      <c r="BO105" s="67"/>
      <c r="BP105" s="67" t="s">
        <v>123</v>
      </c>
      <c r="BQ105" s="67"/>
      <c r="BR105" s="68">
        <f t="shared" si="55"/>
        <v>0</v>
      </c>
      <c r="BS105" s="68">
        <f t="shared" si="56"/>
        <v>0</v>
      </c>
      <c r="BT105" s="67"/>
      <c r="BU105" s="67"/>
      <c r="BV105" s="67" t="s">
        <v>124</v>
      </c>
      <c r="BW105" s="67"/>
      <c r="BX105" s="68">
        <f t="shared" si="57"/>
        <v>0</v>
      </c>
      <c r="BY105" s="68">
        <f t="shared" si="58"/>
        <v>0</v>
      </c>
      <c r="BZ105" s="67"/>
      <c r="CA105" s="67"/>
      <c r="CB105" s="67" t="s">
        <v>125</v>
      </c>
      <c r="CC105" s="67"/>
      <c r="CD105" s="68">
        <f t="shared" si="59"/>
        <v>0</v>
      </c>
      <c r="CE105" s="68">
        <f t="shared" si="60"/>
        <v>0</v>
      </c>
      <c r="CF105" s="67"/>
      <c r="CG105" s="67"/>
      <c r="CH105" s="67" t="s">
        <v>126</v>
      </c>
      <c r="CI105" s="67"/>
      <c r="CJ105" s="68" t="e">
        <f t="shared" si="61"/>
        <v>#DIV/0!</v>
      </c>
      <c r="CK105" s="68">
        <f t="shared" si="62"/>
        <v>0</v>
      </c>
      <c r="CL105" s="67"/>
      <c r="CM105" s="67"/>
      <c r="CN105" s="58">
        <f t="shared" si="63"/>
        <v>0</v>
      </c>
      <c r="CO105" s="58">
        <f t="shared" si="64"/>
        <v>0</v>
      </c>
      <c r="CP105" s="58">
        <f t="shared" si="65"/>
        <v>0</v>
      </c>
      <c r="CQ105" s="58">
        <f t="shared" si="66"/>
        <v>0</v>
      </c>
      <c r="CR105" s="58">
        <f t="shared" si="67"/>
        <v>0</v>
      </c>
      <c r="CS105" s="58">
        <f t="shared" si="68"/>
        <v>0</v>
      </c>
      <c r="CT105" s="58">
        <f t="shared" si="69"/>
        <v>0</v>
      </c>
      <c r="CU105" s="58">
        <f t="shared" si="70"/>
        <v>0</v>
      </c>
      <c r="CV105" s="58">
        <f t="shared" si="71"/>
        <v>0</v>
      </c>
      <c r="CW105" s="58">
        <f t="shared" si="72"/>
        <v>0</v>
      </c>
      <c r="CX105" s="58">
        <f t="shared" si="73"/>
        <v>0</v>
      </c>
      <c r="CY105" s="58">
        <f t="shared" si="74"/>
        <v>0</v>
      </c>
      <c r="CZ105" s="58">
        <f t="shared" si="75"/>
        <v>0</v>
      </c>
    </row>
    <row r="106" spans="1:104" ht="26" x14ac:dyDescent="0.35">
      <c r="A106" s="136" t="s">
        <v>456</v>
      </c>
      <c r="B106" s="293"/>
      <c r="C106" s="20" t="s">
        <v>773</v>
      </c>
      <c r="D106" s="22"/>
      <c r="E106" s="22"/>
      <c r="F106" s="22"/>
      <c r="G106" s="20">
        <f t="shared" si="38"/>
        <v>0</v>
      </c>
      <c r="H106" s="20"/>
      <c r="I106" s="20"/>
      <c r="J106" s="20"/>
      <c r="K106" s="20"/>
      <c r="L106" s="20"/>
      <c r="M106" s="20"/>
      <c r="N106" s="20"/>
      <c r="O106" s="20"/>
      <c r="P106" s="20"/>
      <c r="Q106" s="20"/>
      <c r="R106" s="20"/>
      <c r="S106" s="20"/>
      <c r="T106" s="67" t="s">
        <v>115</v>
      </c>
      <c r="U106" s="67"/>
      <c r="V106" s="68" t="e">
        <f t="shared" si="39"/>
        <v>#DIV/0!</v>
      </c>
      <c r="W106" s="68" t="e">
        <f t="shared" si="40"/>
        <v>#DIV/0!</v>
      </c>
      <c r="X106" s="67"/>
      <c r="Y106" s="67"/>
      <c r="Z106" s="67" t="s">
        <v>116</v>
      </c>
      <c r="AA106" s="67"/>
      <c r="AB106" s="68" t="e">
        <f t="shared" si="41"/>
        <v>#DIV/0!</v>
      </c>
      <c r="AC106" s="68" t="e">
        <f t="shared" si="42"/>
        <v>#DIV/0!</v>
      </c>
      <c r="AD106" s="67"/>
      <c r="AE106" s="67"/>
      <c r="AF106" s="67" t="s">
        <v>117</v>
      </c>
      <c r="AG106" s="67"/>
      <c r="AH106" s="68" t="e">
        <f t="shared" si="43"/>
        <v>#DIV/0!</v>
      </c>
      <c r="AI106" s="68" t="e">
        <f t="shared" si="44"/>
        <v>#DIV/0!</v>
      </c>
      <c r="AJ106" s="67"/>
      <c r="AK106" s="67"/>
      <c r="AL106" s="67" t="s">
        <v>118</v>
      </c>
      <c r="AM106" s="67"/>
      <c r="AN106" s="68" t="e">
        <f t="shared" si="45"/>
        <v>#DIV/0!</v>
      </c>
      <c r="AO106" s="68" t="e">
        <f t="shared" si="46"/>
        <v>#DIV/0!</v>
      </c>
      <c r="AP106" s="67"/>
      <c r="AQ106" s="67"/>
      <c r="AR106" s="67" t="s">
        <v>119</v>
      </c>
      <c r="AS106" s="67"/>
      <c r="AT106" s="68" t="e">
        <f t="shared" si="47"/>
        <v>#DIV/0!</v>
      </c>
      <c r="AU106" s="68" t="e">
        <f t="shared" si="48"/>
        <v>#DIV/0!</v>
      </c>
      <c r="AV106" s="67"/>
      <c r="AW106" s="67"/>
      <c r="AX106" s="67" t="s">
        <v>120</v>
      </c>
      <c r="AY106" s="67"/>
      <c r="AZ106" s="68" t="e">
        <f t="shared" si="49"/>
        <v>#DIV/0!</v>
      </c>
      <c r="BA106" s="68" t="e">
        <f t="shared" si="50"/>
        <v>#DIV/0!</v>
      </c>
      <c r="BB106" s="67"/>
      <c r="BC106" s="67"/>
      <c r="BD106" s="67" t="s">
        <v>121</v>
      </c>
      <c r="BE106" s="67"/>
      <c r="BF106" s="68" t="e">
        <f t="shared" si="51"/>
        <v>#DIV/0!</v>
      </c>
      <c r="BG106" s="68" t="e">
        <f t="shared" si="52"/>
        <v>#DIV/0!</v>
      </c>
      <c r="BH106" s="67"/>
      <c r="BI106" s="67"/>
      <c r="BJ106" s="67" t="s">
        <v>122</v>
      </c>
      <c r="BK106" s="67"/>
      <c r="BL106" s="68" t="e">
        <f t="shared" si="53"/>
        <v>#DIV/0!</v>
      </c>
      <c r="BM106" s="68" t="e">
        <f t="shared" si="54"/>
        <v>#DIV/0!</v>
      </c>
      <c r="BN106" s="67"/>
      <c r="BO106" s="67"/>
      <c r="BP106" s="67" t="s">
        <v>123</v>
      </c>
      <c r="BQ106" s="67"/>
      <c r="BR106" s="68" t="e">
        <f t="shared" si="55"/>
        <v>#DIV/0!</v>
      </c>
      <c r="BS106" s="68" t="e">
        <f t="shared" si="56"/>
        <v>#DIV/0!</v>
      </c>
      <c r="BT106" s="67"/>
      <c r="BU106" s="67"/>
      <c r="BV106" s="67" t="s">
        <v>124</v>
      </c>
      <c r="BW106" s="67"/>
      <c r="BX106" s="68" t="e">
        <f t="shared" si="57"/>
        <v>#DIV/0!</v>
      </c>
      <c r="BY106" s="68" t="e">
        <f t="shared" si="58"/>
        <v>#DIV/0!</v>
      </c>
      <c r="BZ106" s="67"/>
      <c r="CA106" s="67"/>
      <c r="CB106" s="67" t="s">
        <v>125</v>
      </c>
      <c r="CC106" s="67"/>
      <c r="CD106" s="68" t="e">
        <f t="shared" si="59"/>
        <v>#DIV/0!</v>
      </c>
      <c r="CE106" s="68" t="e">
        <f t="shared" si="60"/>
        <v>#DIV/0!</v>
      </c>
      <c r="CF106" s="67"/>
      <c r="CG106" s="67"/>
      <c r="CH106" s="67" t="s">
        <v>126</v>
      </c>
      <c r="CI106" s="67"/>
      <c r="CJ106" s="68" t="e">
        <f t="shared" si="61"/>
        <v>#DIV/0!</v>
      </c>
      <c r="CK106" s="68" t="e">
        <f t="shared" si="62"/>
        <v>#DIV/0!</v>
      </c>
      <c r="CL106" s="67"/>
      <c r="CM106" s="67"/>
      <c r="CN106" s="58">
        <f t="shared" si="63"/>
        <v>0</v>
      </c>
      <c r="CO106" s="58">
        <f t="shared" si="64"/>
        <v>0</v>
      </c>
      <c r="CP106" s="58">
        <f t="shared" si="65"/>
        <v>0</v>
      </c>
      <c r="CQ106" s="58">
        <f t="shared" si="66"/>
        <v>0</v>
      </c>
      <c r="CR106" s="58">
        <f t="shared" si="67"/>
        <v>0</v>
      </c>
      <c r="CS106" s="58">
        <f t="shared" si="68"/>
        <v>0</v>
      </c>
      <c r="CT106" s="58">
        <f t="shared" si="69"/>
        <v>0</v>
      </c>
      <c r="CU106" s="58">
        <f t="shared" si="70"/>
        <v>0</v>
      </c>
      <c r="CV106" s="58">
        <f t="shared" si="71"/>
        <v>0</v>
      </c>
      <c r="CW106" s="58">
        <f t="shared" si="72"/>
        <v>0</v>
      </c>
      <c r="CX106" s="58">
        <f t="shared" si="73"/>
        <v>0</v>
      </c>
      <c r="CY106" s="58">
        <f t="shared" si="74"/>
        <v>0</v>
      </c>
      <c r="CZ106" s="58">
        <f t="shared" si="75"/>
        <v>0</v>
      </c>
    </row>
    <row r="107" spans="1:104" ht="26" x14ac:dyDescent="0.35">
      <c r="A107" s="136" t="s">
        <v>456</v>
      </c>
      <c r="B107" s="294"/>
      <c r="C107" s="20" t="s">
        <v>774</v>
      </c>
      <c r="D107" s="22"/>
      <c r="E107" s="22"/>
      <c r="F107" s="22"/>
      <c r="G107" s="20">
        <f t="shared" si="38"/>
        <v>0</v>
      </c>
      <c r="H107" s="20"/>
      <c r="I107" s="20"/>
      <c r="J107" s="20"/>
      <c r="K107" s="20"/>
      <c r="L107" s="20"/>
      <c r="M107" s="20"/>
      <c r="N107" s="20"/>
      <c r="O107" s="20"/>
      <c r="P107" s="20"/>
      <c r="Q107" s="20"/>
      <c r="R107" s="20"/>
      <c r="S107" s="20"/>
      <c r="T107" s="67" t="s">
        <v>115</v>
      </c>
      <c r="U107" s="67"/>
      <c r="V107" s="68" t="e">
        <f t="shared" si="39"/>
        <v>#DIV/0!</v>
      </c>
      <c r="W107" s="68" t="e">
        <f t="shared" si="40"/>
        <v>#DIV/0!</v>
      </c>
      <c r="X107" s="67"/>
      <c r="Y107" s="67"/>
      <c r="Z107" s="67" t="s">
        <v>116</v>
      </c>
      <c r="AA107" s="67"/>
      <c r="AB107" s="68" t="e">
        <f t="shared" si="41"/>
        <v>#DIV/0!</v>
      </c>
      <c r="AC107" s="68" t="e">
        <f t="shared" si="42"/>
        <v>#DIV/0!</v>
      </c>
      <c r="AD107" s="67"/>
      <c r="AE107" s="67"/>
      <c r="AF107" s="67" t="s">
        <v>117</v>
      </c>
      <c r="AG107" s="67"/>
      <c r="AH107" s="68" t="e">
        <f t="shared" si="43"/>
        <v>#DIV/0!</v>
      </c>
      <c r="AI107" s="68" t="e">
        <f t="shared" si="44"/>
        <v>#DIV/0!</v>
      </c>
      <c r="AJ107" s="67"/>
      <c r="AK107" s="67"/>
      <c r="AL107" s="67" t="s">
        <v>118</v>
      </c>
      <c r="AM107" s="67"/>
      <c r="AN107" s="68" t="e">
        <f t="shared" si="45"/>
        <v>#DIV/0!</v>
      </c>
      <c r="AO107" s="68" t="e">
        <f t="shared" si="46"/>
        <v>#DIV/0!</v>
      </c>
      <c r="AP107" s="67"/>
      <c r="AQ107" s="67"/>
      <c r="AR107" s="67" t="s">
        <v>119</v>
      </c>
      <c r="AS107" s="67"/>
      <c r="AT107" s="68" t="e">
        <f t="shared" si="47"/>
        <v>#DIV/0!</v>
      </c>
      <c r="AU107" s="68" t="e">
        <f t="shared" si="48"/>
        <v>#DIV/0!</v>
      </c>
      <c r="AV107" s="67"/>
      <c r="AW107" s="67"/>
      <c r="AX107" s="67" t="s">
        <v>120</v>
      </c>
      <c r="AY107" s="67"/>
      <c r="AZ107" s="68" t="e">
        <f t="shared" si="49"/>
        <v>#DIV/0!</v>
      </c>
      <c r="BA107" s="68" t="e">
        <f t="shared" si="50"/>
        <v>#DIV/0!</v>
      </c>
      <c r="BB107" s="67"/>
      <c r="BC107" s="67"/>
      <c r="BD107" s="67" t="s">
        <v>121</v>
      </c>
      <c r="BE107" s="67"/>
      <c r="BF107" s="68" t="e">
        <f t="shared" si="51"/>
        <v>#DIV/0!</v>
      </c>
      <c r="BG107" s="68" t="e">
        <f t="shared" si="52"/>
        <v>#DIV/0!</v>
      </c>
      <c r="BH107" s="67"/>
      <c r="BI107" s="67"/>
      <c r="BJ107" s="67" t="s">
        <v>122</v>
      </c>
      <c r="BK107" s="67"/>
      <c r="BL107" s="68" t="e">
        <f t="shared" si="53"/>
        <v>#DIV/0!</v>
      </c>
      <c r="BM107" s="68" t="e">
        <f t="shared" si="54"/>
        <v>#DIV/0!</v>
      </c>
      <c r="BN107" s="67"/>
      <c r="BO107" s="67"/>
      <c r="BP107" s="67" t="s">
        <v>123</v>
      </c>
      <c r="BQ107" s="67"/>
      <c r="BR107" s="68" t="e">
        <f t="shared" si="55"/>
        <v>#DIV/0!</v>
      </c>
      <c r="BS107" s="68" t="e">
        <f t="shared" si="56"/>
        <v>#DIV/0!</v>
      </c>
      <c r="BT107" s="67"/>
      <c r="BU107" s="67"/>
      <c r="BV107" s="67" t="s">
        <v>124</v>
      </c>
      <c r="BW107" s="67"/>
      <c r="BX107" s="68" t="e">
        <f t="shared" si="57"/>
        <v>#DIV/0!</v>
      </c>
      <c r="BY107" s="68" t="e">
        <f t="shared" si="58"/>
        <v>#DIV/0!</v>
      </c>
      <c r="BZ107" s="67"/>
      <c r="CA107" s="67"/>
      <c r="CB107" s="67" t="s">
        <v>125</v>
      </c>
      <c r="CC107" s="67"/>
      <c r="CD107" s="68" t="e">
        <f t="shared" si="59"/>
        <v>#DIV/0!</v>
      </c>
      <c r="CE107" s="68" t="e">
        <f t="shared" si="60"/>
        <v>#DIV/0!</v>
      </c>
      <c r="CF107" s="67"/>
      <c r="CG107" s="67"/>
      <c r="CH107" s="67" t="s">
        <v>126</v>
      </c>
      <c r="CI107" s="67"/>
      <c r="CJ107" s="68" t="e">
        <f t="shared" si="61"/>
        <v>#DIV/0!</v>
      </c>
      <c r="CK107" s="68" t="e">
        <f t="shared" si="62"/>
        <v>#DIV/0!</v>
      </c>
      <c r="CL107" s="67"/>
      <c r="CM107" s="67"/>
      <c r="CN107" s="58">
        <f t="shared" si="63"/>
        <v>0</v>
      </c>
      <c r="CO107" s="58">
        <f t="shared" si="64"/>
        <v>0</v>
      </c>
      <c r="CP107" s="58">
        <f t="shared" si="65"/>
        <v>0</v>
      </c>
      <c r="CQ107" s="58">
        <f t="shared" si="66"/>
        <v>0</v>
      </c>
      <c r="CR107" s="58">
        <f t="shared" si="67"/>
        <v>0</v>
      </c>
      <c r="CS107" s="58">
        <f t="shared" si="68"/>
        <v>0</v>
      </c>
      <c r="CT107" s="58">
        <f t="shared" si="69"/>
        <v>0</v>
      </c>
      <c r="CU107" s="58">
        <f t="shared" si="70"/>
        <v>0</v>
      </c>
      <c r="CV107" s="58">
        <f t="shared" si="71"/>
        <v>0</v>
      </c>
      <c r="CW107" s="58">
        <f t="shared" si="72"/>
        <v>0</v>
      </c>
      <c r="CX107" s="58">
        <f t="shared" si="73"/>
        <v>0</v>
      </c>
      <c r="CY107" s="58">
        <f t="shared" si="74"/>
        <v>0</v>
      </c>
      <c r="CZ107" s="58">
        <f t="shared" si="75"/>
        <v>0</v>
      </c>
    </row>
    <row r="108" spans="1:104" ht="65" x14ac:dyDescent="0.35">
      <c r="A108" s="136" t="s">
        <v>456</v>
      </c>
      <c r="B108" s="292" t="s">
        <v>146</v>
      </c>
      <c r="C108" s="20" t="s">
        <v>775</v>
      </c>
      <c r="D108" s="22" t="s">
        <v>458</v>
      </c>
      <c r="E108" s="22" t="s">
        <v>466</v>
      </c>
      <c r="F108" s="22" t="s">
        <v>467</v>
      </c>
      <c r="G108" s="20">
        <f t="shared" si="38"/>
        <v>6</v>
      </c>
      <c r="H108" s="20"/>
      <c r="I108" s="20"/>
      <c r="J108" s="20"/>
      <c r="K108" s="20"/>
      <c r="L108" s="20"/>
      <c r="M108" s="20">
        <v>1</v>
      </c>
      <c r="N108" s="20">
        <v>1</v>
      </c>
      <c r="O108" s="20">
        <v>1</v>
      </c>
      <c r="P108" s="20">
        <v>1</v>
      </c>
      <c r="Q108" s="20">
        <v>1</v>
      </c>
      <c r="R108" s="20">
        <v>1</v>
      </c>
      <c r="S108" s="20"/>
      <c r="T108" s="67" t="s">
        <v>115</v>
      </c>
      <c r="U108" s="67"/>
      <c r="V108" s="68" t="e">
        <f t="shared" si="39"/>
        <v>#DIV/0!</v>
      </c>
      <c r="W108" s="68">
        <f t="shared" si="40"/>
        <v>0</v>
      </c>
      <c r="X108" s="67"/>
      <c r="Y108" s="67"/>
      <c r="Z108" s="67" t="s">
        <v>116</v>
      </c>
      <c r="AA108" s="67"/>
      <c r="AB108" s="68" t="e">
        <f t="shared" si="41"/>
        <v>#DIV/0!</v>
      </c>
      <c r="AC108" s="68">
        <f t="shared" si="42"/>
        <v>0</v>
      </c>
      <c r="AD108" s="67"/>
      <c r="AE108" s="67"/>
      <c r="AF108" s="67" t="s">
        <v>117</v>
      </c>
      <c r="AG108" s="67"/>
      <c r="AH108" s="68" t="e">
        <f t="shared" si="43"/>
        <v>#DIV/0!</v>
      </c>
      <c r="AI108" s="68">
        <f t="shared" si="44"/>
        <v>0</v>
      </c>
      <c r="AJ108" s="67"/>
      <c r="AK108" s="67"/>
      <c r="AL108" s="67" t="s">
        <v>118</v>
      </c>
      <c r="AM108" s="67"/>
      <c r="AN108" s="68" t="e">
        <f t="shared" si="45"/>
        <v>#DIV/0!</v>
      </c>
      <c r="AO108" s="68">
        <f t="shared" si="46"/>
        <v>0</v>
      </c>
      <c r="AP108" s="67"/>
      <c r="AQ108" s="67"/>
      <c r="AR108" s="67" t="s">
        <v>119</v>
      </c>
      <c r="AS108" s="67"/>
      <c r="AT108" s="68" t="e">
        <f t="shared" si="47"/>
        <v>#DIV/0!</v>
      </c>
      <c r="AU108" s="68">
        <f t="shared" si="48"/>
        <v>0</v>
      </c>
      <c r="AV108" s="67"/>
      <c r="AW108" s="67"/>
      <c r="AX108" s="67" t="s">
        <v>120</v>
      </c>
      <c r="AY108" s="67"/>
      <c r="AZ108" s="68">
        <f t="shared" si="49"/>
        <v>0</v>
      </c>
      <c r="BA108" s="68">
        <f t="shared" si="50"/>
        <v>0</v>
      </c>
      <c r="BB108" s="67"/>
      <c r="BC108" s="67"/>
      <c r="BD108" s="67" t="s">
        <v>121</v>
      </c>
      <c r="BE108" s="67"/>
      <c r="BF108" s="68">
        <f t="shared" si="51"/>
        <v>0</v>
      </c>
      <c r="BG108" s="68">
        <f t="shared" si="52"/>
        <v>0</v>
      </c>
      <c r="BH108" s="67"/>
      <c r="BI108" s="67"/>
      <c r="BJ108" s="67" t="s">
        <v>122</v>
      </c>
      <c r="BK108" s="67"/>
      <c r="BL108" s="68">
        <f t="shared" si="53"/>
        <v>0</v>
      </c>
      <c r="BM108" s="68">
        <f t="shared" si="54"/>
        <v>0</v>
      </c>
      <c r="BN108" s="67"/>
      <c r="BO108" s="67"/>
      <c r="BP108" s="67" t="s">
        <v>123</v>
      </c>
      <c r="BQ108" s="67"/>
      <c r="BR108" s="68">
        <f t="shared" si="55"/>
        <v>0</v>
      </c>
      <c r="BS108" s="68">
        <f t="shared" si="56"/>
        <v>0</v>
      </c>
      <c r="BT108" s="67"/>
      <c r="BU108" s="67"/>
      <c r="BV108" s="67" t="s">
        <v>124</v>
      </c>
      <c r="BW108" s="67"/>
      <c r="BX108" s="68">
        <f t="shared" si="57"/>
        <v>0</v>
      </c>
      <c r="BY108" s="68">
        <f t="shared" si="58"/>
        <v>0</v>
      </c>
      <c r="BZ108" s="67"/>
      <c r="CA108" s="67"/>
      <c r="CB108" s="67" t="s">
        <v>125</v>
      </c>
      <c r="CC108" s="67"/>
      <c r="CD108" s="68">
        <f t="shared" si="59"/>
        <v>0</v>
      </c>
      <c r="CE108" s="68">
        <f t="shared" si="60"/>
        <v>0</v>
      </c>
      <c r="CF108" s="67"/>
      <c r="CG108" s="67"/>
      <c r="CH108" s="67" t="s">
        <v>126</v>
      </c>
      <c r="CI108" s="67"/>
      <c r="CJ108" s="68" t="e">
        <f t="shared" si="61"/>
        <v>#DIV/0!</v>
      </c>
      <c r="CK108" s="68">
        <f t="shared" si="62"/>
        <v>0</v>
      </c>
      <c r="CL108" s="67"/>
      <c r="CM108" s="67"/>
      <c r="CN108" s="58">
        <f t="shared" si="63"/>
        <v>0</v>
      </c>
      <c r="CO108" s="58">
        <f t="shared" si="64"/>
        <v>0</v>
      </c>
      <c r="CP108" s="58">
        <f t="shared" si="65"/>
        <v>0</v>
      </c>
      <c r="CQ108" s="58">
        <f t="shared" si="66"/>
        <v>0</v>
      </c>
      <c r="CR108" s="58">
        <f t="shared" si="67"/>
        <v>0</v>
      </c>
      <c r="CS108" s="58">
        <f t="shared" si="68"/>
        <v>0</v>
      </c>
      <c r="CT108" s="58">
        <f t="shared" si="69"/>
        <v>0</v>
      </c>
      <c r="CU108" s="58">
        <f t="shared" si="70"/>
        <v>0</v>
      </c>
      <c r="CV108" s="58">
        <f t="shared" si="71"/>
        <v>0</v>
      </c>
      <c r="CW108" s="58">
        <f t="shared" si="72"/>
        <v>0</v>
      </c>
      <c r="CX108" s="58">
        <f t="shared" si="73"/>
        <v>0</v>
      </c>
      <c r="CY108" s="58">
        <f t="shared" si="74"/>
        <v>0</v>
      </c>
      <c r="CZ108" s="58">
        <f t="shared" si="75"/>
        <v>0</v>
      </c>
    </row>
    <row r="109" spans="1:104" ht="52" x14ac:dyDescent="0.35">
      <c r="A109" s="136" t="s">
        <v>456</v>
      </c>
      <c r="B109" s="293"/>
      <c r="C109" s="20" t="s">
        <v>776</v>
      </c>
      <c r="D109" s="22" t="s">
        <v>461</v>
      </c>
      <c r="E109" s="22" t="s">
        <v>468</v>
      </c>
      <c r="F109" s="22" t="s">
        <v>467</v>
      </c>
      <c r="G109" s="20">
        <f t="shared" si="38"/>
        <v>6</v>
      </c>
      <c r="H109" s="20"/>
      <c r="I109" s="20"/>
      <c r="J109" s="20"/>
      <c r="K109" s="20"/>
      <c r="L109" s="20"/>
      <c r="M109" s="20">
        <v>1</v>
      </c>
      <c r="N109" s="20">
        <v>1</v>
      </c>
      <c r="O109" s="20">
        <v>1</v>
      </c>
      <c r="P109" s="20">
        <v>1</v>
      </c>
      <c r="Q109" s="20">
        <v>1</v>
      </c>
      <c r="R109" s="20">
        <v>1</v>
      </c>
      <c r="S109" s="20"/>
      <c r="T109" s="67" t="s">
        <v>115</v>
      </c>
      <c r="U109" s="67"/>
      <c r="V109" s="68" t="e">
        <f t="shared" si="39"/>
        <v>#DIV/0!</v>
      </c>
      <c r="W109" s="68">
        <f t="shared" si="40"/>
        <v>0</v>
      </c>
      <c r="X109" s="67"/>
      <c r="Y109" s="67"/>
      <c r="Z109" s="67" t="s">
        <v>116</v>
      </c>
      <c r="AA109" s="67"/>
      <c r="AB109" s="68" t="e">
        <f t="shared" si="41"/>
        <v>#DIV/0!</v>
      </c>
      <c r="AC109" s="68">
        <f t="shared" si="42"/>
        <v>0</v>
      </c>
      <c r="AD109" s="67"/>
      <c r="AE109" s="67"/>
      <c r="AF109" s="67" t="s">
        <v>117</v>
      </c>
      <c r="AG109" s="67"/>
      <c r="AH109" s="68" t="e">
        <f t="shared" si="43"/>
        <v>#DIV/0!</v>
      </c>
      <c r="AI109" s="68">
        <f t="shared" si="44"/>
        <v>0</v>
      </c>
      <c r="AJ109" s="67"/>
      <c r="AK109" s="67"/>
      <c r="AL109" s="67" t="s">
        <v>118</v>
      </c>
      <c r="AM109" s="67"/>
      <c r="AN109" s="68" t="e">
        <f t="shared" si="45"/>
        <v>#DIV/0!</v>
      </c>
      <c r="AO109" s="68">
        <f t="shared" si="46"/>
        <v>0</v>
      </c>
      <c r="AP109" s="67"/>
      <c r="AQ109" s="67"/>
      <c r="AR109" s="67" t="s">
        <v>119</v>
      </c>
      <c r="AS109" s="67"/>
      <c r="AT109" s="68" t="e">
        <f t="shared" si="47"/>
        <v>#DIV/0!</v>
      </c>
      <c r="AU109" s="68">
        <f t="shared" si="48"/>
        <v>0</v>
      </c>
      <c r="AV109" s="67"/>
      <c r="AW109" s="67"/>
      <c r="AX109" s="67" t="s">
        <v>120</v>
      </c>
      <c r="AY109" s="67"/>
      <c r="AZ109" s="68">
        <f t="shared" si="49"/>
        <v>0</v>
      </c>
      <c r="BA109" s="68">
        <f t="shared" si="50"/>
        <v>0</v>
      </c>
      <c r="BB109" s="67"/>
      <c r="BC109" s="67"/>
      <c r="BD109" s="67" t="s">
        <v>121</v>
      </c>
      <c r="BE109" s="67"/>
      <c r="BF109" s="68">
        <f t="shared" si="51"/>
        <v>0</v>
      </c>
      <c r="BG109" s="68">
        <f t="shared" si="52"/>
        <v>0</v>
      </c>
      <c r="BH109" s="67"/>
      <c r="BI109" s="67"/>
      <c r="BJ109" s="67" t="s">
        <v>122</v>
      </c>
      <c r="BK109" s="67"/>
      <c r="BL109" s="68">
        <f t="shared" si="53"/>
        <v>0</v>
      </c>
      <c r="BM109" s="68">
        <f t="shared" si="54"/>
        <v>0</v>
      </c>
      <c r="BN109" s="67"/>
      <c r="BO109" s="67"/>
      <c r="BP109" s="67" t="s">
        <v>123</v>
      </c>
      <c r="BQ109" s="67"/>
      <c r="BR109" s="68">
        <f t="shared" si="55"/>
        <v>0</v>
      </c>
      <c r="BS109" s="68">
        <f t="shared" si="56"/>
        <v>0</v>
      </c>
      <c r="BT109" s="67"/>
      <c r="BU109" s="67"/>
      <c r="BV109" s="67" t="s">
        <v>124</v>
      </c>
      <c r="BW109" s="67"/>
      <c r="BX109" s="68">
        <f t="shared" si="57"/>
        <v>0</v>
      </c>
      <c r="BY109" s="68">
        <f t="shared" si="58"/>
        <v>0</v>
      </c>
      <c r="BZ109" s="67"/>
      <c r="CA109" s="67"/>
      <c r="CB109" s="67" t="s">
        <v>125</v>
      </c>
      <c r="CC109" s="67"/>
      <c r="CD109" s="68">
        <f t="shared" si="59"/>
        <v>0</v>
      </c>
      <c r="CE109" s="68">
        <f t="shared" si="60"/>
        <v>0</v>
      </c>
      <c r="CF109" s="67"/>
      <c r="CG109" s="67"/>
      <c r="CH109" s="67" t="s">
        <v>126</v>
      </c>
      <c r="CI109" s="67"/>
      <c r="CJ109" s="68" t="e">
        <f t="shared" si="61"/>
        <v>#DIV/0!</v>
      </c>
      <c r="CK109" s="68">
        <f t="shared" si="62"/>
        <v>0</v>
      </c>
      <c r="CL109" s="67"/>
      <c r="CM109" s="67"/>
      <c r="CN109" s="58">
        <f t="shared" si="63"/>
        <v>0</v>
      </c>
      <c r="CO109" s="58">
        <f t="shared" si="64"/>
        <v>0</v>
      </c>
      <c r="CP109" s="58">
        <f t="shared" si="65"/>
        <v>0</v>
      </c>
      <c r="CQ109" s="58">
        <f t="shared" si="66"/>
        <v>0</v>
      </c>
      <c r="CR109" s="58">
        <f t="shared" si="67"/>
        <v>0</v>
      </c>
      <c r="CS109" s="58">
        <f t="shared" si="68"/>
        <v>0</v>
      </c>
      <c r="CT109" s="58">
        <f t="shared" si="69"/>
        <v>0</v>
      </c>
      <c r="CU109" s="58">
        <f t="shared" si="70"/>
        <v>0</v>
      </c>
      <c r="CV109" s="58">
        <f t="shared" si="71"/>
        <v>0</v>
      </c>
      <c r="CW109" s="58">
        <f t="shared" si="72"/>
        <v>0</v>
      </c>
      <c r="CX109" s="58">
        <f t="shared" si="73"/>
        <v>0</v>
      </c>
      <c r="CY109" s="58">
        <f t="shared" si="74"/>
        <v>0</v>
      </c>
      <c r="CZ109" s="58">
        <f t="shared" si="75"/>
        <v>0</v>
      </c>
    </row>
    <row r="110" spans="1:104" ht="26" x14ac:dyDescent="0.35">
      <c r="A110" s="136" t="s">
        <v>456</v>
      </c>
      <c r="B110" s="293"/>
      <c r="C110" s="20" t="s">
        <v>777</v>
      </c>
      <c r="D110" s="22"/>
      <c r="E110" s="22"/>
      <c r="F110" s="22"/>
      <c r="G110" s="20">
        <f t="shared" si="38"/>
        <v>0</v>
      </c>
      <c r="H110" s="20"/>
      <c r="I110" s="20"/>
      <c r="J110" s="20"/>
      <c r="K110" s="20"/>
      <c r="L110" s="20"/>
      <c r="M110" s="20"/>
      <c r="N110" s="20"/>
      <c r="O110" s="20"/>
      <c r="P110" s="20"/>
      <c r="Q110" s="20"/>
      <c r="R110" s="20"/>
      <c r="S110" s="20"/>
      <c r="T110" s="67" t="s">
        <v>115</v>
      </c>
      <c r="U110" s="67"/>
      <c r="V110" s="68" t="e">
        <f t="shared" si="39"/>
        <v>#DIV/0!</v>
      </c>
      <c r="W110" s="68" t="e">
        <f t="shared" si="40"/>
        <v>#DIV/0!</v>
      </c>
      <c r="X110" s="67"/>
      <c r="Y110" s="67"/>
      <c r="Z110" s="67" t="s">
        <v>116</v>
      </c>
      <c r="AA110" s="67"/>
      <c r="AB110" s="68" t="e">
        <f t="shared" si="41"/>
        <v>#DIV/0!</v>
      </c>
      <c r="AC110" s="68" t="e">
        <f t="shared" si="42"/>
        <v>#DIV/0!</v>
      </c>
      <c r="AD110" s="67"/>
      <c r="AE110" s="67"/>
      <c r="AF110" s="67" t="s">
        <v>117</v>
      </c>
      <c r="AG110" s="67"/>
      <c r="AH110" s="68" t="e">
        <f t="shared" si="43"/>
        <v>#DIV/0!</v>
      </c>
      <c r="AI110" s="68" t="e">
        <f t="shared" si="44"/>
        <v>#DIV/0!</v>
      </c>
      <c r="AJ110" s="67"/>
      <c r="AK110" s="67"/>
      <c r="AL110" s="67" t="s">
        <v>118</v>
      </c>
      <c r="AM110" s="67"/>
      <c r="AN110" s="68" t="e">
        <f t="shared" si="45"/>
        <v>#DIV/0!</v>
      </c>
      <c r="AO110" s="68" t="e">
        <f t="shared" si="46"/>
        <v>#DIV/0!</v>
      </c>
      <c r="AP110" s="67"/>
      <c r="AQ110" s="67"/>
      <c r="AR110" s="67" t="s">
        <v>119</v>
      </c>
      <c r="AS110" s="67"/>
      <c r="AT110" s="68" t="e">
        <f t="shared" si="47"/>
        <v>#DIV/0!</v>
      </c>
      <c r="AU110" s="68" t="e">
        <f t="shared" si="48"/>
        <v>#DIV/0!</v>
      </c>
      <c r="AV110" s="67"/>
      <c r="AW110" s="67"/>
      <c r="AX110" s="67" t="s">
        <v>120</v>
      </c>
      <c r="AY110" s="67"/>
      <c r="AZ110" s="68" t="e">
        <f t="shared" si="49"/>
        <v>#DIV/0!</v>
      </c>
      <c r="BA110" s="68" t="e">
        <f t="shared" si="50"/>
        <v>#DIV/0!</v>
      </c>
      <c r="BB110" s="67"/>
      <c r="BC110" s="67"/>
      <c r="BD110" s="67" t="s">
        <v>121</v>
      </c>
      <c r="BE110" s="67"/>
      <c r="BF110" s="68" t="e">
        <f t="shared" si="51"/>
        <v>#DIV/0!</v>
      </c>
      <c r="BG110" s="68" t="e">
        <f t="shared" si="52"/>
        <v>#DIV/0!</v>
      </c>
      <c r="BH110" s="67"/>
      <c r="BI110" s="67"/>
      <c r="BJ110" s="67" t="s">
        <v>122</v>
      </c>
      <c r="BK110" s="67"/>
      <c r="BL110" s="68" t="e">
        <f t="shared" si="53"/>
        <v>#DIV/0!</v>
      </c>
      <c r="BM110" s="68" t="e">
        <f t="shared" si="54"/>
        <v>#DIV/0!</v>
      </c>
      <c r="BN110" s="67"/>
      <c r="BO110" s="67"/>
      <c r="BP110" s="67" t="s">
        <v>123</v>
      </c>
      <c r="BQ110" s="67"/>
      <c r="BR110" s="68" t="e">
        <f t="shared" si="55"/>
        <v>#DIV/0!</v>
      </c>
      <c r="BS110" s="68" t="e">
        <f t="shared" si="56"/>
        <v>#DIV/0!</v>
      </c>
      <c r="BT110" s="67"/>
      <c r="BU110" s="67"/>
      <c r="BV110" s="67" t="s">
        <v>124</v>
      </c>
      <c r="BW110" s="67"/>
      <c r="BX110" s="68" t="e">
        <f t="shared" si="57"/>
        <v>#DIV/0!</v>
      </c>
      <c r="BY110" s="68" t="e">
        <f t="shared" si="58"/>
        <v>#DIV/0!</v>
      </c>
      <c r="BZ110" s="67"/>
      <c r="CA110" s="67"/>
      <c r="CB110" s="67" t="s">
        <v>125</v>
      </c>
      <c r="CC110" s="67"/>
      <c r="CD110" s="68" t="e">
        <f t="shared" si="59"/>
        <v>#DIV/0!</v>
      </c>
      <c r="CE110" s="68" t="e">
        <f t="shared" si="60"/>
        <v>#DIV/0!</v>
      </c>
      <c r="CF110" s="67"/>
      <c r="CG110" s="67"/>
      <c r="CH110" s="67" t="s">
        <v>126</v>
      </c>
      <c r="CI110" s="67"/>
      <c r="CJ110" s="68" t="e">
        <f t="shared" si="61"/>
        <v>#DIV/0!</v>
      </c>
      <c r="CK110" s="68" t="e">
        <f t="shared" si="62"/>
        <v>#DIV/0!</v>
      </c>
      <c r="CL110" s="67"/>
      <c r="CM110" s="67"/>
      <c r="CN110" s="58">
        <f t="shared" si="63"/>
        <v>0</v>
      </c>
      <c r="CO110" s="58">
        <f t="shared" si="64"/>
        <v>0</v>
      </c>
      <c r="CP110" s="58">
        <f t="shared" si="65"/>
        <v>0</v>
      </c>
      <c r="CQ110" s="58">
        <f t="shared" si="66"/>
        <v>0</v>
      </c>
      <c r="CR110" s="58">
        <f t="shared" si="67"/>
        <v>0</v>
      </c>
      <c r="CS110" s="58">
        <f t="shared" si="68"/>
        <v>0</v>
      </c>
      <c r="CT110" s="58">
        <f t="shared" si="69"/>
        <v>0</v>
      </c>
      <c r="CU110" s="58">
        <f t="shared" si="70"/>
        <v>0</v>
      </c>
      <c r="CV110" s="58">
        <f t="shared" si="71"/>
        <v>0</v>
      </c>
      <c r="CW110" s="58">
        <f t="shared" si="72"/>
        <v>0</v>
      </c>
      <c r="CX110" s="58">
        <f t="shared" si="73"/>
        <v>0</v>
      </c>
      <c r="CY110" s="58">
        <f t="shared" si="74"/>
        <v>0</v>
      </c>
      <c r="CZ110" s="58">
        <f t="shared" si="75"/>
        <v>0</v>
      </c>
    </row>
    <row r="111" spans="1:104" ht="26" x14ac:dyDescent="0.35">
      <c r="A111" s="136" t="s">
        <v>456</v>
      </c>
      <c r="B111" s="294"/>
      <c r="C111" s="20" t="s">
        <v>778</v>
      </c>
      <c r="D111" s="22"/>
      <c r="E111" s="22"/>
      <c r="F111" s="22"/>
      <c r="G111" s="20">
        <f t="shared" si="38"/>
        <v>0</v>
      </c>
      <c r="H111" s="20"/>
      <c r="I111" s="20"/>
      <c r="J111" s="20"/>
      <c r="K111" s="20"/>
      <c r="L111" s="20"/>
      <c r="M111" s="20"/>
      <c r="N111" s="20"/>
      <c r="O111" s="20"/>
      <c r="P111" s="20"/>
      <c r="Q111" s="20"/>
      <c r="R111" s="20"/>
      <c r="S111" s="20"/>
      <c r="T111" s="67" t="s">
        <v>115</v>
      </c>
      <c r="U111" s="67"/>
      <c r="V111" s="68" t="e">
        <f t="shared" si="39"/>
        <v>#DIV/0!</v>
      </c>
      <c r="W111" s="68" t="e">
        <f t="shared" si="40"/>
        <v>#DIV/0!</v>
      </c>
      <c r="X111" s="67"/>
      <c r="Y111" s="67"/>
      <c r="Z111" s="67" t="s">
        <v>116</v>
      </c>
      <c r="AA111" s="67"/>
      <c r="AB111" s="68" t="e">
        <f t="shared" si="41"/>
        <v>#DIV/0!</v>
      </c>
      <c r="AC111" s="68" t="e">
        <f t="shared" si="42"/>
        <v>#DIV/0!</v>
      </c>
      <c r="AD111" s="67"/>
      <c r="AE111" s="67"/>
      <c r="AF111" s="67" t="s">
        <v>117</v>
      </c>
      <c r="AG111" s="67"/>
      <c r="AH111" s="68" t="e">
        <f t="shared" si="43"/>
        <v>#DIV/0!</v>
      </c>
      <c r="AI111" s="68" t="e">
        <f t="shared" si="44"/>
        <v>#DIV/0!</v>
      </c>
      <c r="AJ111" s="67"/>
      <c r="AK111" s="67"/>
      <c r="AL111" s="67" t="s">
        <v>118</v>
      </c>
      <c r="AM111" s="67"/>
      <c r="AN111" s="68" t="e">
        <f t="shared" si="45"/>
        <v>#DIV/0!</v>
      </c>
      <c r="AO111" s="68" t="e">
        <f t="shared" si="46"/>
        <v>#DIV/0!</v>
      </c>
      <c r="AP111" s="67"/>
      <c r="AQ111" s="67"/>
      <c r="AR111" s="67" t="s">
        <v>119</v>
      </c>
      <c r="AS111" s="67"/>
      <c r="AT111" s="68" t="e">
        <f t="shared" si="47"/>
        <v>#DIV/0!</v>
      </c>
      <c r="AU111" s="68" t="e">
        <f t="shared" si="48"/>
        <v>#DIV/0!</v>
      </c>
      <c r="AV111" s="67"/>
      <c r="AW111" s="67"/>
      <c r="AX111" s="67" t="s">
        <v>120</v>
      </c>
      <c r="AY111" s="67"/>
      <c r="AZ111" s="68" t="e">
        <f t="shared" si="49"/>
        <v>#DIV/0!</v>
      </c>
      <c r="BA111" s="68" t="e">
        <f t="shared" si="50"/>
        <v>#DIV/0!</v>
      </c>
      <c r="BB111" s="67"/>
      <c r="BC111" s="67"/>
      <c r="BD111" s="67" t="s">
        <v>121</v>
      </c>
      <c r="BE111" s="67"/>
      <c r="BF111" s="68" t="e">
        <f t="shared" si="51"/>
        <v>#DIV/0!</v>
      </c>
      <c r="BG111" s="68" t="e">
        <f t="shared" si="52"/>
        <v>#DIV/0!</v>
      </c>
      <c r="BH111" s="67"/>
      <c r="BI111" s="67"/>
      <c r="BJ111" s="67" t="s">
        <v>122</v>
      </c>
      <c r="BK111" s="67"/>
      <c r="BL111" s="68" t="e">
        <f t="shared" si="53"/>
        <v>#DIV/0!</v>
      </c>
      <c r="BM111" s="68" t="e">
        <f t="shared" si="54"/>
        <v>#DIV/0!</v>
      </c>
      <c r="BN111" s="67"/>
      <c r="BO111" s="67"/>
      <c r="BP111" s="67" t="s">
        <v>123</v>
      </c>
      <c r="BQ111" s="67"/>
      <c r="BR111" s="68" t="e">
        <f t="shared" si="55"/>
        <v>#DIV/0!</v>
      </c>
      <c r="BS111" s="68" t="e">
        <f t="shared" si="56"/>
        <v>#DIV/0!</v>
      </c>
      <c r="BT111" s="67"/>
      <c r="BU111" s="67"/>
      <c r="BV111" s="67" t="s">
        <v>124</v>
      </c>
      <c r="BW111" s="67"/>
      <c r="BX111" s="68" t="e">
        <f t="shared" si="57"/>
        <v>#DIV/0!</v>
      </c>
      <c r="BY111" s="68" t="e">
        <f t="shared" si="58"/>
        <v>#DIV/0!</v>
      </c>
      <c r="BZ111" s="67"/>
      <c r="CA111" s="67"/>
      <c r="CB111" s="67" t="s">
        <v>125</v>
      </c>
      <c r="CC111" s="67"/>
      <c r="CD111" s="68" t="e">
        <f t="shared" si="59"/>
        <v>#DIV/0!</v>
      </c>
      <c r="CE111" s="68" t="e">
        <f t="shared" si="60"/>
        <v>#DIV/0!</v>
      </c>
      <c r="CF111" s="67"/>
      <c r="CG111" s="67"/>
      <c r="CH111" s="67" t="s">
        <v>126</v>
      </c>
      <c r="CI111" s="67"/>
      <c r="CJ111" s="68" t="e">
        <f t="shared" si="61"/>
        <v>#DIV/0!</v>
      </c>
      <c r="CK111" s="68" t="e">
        <f t="shared" si="62"/>
        <v>#DIV/0!</v>
      </c>
      <c r="CL111" s="67"/>
      <c r="CM111" s="67"/>
      <c r="CN111" s="58">
        <f t="shared" si="63"/>
        <v>0</v>
      </c>
      <c r="CO111" s="58">
        <f t="shared" si="64"/>
        <v>0</v>
      </c>
      <c r="CP111" s="58">
        <f t="shared" si="65"/>
        <v>0</v>
      </c>
      <c r="CQ111" s="58">
        <f t="shared" si="66"/>
        <v>0</v>
      </c>
      <c r="CR111" s="58">
        <f t="shared" si="67"/>
        <v>0</v>
      </c>
      <c r="CS111" s="58">
        <f t="shared" si="68"/>
        <v>0</v>
      </c>
      <c r="CT111" s="58">
        <f t="shared" si="69"/>
        <v>0</v>
      </c>
      <c r="CU111" s="58">
        <f t="shared" si="70"/>
        <v>0</v>
      </c>
      <c r="CV111" s="58">
        <f t="shared" si="71"/>
        <v>0</v>
      </c>
      <c r="CW111" s="58">
        <f t="shared" si="72"/>
        <v>0</v>
      </c>
      <c r="CX111" s="58">
        <f t="shared" si="73"/>
        <v>0</v>
      </c>
      <c r="CY111" s="58">
        <f t="shared" si="74"/>
        <v>0</v>
      </c>
      <c r="CZ111" s="58">
        <f t="shared" si="75"/>
        <v>0</v>
      </c>
    </row>
    <row r="112" spans="1:104" ht="39" x14ac:dyDescent="0.35">
      <c r="A112" s="136" t="s">
        <v>456</v>
      </c>
      <c r="B112" s="292" t="s">
        <v>146</v>
      </c>
      <c r="C112" s="20" t="s">
        <v>779</v>
      </c>
      <c r="D112" s="22" t="s">
        <v>458</v>
      </c>
      <c r="E112" s="22" t="s">
        <v>469</v>
      </c>
      <c r="F112" s="22" t="s">
        <v>470</v>
      </c>
      <c r="G112" s="20">
        <f t="shared" si="38"/>
        <v>6</v>
      </c>
      <c r="H112" s="20"/>
      <c r="I112" s="20"/>
      <c r="J112" s="20"/>
      <c r="K112" s="20"/>
      <c r="L112" s="20"/>
      <c r="M112" s="20">
        <v>1</v>
      </c>
      <c r="N112" s="20">
        <v>1</v>
      </c>
      <c r="O112" s="20">
        <v>1</v>
      </c>
      <c r="P112" s="20">
        <v>1</v>
      </c>
      <c r="Q112" s="20">
        <v>1</v>
      </c>
      <c r="R112" s="20">
        <v>1</v>
      </c>
      <c r="S112" s="20"/>
      <c r="T112" s="67" t="s">
        <v>115</v>
      </c>
      <c r="U112" s="67"/>
      <c r="V112" s="68" t="e">
        <f t="shared" si="39"/>
        <v>#DIV/0!</v>
      </c>
      <c r="W112" s="68">
        <f t="shared" si="40"/>
        <v>0</v>
      </c>
      <c r="X112" s="67"/>
      <c r="Y112" s="67"/>
      <c r="Z112" s="67" t="s">
        <v>116</v>
      </c>
      <c r="AA112" s="67"/>
      <c r="AB112" s="68" t="e">
        <f t="shared" si="41"/>
        <v>#DIV/0!</v>
      </c>
      <c r="AC112" s="68">
        <f t="shared" si="42"/>
        <v>0</v>
      </c>
      <c r="AD112" s="67"/>
      <c r="AE112" s="67"/>
      <c r="AF112" s="67" t="s">
        <v>117</v>
      </c>
      <c r="AG112" s="67"/>
      <c r="AH112" s="68" t="e">
        <f t="shared" si="43"/>
        <v>#DIV/0!</v>
      </c>
      <c r="AI112" s="68">
        <f t="shared" si="44"/>
        <v>0</v>
      </c>
      <c r="AJ112" s="67"/>
      <c r="AK112" s="67"/>
      <c r="AL112" s="67" t="s">
        <v>118</v>
      </c>
      <c r="AM112" s="67"/>
      <c r="AN112" s="68" t="e">
        <f t="shared" si="45"/>
        <v>#DIV/0!</v>
      </c>
      <c r="AO112" s="68">
        <f t="shared" si="46"/>
        <v>0</v>
      </c>
      <c r="AP112" s="67"/>
      <c r="AQ112" s="67"/>
      <c r="AR112" s="67" t="s">
        <v>119</v>
      </c>
      <c r="AS112" s="67"/>
      <c r="AT112" s="68" t="e">
        <f t="shared" si="47"/>
        <v>#DIV/0!</v>
      </c>
      <c r="AU112" s="68">
        <f t="shared" si="48"/>
        <v>0</v>
      </c>
      <c r="AV112" s="67"/>
      <c r="AW112" s="67"/>
      <c r="AX112" s="67" t="s">
        <v>120</v>
      </c>
      <c r="AY112" s="67"/>
      <c r="AZ112" s="68">
        <f t="shared" si="49"/>
        <v>0</v>
      </c>
      <c r="BA112" s="68">
        <f t="shared" si="50"/>
        <v>0</v>
      </c>
      <c r="BB112" s="67"/>
      <c r="BC112" s="67"/>
      <c r="BD112" s="67" t="s">
        <v>121</v>
      </c>
      <c r="BE112" s="67"/>
      <c r="BF112" s="68">
        <f t="shared" si="51"/>
        <v>0</v>
      </c>
      <c r="BG112" s="68">
        <f t="shared" si="52"/>
        <v>0</v>
      </c>
      <c r="BH112" s="67"/>
      <c r="BI112" s="67"/>
      <c r="BJ112" s="67" t="s">
        <v>122</v>
      </c>
      <c r="BK112" s="67"/>
      <c r="BL112" s="68">
        <f t="shared" si="53"/>
        <v>0</v>
      </c>
      <c r="BM112" s="68">
        <f t="shared" si="54"/>
        <v>0</v>
      </c>
      <c r="BN112" s="67"/>
      <c r="BO112" s="67"/>
      <c r="BP112" s="67" t="s">
        <v>123</v>
      </c>
      <c r="BQ112" s="67"/>
      <c r="BR112" s="68">
        <f t="shared" si="55"/>
        <v>0</v>
      </c>
      <c r="BS112" s="68">
        <f t="shared" si="56"/>
        <v>0</v>
      </c>
      <c r="BT112" s="67"/>
      <c r="BU112" s="67"/>
      <c r="BV112" s="67" t="s">
        <v>124</v>
      </c>
      <c r="BW112" s="67"/>
      <c r="BX112" s="68">
        <f t="shared" si="57"/>
        <v>0</v>
      </c>
      <c r="BY112" s="68">
        <f t="shared" si="58"/>
        <v>0</v>
      </c>
      <c r="BZ112" s="67"/>
      <c r="CA112" s="67"/>
      <c r="CB112" s="67" t="s">
        <v>125</v>
      </c>
      <c r="CC112" s="67"/>
      <c r="CD112" s="68">
        <f t="shared" si="59"/>
        <v>0</v>
      </c>
      <c r="CE112" s="68">
        <f t="shared" si="60"/>
        <v>0</v>
      </c>
      <c r="CF112" s="67"/>
      <c r="CG112" s="67"/>
      <c r="CH112" s="67" t="s">
        <v>126</v>
      </c>
      <c r="CI112" s="67"/>
      <c r="CJ112" s="68" t="e">
        <f t="shared" si="61"/>
        <v>#DIV/0!</v>
      </c>
      <c r="CK112" s="68">
        <f t="shared" si="62"/>
        <v>0</v>
      </c>
      <c r="CL112" s="67"/>
      <c r="CM112" s="67"/>
      <c r="CN112" s="58">
        <f t="shared" si="63"/>
        <v>0</v>
      </c>
      <c r="CO112" s="58">
        <f t="shared" si="64"/>
        <v>0</v>
      </c>
      <c r="CP112" s="58">
        <f t="shared" si="65"/>
        <v>0</v>
      </c>
      <c r="CQ112" s="58">
        <f t="shared" si="66"/>
        <v>0</v>
      </c>
      <c r="CR112" s="58">
        <f t="shared" si="67"/>
        <v>0</v>
      </c>
      <c r="CS112" s="58">
        <f t="shared" si="68"/>
        <v>0</v>
      </c>
      <c r="CT112" s="58">
        <f t="shared" si="69"/>
        <v>0</v>
      </c>
      <c r="CU112" s="58">
        <f t="shared" si="70"/>
        <v>0</v>
      </c>
      <c r="CV112" s="58">
        <f t="shared" si="71"/>
        <v>0</v>
      </c>
      <c r="CW112" s="58">
        <f t="shared" si="72"/>
        <v>0</v>
      </c>
      <c r="CX112" s="58">
        <f t="shared" si="73"/>
        <v>0</v>
      </c>
      <c r="CY112" s="58">
        <f t="shared" si="74"/>
        <v>0</v>
      </c>
      <c r="CZ112" s="58">
        <f t="shared" si="75"/>
        <v>0</v>
      </c>
    </row>
    <row r="113" spans="1:104" ht="39" x14ac:dyDescent="0.35">
      <c r="A113" s="136" t="s">
        <v>456</v>
      </c>
      <c r="B113" s="293"/>
      <c r="C113" s="20" t="s">
        <v>780</v>
      </c>
      <c r="D113" s="22" t="s">
        <v>461</v>
      </c>
      <c r="E113" s="22" t="s">
        <v>471</v>
      </c>
      <c r="F113" s="22" t="s">
        <v>472</v>
      </c>
      <c r="G113" s="20">
        <f t="shared" si="38"/>
        <v>6</v>
      </c>
      <c r="H113" s="20"/>
      <c r="I113" s="20"/>
      <c r="J113" s="20"/>
      <c r="K113" s="20"/>
      <c r="L113" s="20"/>
      <c r="M113" s="20">
        <v>1</v>
      </c>
      <c r="N113" s="20">
        <v>1</v>
      </c>
      <c r="O113" s="20">
        <v>1</v>
      </c>
      <c r="P113" s="20">
        <v>1</v>
      </c>
      <c r="Q113" s="20">
        <v>1</v>
      </c>
      <c r="R113" s="20">
        <v>1</v>
      </c>
      <c r="S113" s="20"/>
      <c r="T113" s="67" t="s">
        <v>115</v>
      </c>
      <c r="U113" s="67"/>
      <c r="V113" s="68" t="e">
        <f t="shared" si="39"/>
        <v>#DIV/0!</v>
      </c>
      <c r="W113" s="68">
        <f t="shared" si="40"/>
        <v>0</v>
      </c>
      <c r="X113" s="67"/>
      <c r="Y113" s="67"/>
      <c r="Z113" s="67" t="s">
        <v>116</v>
      </c>
      <c r="AA113" s="67"/>
      <c r="AB113" s="68" t="e">
        <f t="shared" si="41"/>
        <v>#DIV/0!</v>
      </c>
      <c r="AC113" s="68">
        <f t="shared" si="42"/>
        <v>0</v>
      </c>
      <c r="AD113" s="67"/>
      <c r="AE113" s="67"/>
      <c r="AF113" s="67" t="s">
        <v>117</v>
      </c>
      <c r="AG113" s="67"/>
      <c r="AH113" s="68" t="e">
        <f t="shared" si="43"/>
        <v>#DIV/0!</v>
      </c>
      <c r="AI113" s="68">
        <f t="shared" si="44"/>
        <v>0</v>
      </c>
      <c r="AJ113" s="67"/>
      <c r="AK113" s="67"/>
      <c r="AL113" s="67" t="s">
        <v>118</v>
      </c>
      <c r="AM113" s="67"/>
      <c r="AN113" s="68" t="e">
        <f t="shared" si="45"/>
        <v>#DIV/0!</v>
      </c>
      <c r="AO113" s="68">
        <f t="shared" si="46"/>
        <v>0</v>
      </c>
      <c r="AP113" s="67"/>
      <c r="AQ113" s="67"/>
      <c r="AR113" s="67" t="s">
        <v>119</v>
      </c>
      <c r="AS113" s="67"/>
      <c r="AT113" s="68" t="e">
        <f t="shared" si="47"/>
        <v>#DIV/0!</v>
      </c>
      <c r="AU113" s="68">
        <f t="shared" si="48"/>
        <v>0</v>
      </c>
      <c r="AV113" s="67"/>
      <c r="AW113" s="67"/>
      <c r="AX113" s="67" t="s">
        <v>120</v>
      </c>
      <c r="AY113" s="67"/>
      <c r="AZ113" s="68">
        <f t="shared" si="49"/>
        <v>0</v>
      </c>
      <c r="BA113" s="68">
        <f t="shared" si="50"/>
        <v>0</v>
      </c>
      <c r="BB113" s="67"/>
      <c r="BC113" s="67"/>
      <c r="BD113" s="67" t="s">
        <v>121</v>
      </c>
      <c r="BE113" s="67"/>
      <c r="BF113" s="68">
        <f t="shared" si="51"/>
        <v>0</v>
      </c>
      <c r="BG113" s="68">
        <f t="shared" si="52"/>
        <v>0</v>
      </c>
      <c r="BH113" s="67"/>
      <c r="BI113" s="67"/>
      <c r="BJ113" s="67" t="s">
        <v>122</v>
      </c>
      <c r="BK113" s="67"/>
      <c r="BL113" s="68">
        <f t="shared" si="53"/>
        <v>0</v>
      </c>
      <c r="BM113" s="68">
        <f t="shared" si="54"/>
        <v>0</v>
      </c>
      <c r="BN113" s="67"/>
      <c r="BO113" s="67"/>
      <c r="BP113" s="67" t="s">
        <v>123</v>
      </c>
      <c r="BQ113" s="67"/>
      <c r="BR113" s="68">
        <f t="shared" si="55"/>
        <v>0</v>
      </c>
      <c r="BS113" s="68">
        <f t="shared" si="56"/>
        <v>0</v>
      </c>
      <c r="BT113" s="67"/>
      <c r="BU113" s="67"/>
      <c r="BV113" s="67" t="s">
        <v>124</v>
      </c>
      <c r="BW113" s="67"/>
      <c r="BX113" s="68">
        <f t="shared" si="57"/>
        <v>0</v>
      </c>
      <c r="BY113" s="68">
        <f t="shared" si="58"/>
        <v>0</v>
      </c>
      <c r="BZ113" s="67"/>
      <c r="CA113" s="67"/>
      <c r="CB113" s="67" t="s">
        <v>125</v>
      </c>
      <c r="CC113" s="67"/>
      <c r="CD113" s="68">
        <f t="shared" si="59"/>
        <v>0</v>
      </c>
      <c r="CE113" s="68">
        <f t="shared" si="60"/>
        <v>0</v>
      </c>
      <c r="CF113" s="67"/>
      <c r="CG113" s="67"/>
      <c r="CH113" s="67" t="s">
        <v>126</v>
      </c>
      <c r="CI113" s="67"/>
      <c r="CJ113" s="68" t="e">
        <f t="shared" si="61"/>
        <v>#DIV/0!</v>
      </c>
      <c r="CK113" s="68">
        <f t="shared" si="62"/>
        <v>0</v>
      </c>
      <c r="CL113" s="67"/>
      <c r="CM113" s="67"/>
      <c r="CN113" s="58">
        <f t="shared" si="63"/>
        <v>0</v>
      </c>
      <c r="CO113" s="58">
        <f t="shared" si="64"/>
        <v>0</v>
      </c>
      <c r="CP113" s="58">
        <f t="shared" si="65"/>
        <v>0</v>
      </c>
      <c r="CQ113" s="58">
        <f t="shared" si="66"/>
        <v>0</v>
      </c>
      <c r="CR113" s="58">
        <f t="shared" si="67"/>
        <v>0</v>
      </c>
      <c r="CS113" s="58">
        <f t="shared" si="68"/>
        <v>0</v>
      </c>
      <c r="CT113" s="58">
        <f t="shared" si="69"/>
        <v>0</v>
      </c>
      <c r="CU113" s="58">
        <f t="shared" si="70"/>
        <v>0</v>
      </c>
      <c r="CV113" s="58">
        <f t="shared" si="71"/>
        <v>0</v>
      </c>
      <c r="CW113" s="58">
        <f t="shared" si="72"/>
        <v>0</v>
      </c>
      <c r="CX113" s="58">
        <f t="shared" si="73"/>
        <v>0</v>
      </c>
      <c r="CY113" s="58">
        <f t="shared" si="74"/>
        <v>0</v>
      </c>
      <c r="CZ113" s="58">
        <f t="shared" si="75"/>
        <v>0</v>
      </c>
    </row>
    <row r="114" spans="1:104" ht="26" x14ac:dyDescent="0.35">
      <c r="A114" s="136" t="s">
        <v>456</v>
      </c>
      <c r="B114" s="293"/>
      <c r="C114" s="20" t="s">
        <v>781</v>
      </c>
      <c r="D114" s="22"/>
      <c r="E114" s="22"/>
      <c r="F114" s="22"/>
      <c r="G114" s="20">
        <f t="shared" si="38"/>
        <v>0</v>
      </c>
      <c r="H114" s="20"/>
      <c r="I114" s="20"/>
      <c r="J114" s="20"/>
      <c r="K114" s="20"/>
      <c r="L114" s="20"/>
      <c r="M114" s="20"/>
      <c r="N114" s="20"/>
      <c r="O114" s="20"/>
      <c r="P114" s="20"/>
      <c r="Q114" s="20"/>
      <c r="R114" s="20"/>
      <c r="S114" s="20"/>
      <c r="T114" s="67" t="s">
        <v>115</v>
      </c>
      <c r="U114" s="67"/>
      <c r="V114" s="68" t="e">
        <f t="shared" si="39"/>
        <v>#DIV/0!</v>
      </c>
      <c r="W114" s="68" t="e">
        <f t="shared" si="40"/>
        <v>#DIV/0!</v>
      </c>
      <c r="X114" s="67"/>
      <c r="Y114" s="67"/>
      <c r="Z114" s="67" t="s">
        <v>116</v>
      </c>
      <c r="AA114" s="67"/>
      <c r="AB114" s="68" t="e">
        <f t="shared" si="41"/>
        <v>#DIV/0!</v>
      </c>
      <c r="AC114" s="68" t="e">
        <f t="shared" si="42"/>
        <v>#DIV/0!</v>
      </c>
      <c r="AD114" s="67"/>
      <c r="AE114" s="67"/>
      <c r="AF114" s="67" t="s">
        <v>117</v>
      </c>
      <c r="AG114" s="67"/>
      <c r="AH114" s="68" t="e">
        <f t="shared" si="43"/>
        <v>#DIV/0!</v>
      </c>
      <c r="AI114" s="68" t="e">
        <f t="shared" si="44"/>
        <v>#DIV/0!</v>
      </c>
      <c r="AJ114" s="67"/>
      <c r="AK114" s="67"/>
      <c r="AL114" s="67" t="s">
        <v>118</v>
      </c>
      <c r="AM114" s="67"/>
      <c r="AN114" s="68" t="e">
        <f t="shared" si="45"/>
        <v>#DIV/0!</v>
      </c>
      <c r="AO114" s="68" t="e">
        <f t="shared" si="46"/>
        <v>#DIV/0!</v>
      </c>
      <c r="AP114" s="67"/>
      <c r="AQ114" s="67"/>
      <c r="AR114" s="67" t="s">
        <v>119</v>
      </c>
      <c r="AS114" s="67"/>
      <c r="AT114" s="68" t="e">
        <f t="shared" si="47"/>
        <v>#DIV/0!</v>
      </c>
      <c r="AU114" s="68" t="e">
        <f t="shared" si="48"/>
        <v>#DIV/0!</v>
      </c>
      <c r="AV114" s="67"/>
      <c r="AW114" s="67"/>
      <c r="AX114" s="67" t="s">
        <v>120</v>
      </c>
      <c r="AY114" s="67"/>
      <c r="AZ114" s="68" t="e">
        <f t="shared" si="49"/>
        <v>#DIV/0!</v>
      </c>
      <c r="BA114" s="68" t="e">
        <f t="shared" si="50"/>
        <v>#DIV/0!</v>
      </c>
      <c r="BB114" s="67"/>
      <c r="BC114" s="67"/>
      <c r="BD114" s="67" t="s">
        <v>121</v>
      </c>
      <c r="BE114" s="67"/>
      <c r="BF114" s="68" t="e">
        <f t="shared" si="51"/>
        <v>#DIV/0!</v>
      </c>
      <c r="BG114" s="68" t="e">
        <f t="shared" si="52"/>
        <v>#DIV/0!</v>
      </c>
      <c r="BH114" s="67"/>
      <c r="BI114" s="67"/>
      <c r="BJ114" s="67" t="s">
        <v>122</v>
      </c>
      <c r="BK114" s="67"/>
      <c r="BL114" s="68" t="e">
        <f t="shared" si="53"/>
        <v>#DIV/0!</v>
      </c>
      <c r="BM114" s="68" t="e">
        <f t="shared" si="54"/>
        <v>#DIV/0!</v>
      </c>
      <c r="BN114" s="67"/>
      <c r="BO114" s="67"/>
      <c r="BP114" s="67" t="s">
        <v>123</v>
      </c>
      <c r="BQ114" s="67"/>
      <c r="BR114" s="68" t="e">
        <f t="shared" si="55"/>
        <v>#DIV/0!</v>
      </c>
      <c r="BS114" s="68" t="e">
        <f t="shared" si="56"/>
        <v>#DIV/0!</v>
      </c>
      <c r="BT114" s="67"/>
      <c r="BU114" s="67"/>
      <c r="BV114" s="67" t="s">
        <v>124</v>
      </c>
      <c r="BW114" s="67"/>
      <c r="BX114" s="68" t="e">
        <f t="shared" si="57"/>
        <v>#DIV/0!</v>
      </c>
      <c r="BY114" s="68" t="e">
        <f t="shared" si="58"/>
        <v>#DIV/0!</v>
      </c>
      <c r="BZ114" s="67"/>
      <c r="CA114" s="67"/>
      <c r="CB114" s="67" t="s">
        <v>125</v>
      </c>
      <c r="CC114" s="67"/>
      <c r="CD114" s="68" t="e">
        <f t="shared" si="59"/>
        <v>#DIV/0!</v>
      </c>
      <c r="CE114" s="68" t="e">
        <f t="shared" si="60"/>
        <v>#DIV/0!</v>
      </c>
      <c r="CF114" s="67"/>
      <c r="CG114" s="67"/>
      <c r="CH114" s="67" t="s">
        <v>126</v>
      </c>
      <c r="CI114" s="67"/>
      <c r="CJ114" s="68" t="e">
        <f t="shared" si="61"/>
        <v>#DIV/0!</v>
      </c>
      <c r="CK114" s="68" t="e">
        <f t="shared" si="62"/>
        <v>#DIV/0!</v>
      </c>
      <c r="CL114" s="67"/>
      <c r="CM114" s="67"/>
      <c r="CN114" s="58">
        <f t="shared" si="63"/>
        <v>0</v>
      </c>
      <c r="CO114" s="58">
        <f t="shared" si="64"/>
        <v>0</v>
      </c>
      <c r="CP114" s="58">
        <f t="shared" si="65"/>
        <v>0</v>
      </c>
      <c r="CQ114" s="58">
        <f t="shared" si="66"/>
        <v>0</v>
      </c>
      <c r="CR114" s="58">
        <f t="shared" si="67"/>
        <v>0</v>
      </c>
      <c r="CS114" s="58">
        <f t="shared" si="68"/>
        <v>0</v>
      </c>
      <c r="CT114" s="58">
        <f t="shared" si="69"/>
        <v>0</v>
      </c>
      <c r="CU114" s="58">
        <f t="shared" si="70"/>
        <v>0</v>
      </c>
      <c r="CV114" s="58">
        <f t="shared" si="71"/>
        <v>0</v>
      </c>
      <c r="CW114" s="58">
        <f t="shared" si="72"/>
        <v>0</v>
      </c>
      <c r="CX114" s="58">
        <f t="shared" si="73"/>
        <v>0</v>
      </c>
      <c r="CY114" s="58">
        <f t="shared" si="74"/>
        <v>0</v>
      </c>
      <c r="CZ114" s="58">
        <f t="shared" si="75"/>
        <v>0</v>
      </c>
    </row>
    <row r="115" spans="1:104" ht="26" x14ac:dyDescent="0.35">
      <c r="A115" s="136" t="s">
        <v>456</v>
      </c>
      <c r="B115" s="294"/>
      <c r="C115" s="20" t="s">
        <v>782</v>
      </c>
      <c r="D115" s="22"/>
      <c r="E115" s="22"/>
      <c r="F115" s="22"/>
      <c r="G115" s="20">
        <f t="shared" si="38"/>
        <v>0</v>
      </c>
      <c r="H115" s="20"/>
      <c r="I115" s="20"/>
      <c r="J115" s="20"/>
      <c r="K115" s="20"/>
      <c r="L115" s="20"/>
      <c r="M115" s="20"/>
      <c r="N115" s="20"/>
      <c r="O115" s="20"/>
      <c r="P115" s="20"/>
      <c r="Q115" s="20"/>
      <c r="R115" s="20"/>
      <c r="S115" s="20"/>
      <c r="T115" s="67" t="s">
        <v>115</v>
      </c>
      <c r="U115" s="67"/>
      <c r="V115" s="68" t="e">
        <f t="shared" si="39"/>
        <v>#DIV/0!</v>
      </c>
      <c r="W115" s="68" t="e">
        <f t="shared" si="40"/>
        <v>#DIV/0!</v>
      </c>
      <c r="X115" s="67"/>
      <c r="Y115" s="67"/>
      <c r="Z115" s="67" t="s">
        <v>116</v>
      </c>
      <c r="AA115" s="67"/>
      <c r="AB115" s="68" t="e">
        <f t="shared" si="41"/>
        <v>#DIV/0!</v>
      </c>
      <c r="AC115" s="68" t="e">
        <f t="shared" si="42"/>
        <v>#DIV/0!</v>
      </c>
      <c r="AD115" s="67"/>
      <c r="AE115" s="67"/>
      <c r="AF115" s="67" t="s">
        <v>117</v>
      </c>
      <c r="AG115" s="67"/>
      <c r="AH115" s="68" t="e">
        <f t="shared" si="43"/>
        <v>#DIV/0!</v>
      </c>
      <c r="AI115" s="68" t="e">
        <f t="shared" si="44"/>
        <v>#DIV/0!</v>
      </c>
      <c r="AJ115" s="67"/>
      <c r="AK115" s="67"/>
      <c r="AL115" s="67" t="s">
        <v>118</v>
      </c>
      <c r="AM115" s="67"/>
      <c r="AN115" s="68" t="e">
        <f t="shared" si="45"/>
        <v>#DIV/0!</v>
      </c>
      <c r="AO115" s="68" t="e">
        <f t="shared" si="46"/>
        <v>#DIV/0!</v>
      </c>
      <c r="AP115" s="67"/>
      <c r="AQ115" s="67"/>
      <c r="AR115" s="67" t="s">
        <v>119</v>
      </c>
      <c r="AS115" s="67"/>
      <c r="AT115" s="68" t="e">
        <f t="shared" si="47"/>
        <v>#DIV/0!</v>
      </c>
      <c r="AU115" s="68" t="e">
        <f t="shared" si="48"/>
        <v>#DIV/0!</v>
      </c>
      <c r="AV115" s="67"/>
      <c r="AW115" s="67"/>
      <c r="AX115" s="67" t="s">
        <v>120</v>
      </c>
      <c r="AY115" s="67"/>
      <c r="AZ115" s="68" t="e">
        <f t="shared" si="49"/>
        <v>#DIV/0!</v>
      </c>
      <c r="BA115" s="68" t="e">
        <f t="shared" si="50"/>
        <v>#DIV/0!</v>
      </c>
      <c r="BB115" s="67"/>
      <c r="BC115" s="67"/>
      <c r="BD115" s="67" t="s">
        <v>121</v>
      </c>
      <c r="BE115" s="67"/>
      <c r="BF115" s="68" t="e">
        <f t="shared" si="51"/>
        <v>#DIV/0!</v>
      </c>
      <c r="BG115" s="68" t="e">
        <f t="shared" si="52"/>
        <v>#DIV/0!</v>
      </c>
      <c r="BH115" s="67"/>
      <c r="BI115" s="67"/>
      <c r="BJ115" s="67" t="s">
        <v>122</v>
      </c>
      <c r="BK115" s="67"/>
      <c r="BL115" s="68" t="e">
        <f t="shared" si="53"/>
        <v>#DIV/0!</v>
      </c>
      <c r="BM115" s="68" t="e">
        <f t="shared" si="54"/>
        <v>#DIV/0!</v>
      </c>
      <c r="BN115" s="67"/>
      <c r="BO115" s="67"/>
      <c r="BP115" s="67" t="s">
        <v>123</v>
      </c>
      <c r="BQ115" s="67"/>
      <c r="BR115" s="68" t="e">
        <f t="shared" si="55"/>
        <v>#DIV/0!</v>
      </c>
      <c r="BS115" s="68" t="e">
        <f t="shared" si="56"/>
        <v>#DIV/0!</v>
      </c>
      <c r="BT115" s="67"/>
      <c r="BU115" s="67"/>
      <c r="BV115" s="67" t="s">
        <v>124</v>
      </c>
      <c r="BW115" s="67"/>
      <c r="BX115" s="68" t="e">
        <f t="shared" si="57"/>
        <v>#DIV/0!</v>
      </c>
      <c r="BY115" s="68" t="e">
        <f t="shared" si="58"/>
        <v>#DIV/0!</v>
      </c>
      <c r="BZ115" s="67"/>
      <c r="CA115" s="67"/>
      <c r="CB115" s="67" t="s">
        <v>125</v>
      </c>
      <c r="CC115" s="67"/>
      <c r="CD115" s="68" t="e">
        <f t="shared" si="59"/>
        <v>#DIV/0!</v>
      </c>
      <c r="CE115" s="68" t="e">
        <f t="shared" si="60"/>
        <v>#DIV/0!</v>
      </c>
      <c r="CF115" s="67"/>
      <c r="CG115" s="67"/>
      <c r="CH115" s="67" t="s">
        <v>126</v>
      </c>
      <c r="CI115" s="67"/>
      <c r="CJ115" s="68" t="e">
        <f t="shared" si="61"/>
        <v>#DIV/0!</v>
      </c>
      <c r="CK115" s="68" t="e">
        <f t="shared" si="62"/>
        <v>#DIV/0!</v>
      </c>
      <c r="CL115" s="67"/>
      <c r="CM115" s="67"/>
      <c r="CN115" s="58">
        <f t="shared" si="63"/>
        <v>0</v>
      </c>
      <c r="CO115" s="58">
        <f t="shared" si="64"/>
        <v>0</v>
      </c>
      <c r="CP115" s="58">
        <f t="shared" si="65"/>
        <v>0</v>
      </c>
      <c r="CQ115" s="58">
        <f t="shared" si="66"/>
        <v>0</v>
      </c>
      <c r="CR115" s="58">
        <f t="shared" si="67"/>
        <v>0</v>
      </c>
      <c r="CS115" s="58">
        <f t="shared" si="68"/>
        <v>0</v>
      </c>
      <c r="CT115" s="58">
        <f t="shared" si="69"/>
        <v>0</v>
      </c>
      <c r="CU115" s="58">
        <f t="shared" si="70"/>
        <v>0</v>
      </c>
      <c r="CV115" s="58">
        <f t="shared" si="71"/>
        <v>0</v>
      </c>
      <c r="CW115" s="58">
        <f t="shared" si="72"/>
        <v>0</v>
      </c>
      <c r="CX115" s="58">
        <f t="shared" si="73"/>
        <v>0</v>
      </c>
      <c r="CY115" s="58">
        <f t="shared" si="74"/>
        <v>0</v>
      </c>
      <c r="CZ115" s="58">
        <f t="shared" si="75"/>
        <v>0</v>
      </c>
    </row>
    <row r="116" spans="1:104" ht="52" x14ac:dyDescent="0.35">
      <c r="A116" s="136" t="s">
        <v>456</v>
      </c>
      <c r="B116" s="292" t="s">
        <v>146</v>
      </c>
      <c r="C116" s="20" t="s">
        <v>783</v>
      </c>
      <c r="D116" s="22" t="s">
        <v>464</v>
      </c>
      <c r="E116" s="22" t="s">
        <v>474</v>
      </c>
      <c r="F116" s="22" t="s">
        <v>475</v>
      </c>
      <c r="G116" s="20">
        <f t="shared" si="38"/>
        <v>6</v>
      </c>
      <c r="H116" s="20"/>
      <c r="I116" s="20"/>
      <c r="J116" s="20"/>
      <c r="K116" s="20"/>
      <c r="L116" s="20"/>
      <c r="M116" s="20">
        <v>1</v>
      </c>
      <c r="N116" s="20">
        <v>1</v>
      </c>
      <c r="O116" s="20">
        <v>1</v>
      </c>
      <c r="P116" s="20">
        <v>1</v>
      </c>
      <c r="Q116" s="20">
        <v>1</v>
      </c>
      <c r="R116" s="20">
        <v>1</v>
      </c>
      <c r="S116" s="20"/>
      <c r="T116" s="67" t="s">
        <v>115</v>
      </c>
      <c r="U116" s="67"/>
      <c r="V116" s="68" t="e">
        <f t="shared" si="39"/>
        <v>#DIV/0!</v>
      </c>
      <c r="W116" s="68">
        <f t="shared" si="40"/>
        <v>0</v>
      </c>
      <c r="X116" s="67"/>
      <c r="Y116" s="67"/>
      <c r="Z116" s="67" t="s">
        <v>116</v>
      </c>
      <c r="AA116" s="67"/>
      <c r="AB116" s="68" t="e">
        <f t="shared" si="41"/>
        <v>#DIV/0!</v>
      </c>
      <c r="AC116" s="68">
        <f t="shared" si="42"/>
        <v>0</v>
      </c>
      <c r="AD116" s="67"/>
      <c r="AE116" s="67"/>
      <c r="AF116" s="67" t="s">
        <v>117</v>
      </c>
      <c r="AG116" s="67"/>
      <c r="AH116" s="68" t="e">
        <f t="shared" si="43"/>
        <v>#DIV/0!</v>
      </c>
      <c r="AI116" s="68">
        <f t="shared" si="44"/>
        <v>0</v>
      </c>
      <c r="AJ116" s="67"/>
      <c r="AK116" s="67"/>
      <c r="AL116" s="67" t="s">
        <v>118</v>
      </c>
      <c r="AM116" s="67"/>
      <c r="AN116" s="68" t="e">
        <f t="shared" si="45"/>
        <v>#DIV/0!</v>
      </c>
      <c r="AO116" s="68">
        <f t="shared" si="46"/>
        <v>0</v>
      </c>
      <c r="AP116" s="67"/>
      <c r="AQ116" s="67"/>
      <c r="AR116" s="67" t="s">
        <v>119</v>
      </c>
      <c r="AS116" s="67"/>
      <c r="AT116" s="68" t="e">
        <f t="shared" si="47"/>
        <v>#DIV/0!</v>
      </c>
      <c r="AU116" s="68">
        <f t="shared" si="48"/>
        <v>0</v>
      </c>
      <c r="AV116" s="67"/>
      <c r="AW116" s="67"/>
      <c r="AX116" s="67" t="s">
        <v>120</v>
      </c>
      <c r="AY116" s="67"/>
      <c r="AZ116" s="68">
        <f t="shared" si="49"/>
        <v>0</v>
      </c>
      <c r="BA116" s="68">
        <f t="shared" si="50"/>
        <v>0</v>
      </c>
      <c r="BB116" s="67"/>
      <c r="BC116" s="67"/>
      <c r="BD116" s="67" t="s">
        <v>121</v>
      </c>
      <c r="BE116" s="67"/>
      <c r="BF116" s="68">
        <f t="shared" si="51"/>
        <v>0</v>
      </c>
      <c r="BG116" s="68">
        <f t="shared" si="52"/>
        <v>0</v>
      </c>
      <c r="BH116" s="67"/>
      <c r="BI116" s="67"/>
      <c r="BJ116" s="67" t="s">
        <v>122</v>
      </c>
      <c r="BK116" s="67"/>
      <c r="BL116" s="68">
        <f t="shared" si="53"/>
        <v>0</v>
      </c>
      <c r="BM116" s="68">
        <f t="shared" si="54"/>
        <v>0</v>
      </c>
      <c r="BN116" s="67"/>
      <c r="BO116" s="67"/>
      <c r="BP116" s="67" t="s">
        <v>123</v>
      </c>
      <c r="BQ116" s="67"/>
      <c r="BR116" s="68">
        <f t="shared" si="55"/>
        <v>0</v>
      </c>
      <c r="BS116" s="68">
        <f t="shared" si="56"/>
        <v>0</v>
      </c>
      <c r="BT116" s="67"/>
      <c r="BU116" s="67"/>
      <c r="BV116" s="67" t="s">
        <v>124</v>
      </c>
      <c r="BW116" s="67"/>
      <c r="BX116" s="68">
        <f t="shared" si="57"/>
        <v>0</v>
      </c>
      <c r="BY116" s="68">
        <f t="shared" si="58"/>
        <v>0</v>
      </c>
      <c r="BZ116" s="67"/>
      <c r="CA116" s="67"/>
      <c r="CB116" s="67" t="s">
        <v>125</v>
      </c>
      <c r="CC116" s="67"/>
      <c r="CD116" s="68">
        <f t="shared" si="59"/>
        <v>0</v>
      </c>
      <c r="CE116" s="68">
        <f t="shared" si="60"/>
        <v>0</v>
      </c>
      <c r="CF116" s="67"/>
      <c r="CG116" s="67"/>
      <c r="CH116" s="67" t="s">
        <v>126</v>
      </c>
      <c r="CI116" s="67"/>
      <c r="CJ116" s="68" t="e">
        <f t="shared" si="61"/>
        <v>#DIV/0!</v>
      </c>
      <c r="CK116" s="68">
        <f t="shared" si="62"/>
        <v>0</v>
      </c>
      <c r="CL116" s="67"/>
      <c r="CM116" s="67"/>
      <c r="CN116" s="58">
        <f t="shared" si="63"/>
        <v>0</v>
      </c>
      <c r="CO116" s="58">
        <f t="shared" si="64"/>
        <v>0</v>
      </c>
      <c r="CP116" s="58">
        <f t="shared" si="65"/>
        <v>0</v>
      </c>
      <c r="CQ116" s="58">
        <f t="shared" si="66"/>
        <v>0</v>
      </c>
      <c r="CR116" s="58">
        <f t="shared" si="67"/>
        <v>0</v>
      </c>
      <c r="CS116" s="58">
        <f t="shared" si="68"/>
        <v>0</v>
      </c>
      <c r="CT116" s="58">
        <f t="shared" si="69"/>
        <v>0</v>
      </c>
      <c r="CU116" s="58">
        <f t="shared" si="70"/>
        <v>0</v>
      </c>
      <c r="CV116" s="58">
        <f t="shared" si="71"/>
        <v>0</v>
      </c>
      <c r="CW116" s="58">
        <f t="shared" si="72"/>
        <v>0</v>
      </c>
      <c r="CX116" s="58">
        <f t="shared" si="73"/>
        <v>0</v>
      </c>
      <c r="CY116" s="58">
        <f t="shared" si="74"/>
        <v>0</v>
      </c>
      <c r="CZ116" s="58">
        <f t="shared" si="75"/>
        <v>0</v>
      </c>
    </row>
    <row r="117" spans="1:104" ht="26" x14ac:dyDescent="0.35">
      <c r="A117" s="136" t="s">
        <v>456</v>
      </c>
      <c r="B117" s="293"/>
      <c r="C117" s="20" t="s">
        <v>784</v>
      </c>
      <c r="D117" s="22"/>
      <c r="E117" s="22"/>
      <c r="F117" s="22"/>
      <c r="G117" s="20">
        <f t="shared" si="38"/>
        <v>0</v>
      </c>
      <c r="H117" s="20"/>
      <c r="I117" s="20"/>
      <c r="J117" s="20"/>
      <c r="K117" s="20"/>
      <c r="L117" s="20"/>
      <c r="M117" s="20"/>
      <c r="N117" s="20"/>
      <c r="O117" s="20"/>
      <c r="P117" s="20"/>
      <c r="Q117" s="20"/>
      <c r="R117" s="20"/>
      <c r="S117" s="20"/>
      <c r="T117" s="67" t="s">
        <v>115</v>
      </c>
      <c r="U117" s="67"/>
      <c r="V117" s="68" t="e">
        <f t="shared" si="39"/>
        <v>#DIV/0!</v>
      </c>
      <c r="W117" s="68" t="e">
        <f t="shared" si="40"/>
        <v>#DIV/0!</v>
      </c>
      <c r="X117" s="67"/>
      <c r="Y117" s="67"/>
      <c r="Z117" s="67" t="s">
        <v>116</v>
      </c>
      <c r="AA117" s="67"/>
      <c r="AB117" s="68" t="e">
        <f t="shared" si="41"/>
        <v>#DIV/0!</v>
      </c>
      <c r="AC117" s="68" t="e">
        <f t="shared" si="42"/>
        <v>#DIV/0!</v>
      </c>
      <c r="AD117" s="67"/>
      <c r="AE117" s="67"/>
      <c r="AF117" s="67" t="s">
        <v>117</v>
      </c>
      <c r="AG117" s="67"/>
      <c r="AH117" s="68" t="e">
        <f t="shared" si="43"/>
        <v>#DIV/0!</v>
      </c>
      <c r="AI117" s="68" t="e">
        <f t="shared" si="44"/>
        <v>#DIV/0!</v>
      </c>
      <c r="AJ117" s="67"/>
      <c r="AK117" s="67"/>
      <c r="AL117" s="67" t="s">
        <v>118</v>
      </c>
      <c r="AM117" s="67"/>
      <c r="AN117" s="68" t="e">
        <f t="shared" si="45"/>
        <v>#DIV/0!</v>
      </c>
      <c r="AO117" s="68" t="e">
        <f t="shared" si="46"/>
        <v>#DIV/0!</v>
      </c>
      <c r="AP117" s="67"/>
      <c r="AQ117" s="67"/>
      <c r="AR117" s="67" t="s">
        <v>119</v>
      </c>
      <c r="AS117" s="67"/>
      <c r="AT117" s="68" t="e">
        <f t="shared" si="47"/>
        <v>#DIV/0!</v>
      </c>
      <c r="AU117" s="68" t="e">
        <f t="shared" si="48"/>
        <v>#DIV/0!</v>
      </c>
      <c r="AV117" s="67"/>
      <c r="AW117" s="67"/>
      <c r="AX117" s="67" t="s">
        <v>120</v>
      </c>
      <c r="AY117" s="67"/>
      <c r="AZ117" s="68" t="e">
        <f t="shared" si="49"/>
        <v>#DIV/0!</v>
      </c>
      <c r="BA117" s="68" t="e">
        <f t="shared" si="50"/>
        <v>#DIV/0!</v>
      </c>
      <c r="BB117" s="67"/>
      <c r="BC117" s="67"/>
      <c r="BD117" s="67" t="s">
        <v>121</v>
      </c>
      <c r="BE117" s="67"/>
      <c r="BF117" s="68" t="e">
        <f t="shared" si="51"/>
        <v>#DIV/0!</v>
      </c>
      <c r="BG117" s="68" t="e">
        <f t="shared" si="52"/>
        <v>#DIV/0!</v>
      </c>
      <c r="BH117" s="67"/>
      <c r="BI117" s="67"/>
      <c r="BJ117" s="67" t="s">
        <v>122</v>
      </c>
      <c r="BK117" s="67"/>
      <c r="BL117" s="68" t="e">
        <f t="shared" si="53"/>
        <v>#DIV/0!</v>
      </c>
      <c r="BM117" s="68" t="e">
        <f t="shared" si="54"/>
        <v>#DIV/0!</v>
      </c>
      <c r="BN117" s="67"/>
      <c r="BO117" s="67"/>
      <c r="BP117" s="67" t="s">
        <v>123</v>
      </c>
      <c r="BQ117" s="67"/>
      <c r="BR117" s="68" t="e">
        <f t="shared" si="55"/>
        <v>#DIV/0!</v>
      </c>
      <c r="BS117" s="68" t="e">
        <f t="shared" si="56"/>
        <v>#DIV/0!</v>
      </c>
      <c r="BT117" s="67"/>
      <c r="BU117" s="67"/>
      <c r="BV117" s="67" t="s">
        <v>124</v>
      </c>
      <c r="BW117" s="67"/>
      <c r="BX117" s="68" t="e">
        <f t="shared" si="57"/>
        <v>#DIV/0!</v>
      </c>
      <c r="BY117" s="68" t="e">
        <f t="shared" si="58"/>
        <v>#DIV/0!</v>
      </c>
      <c r="BZ117" s="67"/>
      <c r="CA117" s="67"/>
      <c r="CB117" s="67" t="s">
        <v>125</v>
      </c>
      <c r="CC117" s="67"/>
      <c r="CD117" s="68" t="e">
        <f t="shared" si="59"/>
        <v>#DIV/0!</v>
      </c>
      <c r="CE117" s="68" t="e">
        <f t="shared" si="60"/>
        <v>#DIV/0!</v>
      </c>
      <c r="CF117" s="67"/>
      <c r="CG117" s="67"/>
      <c r="CH117" s="67" t="s">
        <v>126</v>
      </c>
      <c r="CI117" s="67"/>
      <c r="CJ117" s="68" t="e">
        <f t="shared" si="61"/>
        <v>#DIV/0!</v>
      </c>
      <c r="CK117" s="68" t="e">
        <f t="shared" si="62"/>
        <v>#DIV/0!</v>
      </c>
      <c r="CL117" s="67"/>
      <c r="CM117" s="67"/>
      <c r="CN117" s="58">
        <f t="shared" si="63"/>
        <v>0</v>
      </c>
      <c r="CO117" s="58">
        <f t="shared" si="64"/>
        <v>0</v>
      </c>
      <c r="CP117" s="58">
        <f t="shared" si="65"/>
        <v>0</v>
      </c>
      <c r="CQ117" s="58">
        <f t="shared" si="66"/>
        <v>0</v>
      </c>
      <c r="CR117" s="58">
        <f t="shared" si="67"/>
        <v>0</v>
      </c>
      <c r="CS117" s="58">
        <f t="shared" si="68"/>
        <v>0</v>
      </c>
      <c r="CT117" s="58">
        <f t="shared" si="69"/>
        <v>0</v>
      </c>
      <c r="CU117" s="58">
        <f t="shared" si="70"/>
        <v>0</v>
      </c>
      <c r="CV117" s="58">
        <f t="shared" si="71"/>
        <v>0</v>
      </c>
      <c r="CW117" s="58">
        <f t="shared" si="72"/>
        <v>0</v>
      </c>
      <c r="CX117" s="58">
        <f t="shared" si="73"/>
        <v>0</v>
      </c>
      <c r="CY117" s="58">
        <f t="shared" si="74"/>
        <v>0</v>
      </c>
      <c r="CZ117" s="58">
        <f t="shared" si="75"/>
        <v>0</v>
      </c>
    </row>
    <row r="118" spans="1:104" ht="26" x14ac:dyDescent="0.35">
      <c r="A118" s="136" t="s">
        <v>456</v>
      </c>
      <c r="B118" s="293"/>
      <c r="C118" s="20" t="s">
        <v>785</v>
      </c>
      <c r="D118" s="22"/>
      <c r="E118" s="22"/>
      <c r="F118" s="22"/>
      <c r="G118" s="20">
        <f t="shared" si="38"/>
        <v>0</v>
      </c>
      <c r="H118" s="20"/>
      <c r="I118" s="20"/>
      <c r="J118" s="20"/>
      <c r="K118" s="20"/>
      <c r="L118" s="20"/>
      <c r="M118" s="20"/>
      <c r="N118" s="20"/>
      <c r="O118" s="20"/>
      <c r="P118" s="20"/>
      <c r="Q118" s="20"/>
      <c r="R118" s="20"/>
      <c r="S118" s="20"/>
      <c r="T118" s="67" t="s">
        <v>115</v>
      </c>
      <c r="U118" s="67"/>
      <c r="V118" s="68" t="e">
        <f t="shared" si="39"/>
        <v>#DIV/0!</v>
      </c>
      <c r="W118" s="68" t="e">
        <f t="shared" si="40"/>
        <v>#DIV/0!</v>
      </c>
      <c r="X118" s="67"/>
      <c r="Y118" s="67"/>
      <c r="Z118" s="67" t="s">
        <v>116</v>
      </c>
      <c r="AA118" s="67"/>
      <c r="AB118" s="68" t="e">
        <f t="shared" si="41"/>
        <v>#DIV/0!</v>
      </c>
      <c r="AC118" s="68" t="e">
        <f t="shared" si="42"/>
        <v>#DIV/0!</v>
      </c>
      <c r="AD118" s="67"/>
      <c r="AE118" s="67"/>
      <c r="AF118" s="67" t="s">
        <v>117</v>
      </c>
      <c r="AG118" s="67"/>
      <c r="AH118" s="68" t="e">
        <f t="shared" si="43"/>
        <v>#DIV/0!</v>
      </c>
      <c r="AI118" s="68" t="e">
        <f t="shared" si="44"/>
        <v>#DIV/0!</v>
      </c>
      <c r="AJ118" s="67"/>
      <c r="AK118" s="67"/>
      <c r="AL118" s="67" t="s">
        <v>118</v>
      </c>
      <c r="AM118" s="67"/>
      <c r="AN118" s="68" t="e">
        <f t="shared" si="45"/>
        <v>#DIV/0!</v>
      </c>
      <c r="AO118" s="68" t="e">
        <f t="shared" si="46"/>
        <v>#DIV/0!</v>
      </c>
      <c r="AP118" s="67"/>
      <c r="AQ118" s="67"/>
      <c r="AR118" s="67" t="s">
        <v>119</v>
      </c>
      <c r="AS118" s="67"/>
      <c r="AT118" s="68" t="e">
        <f t="shared" si="47"/>
        <v>#DIV/0!</v>
      </c>
      <c r="AU118" s="68" t="e">
        <f t="shared" si="48"/>
        <v>#DIV/0!</v>
      </c>
      <c r="AV118" s="67"/>
      <c r="AW118" s="67"/>
      <c r="AX118" s="67" t="s">
        <v>120</v>
      </c>
      <c r="AY118" s="67"/>
      <c r="AZ118" s="68" t="e">
        <f t="shared" si="49"/>
        <v>#DIV/0!</v>
      </c>
      <c r="BA118" s="68" t="e">
        <f t="shared" si="50"/>
        <v>#DIV/0!</v>
      </c>
      <c r="BB118" s="67"/>
      <c r="BC118" s="67"/>
      <c r="BD118" s="67" t="s">
        <v>121</v>
      </c>
      <c r="BE118" s="67"/>
      <c r="BF118" s="68" t="e">
        <f t="shared" si="51"/>
        <v>#DIV/0!</v>
      </c>
      <c r="BG118" s="68" t="e">
        <f t="shared" si="52"/>
        <v>#DIV/0!</v>
      </c>
      <c r="BH118" s="67"/>
      <c r="BI118" s="67"/>
      <c r="BJ118" s="67" t="s">
        <v>122</v>
      </c>
      <c r="BK118" s="67"/>
      <c r="BL118" s="68" t="e">
        <f t="shared" si="53"/>
        <v>#DIV/0!</v>
      </c>
      <c r="BM118" s="68" t="e">
        <f t="shared" si="54"/>
        <v>#DIV/0!</v>
      </c>
      <c r="BN118" s="67"/>
      <c r="BO118" s="67"/>
      <c r="BP118" s="67" t="s">
        <v>123</v>
      </c>
      <c r="BQ118" s="67"/>
      <c r="BR118" s="68" t="e">
        <f t="shared" si="55"/>
        <v>#DIV/0!</v>
      </c>
      <c r="BS118" s="68" t="e">
        <f t="shared" si="56"/>
        <v>#DIV/0!</v>
      </c>
      <c r="BT118" s="67"/>
      <c r="BU118" s="67"/>
      <c r="BV118" s="67" t="s">
        <v>124</v>
      </c>
      <c r="BW118" s="67"/>
      <c r="BX118" s="68" t="e">
        <f t="shared" si="57"/>
        <v>#DIV/0!</v>
      </c>
      <c r="BY118" s="68" t="e">
        <f t="shared" si="58"/>
        <v>#DIV/0!</v>
      </c>
      <c r="BZ118" s="67"/>
      <c r="CA118" s="67"/>
      <c r="CB118" s="67" t="s">
        <v>125</v>
      </c>
      <c r="CC118" s="67"/>
      <c r="CD118" s="68" t="e">
        <f t="shared" si="59"/>
        <v>#DIV/0!</v>
      </c>
      <c r="CE118" s="68" t="e">
        <f t="shared" si="60"/>
        <v>#DIV/0!</v>
      </c>
      <c r="CF118" s="67"/>
      <c r="CG118" s="67"/>
      <c r="CH118" s="67" t="s">
        <v>126</v>
      </c>
      <c r="CI118" s="67"/>
      <c r="CJ118" s="68" t="e">
        <f t="shared" si="61"/>
        <v>#DIV/0!</v>
      </c>
      <c r="CK118" s="68" t="e">
        <f t="shared" si="62"/>
        <v>#DIV/0!</v>
      </c>
      <c r="CL118" s="67"/>
      <c r="CM118" s="67"/>
      <c r="CN118" s="58">
        <f t="shared" si="63"/>
        <v>0</v>
      </c>
      <c r="CO118" s="58">
        <f t="shared" si="64"/>
        <v>0</v>
      </c>
      <c r="CP118" s="58">
        <f t="shared" si="65"/>
        <v>0</v>
      </c>
      <c r="CQ118" s="58">
        <f t="shared" si="66"/>
        <v>0</v>
      </c>
      <c r="CR118" s="58">
        <f t="shared" si="67"/>
        <v>0</v>
      </c>
      <c r="CS118" s="58">
        <f t="shared" si="68"/>
        <v>0</v>
      </c>
      <c r="CT118" s="58">
        <f t="shared" si="69"/>
        <v>0</v>
      </c>
      <c r="CU118" s="58">
        <f t="shared" si="70"/>
        <v>0</v>
      </c>
      <c r="CV118" s="58">
        <f t="shared" si="71"/>
        <v>0</v>
      </c>
      <c r="CW118" s="58">
        <f t="shared" si="72"/>
        <v>0</v>
      </c>
      <c r="CX118" s="58">
        <f t="shared" si="73"/>
        <v>0</v>
      </c>
      <c r="CY118" s="58">
        <f t="shared" si="74"/>
        <v>0</v>
      </c>
      <c r="CZ118" s="58">
        <f t="shared" si="75"/>
        <v>0</v>
      </c>
    </row>
    <row r="119" spans="1:104" ht="26" x14ac:dyDescent="0.35">
      <c r="A119" s="136" t="s">
        <v>456</v>
      </c>
      <c r="B119" s="294"/>
      <c r="C119" s="20" t="s">
        <v>786</v>
      </c>
      <c r="D119" s="22"/>
      <c r="E119" s="22"/>
      <c r="F119" s="22"/>
      <c r="G119" s="20">
        <f t="shared" si="38"/>
        <v>0</v>
      </c>
      <c r="H119" s="20"/>
      <c r="I119" s="20"/>
      <c r="J119" s="20"/>
      <c r="K119" s="20"/>
      <c r="L119" s="20"/>
      <c r="M119" s="20"/>
      <c r="N119" s="20"/>
      <c r="O119" s="20"/>
      <c r="P119" s="20"/>
      <c r="Q119" s="20"/>
      <c r="R119" s="20"/>
      <c r="S119" s="20"/>
      <c r="T119" s="67" t="s">
        <v>115</v>
      </c>
      <c r="U119" s="67"/>
      <c r="V119" s="68" t="e">
        <f t="shared" si="39"/>
        <v>#DIV/0!</v>
      </c>
      <c r="W119" s="68" t="e">
        <f t="shared" si="40"/>
        <v>#DIV/0!</v>
      </c>
      <c r="X119" s="67"/>
      <c r="Y119" s="67"/>
      <c r="Z119" s="67" t="s">
        <v>116</v>
      </c>
      <c r="AA119" s="67"/>
      <c r="AB119" s="68" t="e">
        <f t="shared" si="41"/>
        <v>#DIV/0!</v>
      </c>
      <c r="AC119" s="68" t="e">
        <f t="shared" si="42"/>
        <v>#DIV/0!</v>
      </c>
      <c r="AD119" s="67"/>
      <c r="AE119" s="67"/>
      <c r="AF119" s="67" t="s">
        <v>117</v>
      </c>
      <c r="AG119" s="67"/>
      <c r="AH119" s="68" t="e">
        <f t="shared" si="43"/>
        <v>#DIV/0!</v>
      </c>
      <c r="AI119" s="68" t="e">
        <f t="shared" si="44"/>
        <v>#DIV/0!</v>
      </c>
      <c r="AJ119" s="67"/>
      <c r="AK119" s="67"/>
      <c r="AL119" s="67" t="s">
        <v>118</v>
      </c>
      <c r="AM119" s="67"/>
      <c r="AN119" s="68" t="e">
        <f t="shared" si="45"/>
        <v>#DIV/0!</v>
      </c>
      <c r="AO119" s="68" t="e">
        <f t="shared" si="46"/>
        <v>#DIV/0!</v>
      </c>
      <c r="AP119" s="67"/>
      <c r="AQ119" s="67"/>
      <c r="AR119" s="67" t="s">
        <v>119</v>
      </c>
      <c r="AS119" s="67"/>
      <c r="AT119" s="68" t="e">
        <f t="shared" si="47"/>
        <v>#DIV/0!</v>
      </c>
      <c r="AU119" s="68" t="e">
        <f t="shared" si="48"/>
        <v>#DIV/0!</v>
      </c>
      <c r="AV119" s="67"/>
      <c r="AW119" s="67"/>
      <c r="AX119" s="67" t="s">
        <v>120</v>
      </c>
      <c r="AY119" s="67"/>
      <c r="AZ119" s="68" t="e">
        <f t="shared" si="49"/>
        <v>#DIV/0!</v>
      </c>
      <c r="BA119" s="68" t="e">
        <f t="shared" si="50"/>
        <v>#DIV/0!</v>
      </c>
      <c r="BB119" s="67"/>
      <c r="BC119" s="67"/>
      <c r="BD119" s="67" t="s">
        <v>121</v>
      </c>
      <c r="BE119" s="67"/>
      <c r="BF119" s="68" t="e">
        <f t="shared" si="51"/>
        <v>#DIV/0!</v>
      </c>
      <c r="BG119" s="68" t="e">
        <f t="shared" si="52"/>
        <v>#DIV/0!</v>
      </c>
      <c r="BH119" s="67"/>
      <c r="BI119" s="67"/>
      <c r="BJ119" s="67" t="s">
        <v>122</v>
      </c>
      <c r="BK119" s="67"/>
      <c r="BL119" s="68" t="e">
        <f t="shared" si="53"/>
        <v>#DIV/0!</v>
      </c>
      <c r="BM119" s="68" t="e">
        <f t="shared" si="54"/>
        <v>#DIV/0!</v>
      </c>
      <c r="BN119" s="67"/>
      <c r="BO119" s="67"/>
      <c r="BP119" s="67" t="s">
        <v>123</v>
      </c>
      <c r="BQ119" s="67"/>
      <c r="BR119" s="68" t="e">
        <f t="shared" si="55"/>
        <v>#DIV/0!</v>
      </c>
      <c r="BS119" s="68" t="e">
        <f t="shared" si="56"/>
        <v>#DIV/0!</v>
      </c>
      <c r="BT119" s="67"/>
      <c r="BU119" s="67"/>
      <c r="BV119" s="67" t="s">
        <v>124</v>
      </c>
      <c r="BW119" s="67"/>
      <c r="BX119" s="68" t="e">
        <f t="shared" si="57"/>
        <v>#DIV/0!</v>
      </c>
      <c r="BY119" s="68" t="e">
        <f t="shared" si="58"/>
        <v>#DIV/0!</v>
      </c>
      <c r="BZ119" s="67"/>
      <c r="CA119" s="67"/>
      <c r="CB119" s="67" t="s">
        <v>125</v>
      </c>
      <c r="CC119" s="67"/>
      <c r="CD119" s="68" t="e">
        <f t="shared" si="59"/>
        <v>#DIV/0!</v>
      </c>
      <c r="CE119" s="68" t="e">
        <f t="shared" si="60"/>
        <v>#DIV/0!</v>
      </c>
      <c r="CF119" s="67"/>
      <c r="CG119" s="67"/>
      <c r="CH119" s="67" t="s">
        <v>126</v>
      </c>
      <c r="CI119" s="67"/>
      <c r="CJ119" s="68" t="e">
        <f t="shared" si="61"/>
        <v>#DIV/0!</v>
      </c>
      <c r="CK119" s="68" t="e">
        <f t="shared" si="62"/>
        <v>#DIV/0!</v>
      </c>
      <c r="CL119" s="67"/>
      <c r="CM119" s="67"/>
      <c r="CN119" s="58">
        <f t="shared" si="63"/>
        <v>0</v>
      </c>
      <c r="CO119" s="58">
        <f t="shared" si="64"/>
        <v>0</v>
      </c>
      <c r="CP119" s="58">
        <f t="shared" si="65"/>
        <v>0</v>
      </c>
      <c r="CQ119" s="58">
        <f t="shared" si="66"/>
        <v>0</v>
      </c>
      <c r="CR119" s="58">
        <f t="shared" si="67"/>
        <v>0</v>
      </c>
      <c r="CS119" s="58">
        <f t="shared" si="68"/>
        <v>0</v>
      </c>
      <c r="CT119" s="58">
        <f t="shared" si="69"/>
        <v>0</v>
      </c>
      <c r="CU119" s="58">
        <f t="shared" si="70"/>
        <v>0</v>
      </c>
      <c r="CV119" s="58">
        <f t="shared" si="71"/>
        <v>0</v>
      </c>
      <c r="CW119" s="58">
        <f t="shared" si="72"/>
        <v>0</v>
      </c>
      <c r="CX119" s="58">
        <f t="shared" si="73"/>
        <v>0</v>
      </c>
      <c r="CY119" s="58">
        <f t="shared" si="74"/>
        <v>0</v>
      </c>
      <c r="CZ119" s="58">
        <f t="shared" si="75"/>
        <v>0</v>
      </c>
    </row>
    <row r="120" spans="1:104" ht="78" x14ac:dyDescent="0.35">
      <c r="A120" s="136" t="s">
        <v>456</v>
      </c>
      <c r="B120" s="292" t="s">
        <v>146</v>
      </c>
      <c r="C120" s="20" t="s">
        <v>787</v>
      </c>
      <c r="D120" s="22" t="s">
        <v>458</v>
      </c>
      <c r="E120" s="22" t="s">
        <v>462</v>
      </c>
      <c r="F120" s="22" t="s">
        <v>463</v>
      </c>
      <c r="G120" s="20">
        <f t="shared" si="38"/>
        <v>6</v>
      </c>
      <c r="H120" s="20"/>
      <c r="I120" s="20"/>
      <c r="J120" s="20"/>
      <c r="K120" s="20"/>
      <c r="L120" s="20"/>
      <c r="M120" s="20">
        <v>1</v>
      </c>
      <c r="N120" s="20">
        <v>1</v>
      </c>
      <c r="O120" s="20">
        <v>1</v>
      </c>
      <c r="P120" s="20">
        <v>1</v>
      </c>
      <c r="Q120" s="20">
        <v>1</v>
      </c>
      <c r="R120" s="20">
        <v>1</v>
      </c>
      <c r="S120" s="20"/>
      <c r="T120" s="67" t="s">
        <v>115</v>
      </c>
      <c r="U120" s="67"/>
      <c r="V120" s="68" t="e">
        <f t="shared" si="39"/>
        <v>#DIV/0!</v>
      </c>
      <c r="W120" s="68">
        <f t="shared" si="40"/>
        <v>0</v>
      </c>
      <c r="X120" s="67"/>
      <c r="Y120" s="67"/>
      <c r="Z120" s="67" t="s">
        <v>116</v>
      </c>
      <c r="AA120" s="67"/>
      <c r="AB120" s="68" t="e">
        <f t="shared" si="41"/>
        <v>#DIV/0!</v>
      </c>
      <c r="AC120" s="68">
        <f t="shared" si="42"/>
        <v>0</v>
      </c>
      <c r="AD120" s="67"/>
      <c r="AE120" s="67"/>
      <c r="AF120" s="67" t="s">
        <v>117</v>
      </c>
      <c r="AG120" s="67"/>
      <c r="AH120" s="68" t="e">
        <f t="shared" si="43"/>
        <v>#DIV/0!</v>
      </c>
      <c r="AI120" s="68">
        <f t="shared" si="44"/>
        <v>0</v>
      </c>
      <c r="AJ120" s="67"/>
      <c r="AK120" s="67"/>
      <c r="AL120" s="67" t="s">
        <v>118</v>
      </c>
      <c r="AM120" s="67"/>
      <c r="AN120" s="68" t="e">
        <f t="shared" si="45"/>
        <v>#DIV/0!</v>
      </c>
      <c r="AO120" s="68">
        <f t="shared" si="46"/>
        <v>0</v>
      </c>
      <c r="AP120" s="67"/>
      <c r="AQ120" s="67"/>
      <c r="AR120" s="67" t="s">
        <v>119</v>
      </c>
      <c r="AS120" s="67"/>
      <c r="AT120" s="68" t="e">
        <f t="shared" si="47"/>
        <v>#DIV/0!</v>
      </c>
      <c r="AU120" s="68">
        <f t="shared" si="48"/>
        <v>0</v>
      </c>
      <c r="AV120" s="67"/>
      <c r="AW120" s="67"/>
      <c r="AX120" s="67" t="s">
        <v>120</v>
      </c>
      <c r="AY120" s="67"/>
      <c r="AZ120" s="68">
        <f t="shared" si="49"/>
        <v>0</v>
      </c>
      <c r="BA120" s="68">
        <f t="shared" si="50"/>
        <v>0</v>
      </c>
      <c r="BB120" s="67"/>
      <c r="BC120" s="67"/>
      <c r="BD120" s="67" t="s">
        <v>121</v>
      </c>
      <c r="BE120" s="67"/>
      <c r="BF120" s="68">
        <f t="shared" si="51"/>
        <v>0</v>
      </c>
      <c r="BG120" s="68">
        <f t="shared" si="52"/>
        <v>0</v>
      </c>
      <c r="BH120" s="67"/>
      <c r="BI120" s="67"/>
      <c r="BJ120" s="67" t="s">
        <v>122</v>
      </c>
      <c r="BK120" s="67"/>
      <c r="BL120" s="68">
        <f t="shared" si="53"/>
        <v>0</v>
      </c>
      <c r="BM120" s="68">
        <f t="shared" si="54"/>
        <v>0</v>
      </c>
      <c r="BN120" s="67"/>
      <c r="BO120" s="67"/>
      <c r="BP120" s="67" t="s">
        <v>123</v>
      </c>
      <c r="BQ120" s="67"/>
      <c r="BR120" s="68">
        <f t="shared" si="55"/>
        <v>0</v>
      </c>
      <c r="BS120" s="68">
        <f t="shared" si="56"/>
        <v>0</v>
      </c>
      <c r="BT120" s="67"/>
      <c r="BU120" s="67"/>
      <c r="BV120" s="67" t="s">
        <v>124</v>
      </c>
      <c r="BW120" s="67"/>
      <c r="BX120" s="68">
        <f t="shared" si="57"/>
        <v>0</v>
      </c>
      <c r="BY120" s="68">
        <f t="shared" si="58"/>
        <v>0</v>
      </c>
      <c r="BZ120" s="67"/>
      <c r="CA120" s="67"/>
      <c r="CB120" s="67" t="s">
        <v>125</v>
      </c>
      <c r="CC120" s="67"/>
      <c r="CD120" s="68">
        <f t="shared" si="59"/>
        <v>0</v>
      </c>
      <c r="CE120" s="68">
        <f t="shared" si="60"/>
        <v>0</v>
      </c>
      <c r="CF120" s="67"/>
      <c r="CG120" s="67"/>
      <c r="CH120" s="67" t="s">
        <v>126</v>
      </c>
      <c r="CI120" s="67"/>
      <c r="CJ120" s="68" t="e">
        <f t="shared" si="61"/>
        <v>#DIV/0!</v>
      </c>
      <c r="CK120" s="68">
        <f t="shared" si="62"/>
        <v>0</v>
      </c>
      <c r="CL120" s="67"/>
      <c r="CM120" s="67"/>
      <c r="CN120" s="58">
        <f t="shared" si="63"/>
        <v>0</v>
      </c>
      <c r="CO120" s="58">
        <f t="shared" si="64"/>
        <v>0</v>
      </c>
      <c r="CP120" s="58">
        <f t="shared" si="65"/>
        <v>0</v>
      </c>
      <c r="CQ120" s="58">
        <f t="shared" si="66"/>
        <v>0</v>
      </c>
      <c r="CR120" s="58">
        <f t="shared" si="67"/>
        <v>0</v>
      </c>
      <c r="CS120" s="58">
        <f t="shared" si="68"/>
        <v>0</v>
      </c>
      <c r="CT120" s="58">
        <f t="shared" si="69"/>
        <v>0</v>
      </c>
      <c r="CU120" s="58">
        <f t="shared" si="70"/>
        <v>0</v>
      </c>
      <c r="CV120" s="58">
        <f t="shared" si="71"/>
        <v>0</v>
      </c>
      <c r="CW120" s="58">
        <f t="shared" si="72"/>
        <v>0</v>
      </c>
      <c r="CX120" s="58">
        <f t="shared" si="73"/>
        <v>0</v>
      </c>
      <c r="CY120" s="58">
        <f t="shared" si="74"/>
        <v>0</v>
      </c>
      <c r="CZ120" s="58">
        <f t="shared" si="75"/>
        <v>0</v>
      </c>
    </row>
    <row r="121" spans="1:104" ht="78" x14ac:dyDescent="0.35">
      <c r="A121" s="136" t="s">
        <v>456</v>
      </c>
      <c r="B121" s="293"/>
      <c r="C121" s="20" t="s">
        <v>788</v>
      </c>
      <c r="D121" s="22" t="s">
        <v>464</v>
      </c>
      <c r="E121" s="22" t="s">
        <v>465</v>
      </c>
      <c r="F121" s="22" t="s">
        <v>463</v>
      </c>
      <c r="G121" s="20">
        <f t="shared" si="38"/>
        <v>3</v>
      </c>
      <c r="H121" s="20"/>
      <c r="I121" s="20"/>
      <c r="J121" s="20"/>
      <c r="K121" s="20"/>
      <c r="L121" s="20"/>
      <c r="M121" s="20"/>
      <c r="N121" s="20"/>
      <c r="O121" s="20"/>
      <c r="P121" s="20">
        <v>1</v>
      </c>
      <c r="Q121" s="20">
        <v>1</v>
      </c>
      <c r="R121" s="20">
        <v>1</v>
      </c>
      <c r="S121" s="20"/>
      <c r="T121" s="67" t="s">
        <v>115</v>
      </c>
      <c r="U121" s="67"/>
      <c r="V121" s="68" t="e">
        <f t="shared" si="39"/>
        <v>#DIV/0!</v>
      </c>
      <c r="W121" s="68">
        <f t="shared" si="40"/>
        <v>0</v>
      </c>
      <c r="X121" s="67"/>
      <c r="Y121" s="67"/>
      <c r="Z121" s="67" t="s">
        <v>116</v>
      </c>
      <c r="AA121" s="67"/>
      <c r="AB121" s="68" t="e">
        <f t="shared" si="41"/>
        <v>#DIV/0!</v>
      </c>
      <c r="AC121" s="68">
        <f t="shared" si="42"/>
        <v>0</v>
      </c>
      <c r="AD121" s="67"/>
      <c r="AE121" s="67"/>
      <c r="AF121" s="67" t="s">
        <v>117</v>
      </c>
      <c r="AG121" s="67"/>
      <c r="AH121" s="68" t="e">
        <f t="shared" si="43"/>
        <v>#DIV/0!</v>
      </c>
      <c r="AI121" s="68">
        <f t="shared" si="44"/>
        <v>0</v>
      </c>
      <c r="AJ121" s="67"/>
      <c r="AK121" s="67"/>
      <c r="AL121" s="67" t="s">
        <v>118</v>
      </c>
      <c r="AM121" s="67"/>
      <c r="AN121" s="68" t="e">
        <f t="shared" si="45"/>
        <v>#DIV/0!</v>
      </c>
      <c r="AO121" s="68">
        <f t="shared" si="46"/>
        <v>0</v>
      </c>
      <c r="AP121" s="67"/>
      <c r="AQ121" s="67"/>
      <c r="AR121" s="67" t="s">
        <v>119</v>
      </c>
      <c r="AS121" s="67"/>
      <c r="AT121" s="68" t="e">
        <f t="shared" si="47"/>
        <v>#DIV/0!</v>
      </c>
      <c r="AU121" s="68">
        <f t="shared" si="48"/>
        <v>0</v>
      </c>
      <c r="AV121" s="67"/>
      <c r="AW121" s="67"/>
      <c r="AX121" s="67" t="s">
        <v>120</v>
      </c>
      <c r="AY121" s="67"/>
      <c r="AZ121" s="68" t="e">
        <f t="shared" si="49"/>
        <v>#DIV/0!</v>
      </c>
      <c r="BA121" s="68">
        <f t="shared" si="50"/>
        <v>0</v>
      </c>
      <c r="BB121" s="67"/>
      <c r="BC121" s="67"/>
      <c r="BD121" s="67" t="s">
        <v>121</v>
      </c>
      <c r="BE121" s="67"/>
      <c r="BF121" s="68" t="e">
        <f t="shared" si="51"/>
        <v>#DIV/0!</v>
      </c>
      <c r="BG121" s="68">
        <f t="shared" si="52"/>
        <v>0</v>
      </c>
      <c r="BH121" s="67"/>
      <c r="BI121" s="67"/>
      <c r="BJ121" s="67" t="s">
        <v>122</v>
      </c>
      <c r="BK121" s="67"/>
      <c r="BL121" s="68" t="e">
        <f t="shared" si="53"/>
        <v>#DIV/0!</v>
      </c>
      <c r="BM121" s="68">
        <f t="shared" si="54"/>
        <v>0</v>
      </c>
      <c r="BN121" s="67"/>
      <c r="BO121" s="67"/>
      <c r="BP121" s="67" t="s">
        <v>123</v>
      </c>
      <c r="BQ121" s="67"/>
      <c r="BR121" s="68">
        <f t="shared" si="55"/>
        <v>0</v>
      </c>
      <c r="BS121" s="68">
        <f t="shared" si="56"/>
        <v>0</v>
      </c>
      <c r="BT121" s="67"/>
      <c r="BU121" s="67"/>
      <c r="BV121" s="67" t="s">
        <v>124</v>
      </c>
      <c r="BW121" s="67"/>
      <c r="BX121" s="68">
        <f t="shared" si="57"/>
        <v>0</v>
      </c>
      <c r="BY121" s="68">
        <f t="shared" si="58"/>
        <v>0</v>
      </c>
      <c r="BZ121" s="67"/>
      <c r="CA121" s="67"/>
      <c r="CB121" s="67" t="s">
        <v>125</v>
      </c>
      <c r="CC121" s="67"/>
      <c r="CD121" s="68">
        <f t="shared" si="59"/>
        <v>0</v>
      </c>
      <c r="CE121" s="68">
        <f t="shared" si="60"/>
        <v>0</v>
      </c>
      <c r="CF121" s="67"/>
      <c r="CG121" s="67"/>
      <c r="CH121" s="67" t="s">
        <v>126</v>
      </c>
      <c r="CI121" s="67"/>
      <c r="CJ121" s="68" t="e">
        <f t="shared" si="61"/>
        <v>#DIV/0!</v>
      </c>
      <c r="CK121" s="68">
        <f t="shared" si="62"/>
        <v>0</v>
      </c>
      <c r="CL121" s="67"/>
      <c r="CM121" s="67"/>
      <c r="CN121" s="58">
        <f t="shared" si="63"/>
        <v>0</v>
      </c>
      <c r="CO121" s="58">
        <f t="shared" si="64"/>
        <v>0</v>
      </c>
      <c r="CP121" s="58">
        <f t="shared" si="65"/>
        <v>0</v>
      </c>
      <c r="CQ121" s="58">
        <f t="shared" si="66"/>
        <v>0</v>
      </c>
      <c r="CR121" s="58">
        <f t="shared" si="67"/>
        <v>0</v>
      </c>
      <c r="CS121" s="58">
        <f t="shared" si="68"/>
        <v>0</v>
      </c>
      <c r="CT121" s="58">
        <f t="shared" si="69"/>
        <v>0</v>
      </c>
      <c r="CU121" s="58">
        <f t="shared" si="70"/>
        <v>0</v>
      </c>
      <c r="CV121" s="58">
        <f t="shared" si="71"/>
        <v>0</v>
      </c>
      <c r="CW121" s="58">
        <f t="shared" si="72"/>
        <v>0</v>
      </c>
      <c r="CX121" s="58">
        <f t="shared" si="73"/>
        <v>0</v>
      </c>
      <c r="CY121" s="58">
        <f t="shared" si="74"/>
        <v>0</v>
      </c>
      <c r="CZ121" s="58">
        <f t="shared" si="75"/>
        <v>0</v>
      </c>
    </row>
    <row r="122" spans="1:104" ht="26" x14ac:dyDescent="0.35">
      <c r="A122" s="136" t="s">
        <v>456</v>
      </c>
      <c r="B122" s="293"/>
      <c r="C122" s="20" t="s">
        <v>789</v>
      </c>
      <c r="D122" s="22"/>
      <c r="E122" s="22"/>
      <c r="F122" s="22"/>
      <c r="G122" s="20">
        <f t="shared" si="38"/>
        <v>0</v>
      </c>
      <c r="H122" s="20"/>
      <c r="I122" s="20"/>
      <c r="J122" s="20"/>
      <c r="K122" s="20"/>
      <c r="L122" s="20"/>
      <c r="M122" s="20"/>
      <c r="N122" s="20"/>
      <c r="O122" s="20"/>
      <c r="P122" s="20"/>
      <c r="Q122" s="20"/>
      <c r="R122" s="20"/>
      <c r="S122" s="20"/>
      <c r="T122" s="67" t="s">
        <v>115</v>
      </c>
      <c r="U122" s="67"/>
      <c r="V122" s="68" t="e">
        <f t="shared" si="39"/>
        <v>#DIV/0!</v>
      </c>
      <c r="W122" s="68" t="e">
        <f t="shared" si="40"/>
        <v>#DIV/0!</v>
      </c>
      <c r="X122" s="67"/>
      <c r="Y122" s="67"/>
      <c r="Z122" s="67" t="s">
        <v>116</v>
      </c>
      <c r="AA122" s="67"/>
      <c r="AB122" s="68" t="e">
        <f t="shared" si="41"/>
        <v>#DIV/0!</v>
      </c>
      <c r="AC122" s="68" t="e">
        <f t="shared" si="42"/>
        <v>#DIV/0!</v>
      </c>
      <c r="AD122" s="67"/>
      <c r="AE122" s="67"/>
      <c r="AF122" s="67" t="s">
        <v>117</v>
      </c>
      <c r="AG122" s="67"/>
      <c r="AH122" s="68" t="e">
        <f t="shared" si="43"/>
        <v>#DIV/0!</v>
      </c>
      <c r="AI122" s="68" t="e">
        <f t="shared" si="44"/>
        <v>#DIV/0!</v>
      </c>
      <c r="AJ122" s="67"/>
      <c r="AK122" s="67"/>
      <c r="AL122" s="67" t="s">
        <v>118</v>
      </c>
      <c r="AM122" s="67"/>
      <c r="AN122" s="68" t="e">
        <f t="shared" si="45"/>
        <v>#DIV/0!</v>
      </c>
      <c r="AO122" s="68" t="e">
        <f t="shared" si="46"/>
        <v>#DIV/0!</v>
      </c>
      <c r="AP122" s="67"/>
      <c r="AQ122" s="67"/>
      <c r="AR122" s="67" t="s">
        <v>119</v>
      </c>
      <c r="AS122" s="67"/>
      <c r="AT122" s="68" t="e">
        <f t="shared" si="47"/>
        <v>#DIV/0!</v>
      </c>
      <c r="AU122" s="68" t="e">
        <f t="shared" si="48"/>
        <v>#DIV/0!</v>
      </c>
      <c r="AV122" s="67"/>
      <c r="AW122" s="67"/>
      <c r="AX122" s="67" t="s">
        <v>120</v>
      </c>
      <c r="AY122" s="67"/>
      <c r="AZ122" s="68" t="e">
        <f t="shared" si="49"/>
        <v>#DIV/0!</v>
      </c>
      <c r="BA122" s="68" t="e">
        <f t="shared" si="50"/>
        <v>#DIV/0!</v>
      </c>
      <c r="BB122" s="67"/>
      <c r="BC122" s="67"/>
      <c r="BD122" s="67" t="s">
        <v>121</v>
      </c>
      <c r="BE122" s="67"/>
      <c r="BF122" s="68" t="e">
        <f t="shared" si="51"/>
        <v>#DIV/0!</v>
      </c>
      <c r="BG122" s="68" t="e">
        <f t="shared" si="52"/>
        <v>#DIV/0!</v>
      </c>
      <c r="BH122" s="67"/>
      <c r="BI122" s="67"/>
      <c r="BJ122" s="67" t="s">
        <v>122</v>
      </c>
      <c r="BK122" s="67"/>
      <c r="BL122" s="68" t="e">
        <f t="shared" si="53"/>
        <v>#DIV/0!</v>
      </c>
      <c r="BM122" s="68" t="e">
        <f t="shared" si="54"/>
        <v>#DIV/0!</v>
      </c>
      <c r="BN122" s="67"/>
      <c r="BO122" s="67"/>
      <c r="BP122" s="67" t="s">
        <v>123</v>
      </c>
      <c r="BQ122" s="67"/>
      <c r="BR122" s="68" t="e">
        <f t="shared" si="55"/>
        <v>#DIV/0!</v>
      </c>
      <c r="BS122" s="68" t="e">
        <f t="shared" si="56"/>
        <v>#DIV/0!</v>
      </c>
      <c r="BT122" s="67"/>
      <c r="BU122" s="67"/>
      <c r="BV122" s="67" t="s">
        <v>124</v>
      </c>
      <c r="BW122" s="67"/>
      <c r="BX122" s="68" t="e">
        <f t="shared" si="57"/>
        <v>#DIV/0!</v>
      </c>
      <c r="BY122" s="68" t="e">
        <f t="shared" si="58"/>
        <v>#DIV/0!</v>
      </c>
      <c r="BZ122" s="67"/>
      <c r="CA122" s="67"/>
      <c r="CB122" s="67" t="s">
        <v>125</v>
      </c>
      <c r="CC122" s="67"/>
      <c r="CD122" s="68" t="e">
        <f t="shared" si="59"/>
        <v>#DIV/0!</v>
      </c>
      <c r="CE122" s="68" t="e">
        <f t="shared" si="60"/>
        <v>#DIV/0!</v>
      </c>
      <c r="CF122" s="67"/>
      <c r="CG122" s="67"/>
      <c r="CH122" s="67" t="s">
        <v>126</v>
      </c>
      <c r="CI122" s="67"/>
      <c r="CJ122" s="68" t="e">
        <f t="shared" si="61"/>
        <v>#DIV/0!</v>
      </c>
      <c r="CK122" s="68" t="e">
        <f t="shared" si="62"/>
        <v>#DIV/0!</v>
      </c>
      <c r="CL122" s="67"/>
      <c r="CM122" s="67"/>
      <c r="CN122" s="58">
        <f t="shared" si="63"/>
        <v>0</v>
      </c>
      <c r="CO122" s="58">
        <f t="shared" si="64"/>
        <v>0</v>
      </c>
      <c r="CP122" s="58">
        <f t="shared" si="65"/>
        <v>0</v>
      </c>
      <c r="CQ122" s="58">
        <f t="shared" si="66"/>
        <v>0</v>
      </c>
      <c r="CR122" s="58">
        <f t="shared" si="67"/>
        <v>0</v>
      </c>
      <c r="CS122" s="58">
        <f t="shared" si="68"/>
        <v>0</v>
      </c>
      <c r="CT122" s="58">
        <f t="shared" si="69"/>
        <v>0</v>
      </c>
      <c r="CU122" s="58">
        <f t="shared" si="70"/>
        <v>0</v>
      </c>
      <c r="CV122" s="58">
        <f t="shared" si="71"/>
        <v>0</v>
      </c>
      <c r="CW122" s="58">
        <f t="shared" si="72"/>
        <v>0</v>
      </c>
      <c r="CX122" s="58">
        <f t="shared" si="73"/>
        <v>0</v>
      </c>
      <c r="CY122" s="58">
        <f t="shared" si="74"/>
        <v>0</v>
      </c>
      <c r="CZ122" s="58">
        <f t="shared" si="75"/>
        <v>0</v>
      </c>
    </row>
    <row r="123" spans="1:104" ht="26" x14ac:dyDescent="0.35">
      <c r="A123" s="136" t="s">
        <v>456</v>
      </c>
      <c r="B123" s="294"/>
      <c r="C123" s="20" t="s">
        <v>790</v>
      </c>
      <c r="D123" s="22"/>
      <c r="E123" s="22"/>
      <c r="F123" s="22"/>
      <c r="G123" s="20">
        <f t="shared" si="38"/>
        <v>0</v>
      </c>
      <c r="H123" s="20"/>
      <c r="I123" s="20"/>
      <c r="J123" s="20"/>
      <c r="K123" s="20"/>
      <c r="L123" s="20"/>
      <c r="M123" s="20"/>
      <c r="N123" s="20"/>
      <c r="O123" s="20"/>
      <c r="P123" s="20"/>
      <c r="Q123" s="20"/>
      <c r="R123" s="20"/>
      <c r="S123" s="20"/>
      <c r="T123" s="67" t="s">
        <v>115</v>
      </c>
      <c r="U123" s="67"/>
      <c r="V123" s="68" t="e">
        <f t="shared" si="39"/>
        <v>#DIV/0!</v>
      </c>
      <c r="W123" s="68" t="e">
        <f t="shared" si="40"/>
        <v>#DIV/0!</v>
      </c>
      <c r="X123" s="67"/>
      <c r="Y123" s="67"/>
      <c r="Z123" s="67" t="s">
        <v>116</v>
      </c>
      <c r="AA123" s="67"/>
      <c r="AB123" s="68" t="e">
        <f t="shared" si="41"/>
        <v>#DIV/0!</v>
      </c>
      <c r="AC123" s="68" t="e">
        <f t="shared" si="42"/>
        <v>#DIV/0!</v>
      </c>
      <c r="AD123" s="67"/>
      <c r="AE123" s="67"/>
      <c r="AF123" s="67" t="s">
        <v>117</v>
      </c>
      <c r="AG123" s="67"/>
      <c r="AH123" s="68" t="e">
        <f t="shared" si="43"/>
        <v>#DIV/0!</v>
      </c>
      <c r="AI123" s="68" t="e">
        <f t="shared" si="44"/>
        <v>#DIV/0!</v>
      </c>
      <c r="AJ123" s="67"/>
      <c r="AK123" s="67"/>
      <c r="AL123" s="67" t="s">
        <v>118</v>
      </c>
      <c r="AM123" s="67"/>
      <c r="AN123" s="68" t="e">
        <f t="shared" si="45"/>
        <v>#DIV/0!</v>
      </c>
      <c r="AO123" s="68" t="e">
        <f t="shared" si="46"/>
        <v>#DIV/0!</v>
      </c>
      <c r="AP123" s="67"/>
      <c r="AQ123" s="67"/>
      <c r="AR123" s="67" t="s">
        <v>119</v>
      </c>
      <c r="AS123" s="67"/>
      <c r="AT123" s="68" t="e">
        <f t="shared" si="47"/>
        <v>#DIV/0!</v>
      </c>
      <c r="AU123" s="68" t="e">
        <f t="shared" si="48"/>
        <v>#DIV/0!</v>
      </c>
      <c r="AV123" s="67"/>
      <c r="AW123" s="67"/>
      <c r="AX123" s="67" t="s">
        <v>120</v>
      </c>
      <c r="AY123" s="67"/>
      <c r="AZ123" s="68" t="e">
        <f t="shared" si="49"/>
        <v>#DIV/0!</v>
      </c>
      <c r="BA123" s="68" t="e">
        <f t="shared" si="50"/>
        <v>#DIV/0!</v>
      </c>
      <c r="BB123" s="67"/>
      <c r="BC123" s="67"/>
      <c r="BD123" s="67" t="s">
        <v>121</v>
      </c>
      <c r="BE123" s="67"/>
      <c r="BF123" s="68" t="e">
        <f t="shared" si="51"/>
        <v>#DIV/0!</v>
      </c>
      <c r="BG123" s="68" t="e">
        <f t="shared" si="52"/>
        <v>#DIV/0!</v>
      </c>
      <c r="BH123" s="67"/>
      <c r="BI123" s="67"/>
      <c r="BJ123" s="67" t="s">
        <v>122</v>
      </c>
      <c r="BK123" s="67"/>
      <c r="BL123" s="68" t="e">
        <f t="shared" si="53"/>
        <v>#DIV/0!</v>
      </c>
      <c r="BM123" s="68" t="e">
        <f t="shared" si="54"/>
        <v>#DIV/0!</v>
      </c>
      <c r="BN123" s="67"/>
      <c r="BO123" s="67"/>
      <c r="BP123" s="67" t="s">
        <v>123</v>
      </c>
      <c r="BQ123" s="67"/>
      <c r="BR123" s="68" t="e">
        <f t="shared" si="55"/>
        <v>#DIV/0!</v>
      </c>
      <c r="BS123" s="68" t="e">
        <f t="shared" si="56"/>
        <v>#DIV/0!</v>
      </c>
      <c r="BT123" s="67"/>
      <c r="BU123" s="67"/>
      <c r="BV123" s="67" t="s">
        <v>124</v>
      </c>
      <c r="BW123" s="67"/>
      <c r="BX123" s="68" t="e">
        <f t="shared" si="57"/>
        <v>#DIV/0!</v>
      </c>
      <c r="BY123" s="68" t="e">
        <f t="shared" si="58"/>
        <v>#DIV/0!</v>
      </c>
      <c r="BZ123" s="67"/>
      <c r="CA123" s="67"/>
      <c r="CB123" s="67" t="s">
        <v>125</v>
      </c>
      <c r="CC123" s="67"/>
      <c r="CD123" s="68" t="e">
        <f t="shared" si="59"/>
        <v>#DIV/0!</v>
      </c>
      <c r="CE123" s="68" t="e">
        <f t="shared" si="60"/>
        <v>#DIV/0!</v>
      </c>
      <c r="CF123" s="67"/>
      <c r="CG123" s="67"/>
      <c r="CH123" s="67" t="s">
        <v>126</v>
      </c>
      <c r="CI123" s="67"/>
      <c r="CJ123" s="68" t="e">
        <f t="shared" si="61"/>
        <v>#DIV/0!</v>
      </c>
      <c r="CK123" s="68" t="e">
        <f t="shared" si="62"/>
        <v>#DIV/0!</v>
      </c>
      <c r="CL123" s="67"/>
      <c r="CM123" s="67"/>
      <c r="CN123" s="58">
        <f t="shared" si="63"/>
        <v>0</v>
      </c>
      <c r="CO123" s="58">
        <f t="shared" si="64"/>
        <v>0</v>
      </c>
      <c r="CP123" s="58">
        <f t="shared" si="65"/>
        <v>0</v>
      </c>
      <c r="CQ123" s="58">
        <f t="shared" si="66"/>
        <v>0</v>
      </c>
      <c r="CR123" s="58">
        <f t="shared" si="67"/>
        <v>0</v>
      </c>
      <c r="CS123" s="58">
        <f t="shared" si="68"/>
        <v>0</v>
      </c>
      <c r="CT123" s="58">
        <f t="shared" si="69"/>
        <v>0</v>
      </c>
      <c r="CU123" s="58">
        <f t="shared" si="70"/>
        <v>0</v>
      </c>
      <c r="CV123" s="58">
        <f t="shared" si="71"/>
        <v>0</v>
      </c>
      <c r="CW123" s="58">
        <f t="shared" si="72"/>
        <v>0</v>
      </c>
      <c r="CX123" s="58">
        <f t="shared" si="73"/>
        <v>0</v>
      </c>
      <c r="CY123" s="58">
        <f t="shared" si="74"/>
        <v>0</v>
      </c>
      <c r="CZ123" s="58">
        <f t="shared" si="75"/>
        <v>0</v>
      </c>
    </row>
    <row r="124" spans="1:104" ht="39" x14ac:dyDescent="0.35">
      <c r="A124" s="136" t="s">
        <v>549</v>
      </c>
      <c r="B124" s="292" t="s">
        <v>146</v>
      </c>
      <c r="C124" s="20" t="s">
        <v>791</v>
      </c>
      <c r="D124" s="22" t="s">
        <v>558</v>
      </c>
      <c r="E124" s="22" t="s">
        <v>559</v>
      </c>
      <c r="F124" s="22" t="s">
        <v>560</v>
      </c>
      <c r="G124" s="20">
        <f t="shared" si="38"/>
        <v>1</v>
      </c>
      <c r="H124" s="20"/>
      <c r="I124" s="20"/>
      <c r="J124" s="20"/>
      <c r="K124" s="20"/>
      <c r="L124" s="20"/>
      <c r="M124" s="20"/>
      <c r="N124" s="20"/>
      <c r="O124" s="20"/>
      <c r="P124" s="20"/>
      <c r="Q124" s="20"/>
      <c r="R124" s="20"/>
      <c r="S124" s="20">
        <v>1</v>
      </c>
      <c r="T124" s="67" t="s">
        <v>115</v>
      </c>
      <c r="U124" s="67"/>
      <c r="V124" s="68" t="e">
        <f t="shared" si="39"/>
        <v>#DIV/0!</v>
      </c>
      <c r="W124" s="68">
        <f t="shared" si="40"/>
        <v>0</v>
      </c>
      <c r="X124" s="67"/>
      <c r="Y124" s="67"/>
      <c r="Z124" s="67" t="s">
        <v>116</v>
      </c>
      <c r="AA124" s="67"/>
      <c r="AB124" s="68" t="e">
        <f t="shared" si="41"/>
        <v>#DIV/0!</v>
      </c>
      <c r="AC124" s="68">
        <f t="shared" si="42"/>
        <v>0</v>
      </c>
      <c r="AD124" s="67"/>
      <c r="AE124" s="67"/>
      <c r="AF124" s="67" t="s">
        <v>117</v>
      </c>
      <c r="AG124" s="67"/>
      <c r="AH124" s="68" t="e">
        <f t="shared" si="43"/>
        <v>#DIV/0!</v>
      </c>
      <c r="AI124" s="68">
        <f t="shared" si="44"/>
        <v>0</v>
      </c>
      <c r="AJ124" s="67"/>
      <c r="AK124" s="67"/>
      <c r="AL124" s="67" t="s">
        <v>118</v>
      </c>
      <c r="AM124" s="67"/>
      <c r="AN124" s="68" t="e">
        <f t="shared" si="45"/>
        <v>#DIV/0!</v>
      </c>
      <c r="AO124" s="68">
        <f t="shared" si="46"/>
        <v>0</v>
      </c>
      <c r="AP124" s="67"/>
      <c r="AQ124" s="67"/>
      <c r="AR124" s="67" t="s">
        <v>119</v>
      </c>
      <c r="AS124" s="67"/>
      <c r="AT124" s="68" t="e">
        <f t="shared" si="47"/>
        <v>#DIV/0!</v>
      </c>
      <c r="AU124" s="68">
        <f t="shared" si="48"/>
        <v>0</v>
      </c>
      <c r="AV124" s="67"/>
      <c r="AW124" s="67"/>
      <c r="AX124" s="67" t="s">
        <v>120</v>
      </c>
      <c r="AY124" s="67"/>
      <c r="AZ124" s="68" t="e">
        <f t="shared" si="49"/>
        <v>#DIV/0!</v>
      </c>
      <c r="BA124" s="68">
        <f t="shared" si="50"/>
        <v>0</v>
      </c>
      <c r="BB124" s="67"/>
      <c r="BC124" s="67"/>
      <c r="BD124" s="67" t="s">
        <v>121</v>
      </c>
      <c r="BE124" s="67"/>
      <c r="BF124" s="68" t="e">
        <f t="shared" si="51"/>
        <v>#DIV/0!</v>
      </c>
      <c r="BG124" s="68">
        <f t="shared" si="52"/>
        <v>0</v>
      </c>
      <c r="BH124" s="67"/>
      <c r="BI124" s="67"/>
      <c r="BJ124" s="67" t="s">
        <v>122</v>
      </c>
      <c r="BK124" s="67"/>
      <c r="BL124" s="68" t="e">
        <f t="shared" si="53"/>
        <v>#DIV/0!</v>
      </c>
      <c r="BM124" s="68">
        <f t="shared" si="54"/>
        <v>0</v>
      </c>
      <c r="BN124" s="67"/>
      <c r="BO124" s="67"/>
      <c r="BP124" s="67" t="s">
        <v>123</v>
      </c>
      <c r="BQ124" s="67"/>
      <c r="BR124" s="68" t="e">
        <f t="shared" si="55"/>
        <v>#DIV/0!</v>
      </c>
      <c r="BS124" s="68">
        <f t="shared" si="56"/>
        <v>0</v>
      </c>
      <c r="BT124" s="67"/>
      <c r="BU124" s="67"/>
      <c r="BV124" s="67" t="s">
        <v>124</v>
      </c>
      <c r="BW124" s="67"/>
      <c r="BX124" s="68" t="e">
        <f t="shared" si="57"/>
        <v>#DIV/0!</v>
      </c>
      <c r="BY124" s="68">
        <f t="shared" si="58"/>
        <v>0</v>
      </c>
      <c r="BZ124" s="67"/>
      <c r="CA124" s="67"/>
      <c r="CB124" s="67" t="s">
        <v>125</v>
      </c>
      <c r="CC124" s="67"/>
      <c r="CD124" s="68" t="e">
        <f t="shared" si="59"/>
        <v>#DIV/0!</v>
      </c>
      <c r="CE124" s="68">
        <f t="shared" si="60"/>
        <v>0</v>
      </c>
      <c r="CF124" s="67"/>
      <c r="CG124" s="67"/>
      <c r="CH124" s="67" t="s">
        <v>126</v>
      </c>
      <c r="CI124" s="67"/>
      <c r="CJ124" s="68">
        <f t="shared" si="61"/>
        <v>0</v>
      </c>
      <c r="CK124" s="68">
        <f t="shared" si="62"/>
        <v>0</v>
      </c>
      <c r="CL124" s="67"/>
      <c r="CM124" s="67"/>
      <c r="CN124" s="58">
        <f t="shared" si="63"/>
        <v>0</v>
      </c>
      <c r="CO124" s="58">
        <f t="shared" si="64"/>
        <v>0</v>
      </c>
      <c r="CP124" s="58">
        <f t="shared" si="65"/>
        <v>0</v>
      </c>
      <c r="CQ124" s="58">
        <f t="shared" si="66"/>
        <v>0</v>
      </c>
      <c r="CR124" s="58">
        <f t="shared" si="67"/>
        <v>0</v>
      </c>
      <c r="CS124" s="58">
        <f t="shared" si="68"/>
        <v>0</v>
      </c>
      <c r="CT124" s="58">
        <f t="shared" si="69"/>
        <v>0</v>
      </c>
      <c r="CU124" s="58">
        <f t="shared" si="70"/>
        <v>0</v>
      </c>
      <c r="CV124" s="58">
        <f t="shared" si="71"/>
        <v>0</v>
      </c>
      <c r="CW124" s="58">
        <f t="shared" si="72"/>
        <v>0</v>
      </c>
      <c r="CX124" s="58">
        <f t="shared" si="73"/>
        <v>0</v>
      </c>
      <c r="CY124" s="58">
        <f t="shared" si="74"/>
        <v>0</v>
      </c>
      <c r="CZ124" s="58">
        <f t="shared" si="75"/>
        <v>0</v>
      </c>
    </row>
    <row r="125" spans="1:104" ht="26" x14ac:dyDescent="0.35">
      <c r="A125" s="136" t="s">
        <v>549</v>
      </c>
      <c r="B125" s="293"/>
      <c r="C125" s="20" t="s">
        <v>792</v>
      </c>
      <c r="D125" s="22"/>
      <c r="E125" s="22"/>
      <c r="F125" s="22"/>
      <c r="G125" s="20">
        <f t="shared" si="38"/>
        <v>0</v>
      </c>
      <c r="H125" s="20"/>
      <c r="I125" s="20"/>
      <c r="J125" s="20"/>
      <c r="K125" s="20"/>
      <c r="L125" s="20"/>
      <c r="M125" s="20"/>
      <c r="N125" s="20"/>
      <c r="O125" s="20"/>
      <c r="P125" s="20"/>
      <c r="Q125" s="20"/>
      <c r="R125" s="20"/>
      <c r="S125" s="20"/>
      <c r="T125" s="67" t="s">
        <v>115</v>
      </c>
      <c r="U125" s="67"/>
      <c r="V125" s="68" t="e">
        <f t="shared" si="39"/>
        <v>#DIV/0!</v>
      </c>
      <c r="W125" s="68" t="e">
        <f t="shared" si="40"/>
        <v>#DIV/0!</v>
      </c>
      <c r="X125" s="67"/>
      <c r="Y125" s="67"/>
      <c r="Z125" s="67" t="s">
        <v>116</v>
      </c>
      <c r="AA125" s="67"/>
      <c r="AB125" s="68" t="e">
        <f t="shared" si="41"/>
        <v>#DIV/0!</v>
      </c>
      <c r="AC125" s="68" t="e">
        <f t="shared" si="42"/>
        <v>#DIV/0!</v>
      </c>
      <c r="AD125" s="67"/>
      <c r="AE125" s="67"/>
      <c r="AF125" s="67" t="s">
        <v>117</v>
      </c>
      <c r="AG125" s="67"/>
      <c r="AH125" s="68" t="e">
        <f t="shared" si="43"/>
        <v>#DIV/0!</v>
      </c>
      <c r="AI125" s="68" t="e">
        <f t="shared" si="44"/>
        <v>#DIV/0!</v>
      </c>
      <c r="AJ125" s="67"/>
      <c r="AK125" s="67"/>
      <c r="AL125" s="67" t="s">
        <v>118</v>
      </c>
      <c r="AM125" s="67"/>
      <c r="AN125" s="68" t="e">
        <f t="shared" si="45"/>
        <v>#DIV/0!</v>
      </c>
      <c r="AO125" s="68" t="e">
        <f t="shared" si="46"/>
        <v>#DIV/0!</v>
      </c>
      <c r="AP125" s="67"/>
      <c r="AQ125" s="67"/>
      <c r="AR125" s="67" t="s">
        <v>119</v>
      </c>
      <c r="AS125" s="67"/>
      <c r="AT125" s="68" t="e">
        <f t="shared" si="47"/>
        <v>#DIV/0!</v>
      </c>
      <c r="AU125" s="68" t="e">
        <f t="shared" si="48"/>
        <v>#DIV/0!</v>
      </c>
      <c r="AV125" s="67"/>
      <c r="AW125" s="67"/>
      <c r="AX125" s="67" t="s">
        <v>120</v>
      </c>
      <c r="AY125" s="67"/>
      <c r="AZ125" s="68" t="e">
        <f t="shared" si="49"/>
        <v>#DIV/0!</v>
      </c>
      <c r="BA125" s="68" t="e">
        <f t="shared" si="50"/>
        <v>#DIV/0!</v>
      </c>
      <c r="BB125" s="67"/>
      <c r="BC125" s="67"/>
      <c r="BD125" s="67" t="s">
        <v>121</v>
      </c>
      <c r="BE125" s="67"/>
      <c r="BF125" s="68" t="e">
        <f t="shared" si="51"/>
        <v>#DIV/0!</v>
      </c>
      <c r="BG125" s="68" t="e">
        <f t="shared" si="52"/>
        <v>#DIV/0!</v>
      </c>
      <c r="BH125" s="67"/>
      <c r="BI125" s="67"/>
      <c r="BJ125" s="67" t="s">
        <v>122</v>
      </c>
      <c r="BK125" s="67"/>
      <c r="BL125" s="68" t="e">
        <f t="shared" si="53"/>
        <v>#DIV/0!</v>
      </c>
      <c r="BM125" s="68" t="e">
        <f t="shared" si="54"/>
        <v>#DIV/0!</v>
      </c>
      <c r="BN125" s="67"/>
      <c r="BO125" s="67"/>
      <c r="BP125" s="67" t="s">
        <v>123</v>
      </c>
      <c r="BQ125" s="67"/>
      <c r="BR125" s="68" t="e">
        <f t="shared" si="55"/>
        <v>#DIV/0!</v>
      </c>
      <c r="BS125" s="68" t="e">
        <f t="shared" si="56"/>
        <v>#DIV/0!</v>
      </c>
      <c r="BT125" s="67"/>
      <c r="BU125" s="67"/>
      <c r="BV125" s="67" t="s">
        <v>124</v>
      </c>
      <c r="BW125" s="67"/>
      <c r="BX125" s="68" t="e">
        <f t="shared" si="57"/>
        <v>#DIV/0!</v>
      </c>
      <c r="BY125" s="68" t="e">
        <f t="shared" si="58"/>
        <v>#DIV/0!</v>
      </c>
      <c r="BZ125" s="67"/>
      <c r="CA125" s="67"/>
      <c r="CB125" s="67" t="s">
        <v>125</v>
      </c>
      <c r="CC125" s="67"/>
      <c r="CD125" s="68" t="e">
        <f t="shared" si="59"/>
        <v>#DIV/0!</v>
      </c>
      <c r="CE125" s="68" t="e">
        <f t="shared" si="60"/>
        <v>#DIV/0!</v>
      </c>
      <c r="CF125" s="67"/>
      <c r="CG125" s="67"/>
      <c r="CH125" s="67" t="s">
        <v>126</v>
      </c>
      <c r="CI125" s="67"/>
      <c r="CJ125" s="68" t="e">
        <f t="shared" si="61"/>
        <v>#DIV/0!</v>
      </c>
      <c r="CK125" s="68" t="e">
        <f t="shared" si="62"/>
        <v>#DIV/0!</v>
      </c>
      <c r="CL125" s="67"/>
      <c r="CM125" s="67"/>
      <c r="CN125" s="58">
        <f t="shared" si="63"/>
        <v>0</v>
      </c>
      <c r="CO125" s="58">
        <f t="shared" si="64"/>
        <v>0</v>
      </c>
      <c r="CP125" s="58">
        <f t="shared" si="65"/>
        <v>0</v>
      </c>
      <c r="CQ125" s="58">
        <f t="shared" si="66"/>
        <v>0</v>
      </c>
      <c r="CR125" s="58">
        <f t="shared" si="67"/>
        <v>0</v>
      </c>
      <c r="CS125" s="58">
        <f t="shared" si="68"/>
        <v>0</v>
      </c>
      <c r="CT125" s="58">
        <f t="shared" si="69"/>
        <v>0</v>
      </c>
      <c r="CU125" s="58">
        <f t="shared" si="70"/>
        <v>0</v>
      </c>
      <c r="CV125" s="58">
        <f t="shared" si="71"/>
        <v>0</v>
      </c>
      <c r="CW125" s="58">
        <f t="shared" si="72"/>
        <v>0</v>
      </c>
      <c r="CX125" s="58">
        <f t="shared" si="73"/>
        <v>0</v>
      </c>
      <c r="CY125" s="58">
        <f t="shared" si="74"/>
        <v>0</v>
      </c>
      <c r="CZ125" s="58">
        <f t="shared" si="75"/>
        <v>0</v>
      </c>
    </row>
    <row r="126" spans="1:104" ht="26" x14ac:dyDescent="0.35">
      <c r="A126" s="136" t="s">
        <v>549</v>
      </c>
      <c r="B126" s="293"/>
      <c r="C126" s="20" t="s">
        <v>793</v>
      </c>
      <c r="D126" s="22"/>
      <c r="E126" s="22"/>
      <c r="F126" s="22"/>
      <c r="G126" s="20">
        <f t="shared" si="38"/>
        <v>0</v>
      </c>
      <c r="H126" s="20"/>
      <c r="I126" s="20"/>
      <c r="J126" s="20"/>
      <c r="K126" s="20"/>
      <c r="L126" s="20"/>
      <c r="M126" s="20"/>
      <c r="N126" s="20"/>
      <c r="O126" s="20"/>
      <c r="P126" s="20"/>
      <c r="Q126" s="20"/>
      <c r="R126" s="20"/>
      <c r="S126" s="20"/>
      <c r="T126" s="67" t="s">
        <v>115</v>
      </c>
      <c r="U126" s="67"/>
      <c r="V126" s="68" t="e">
        <f t="shared" si="39"/>
        <v>#DIV/0!</v>
      </c>
      <c r="W126" s="68" t="e">
        <f t="shared" si="40"/>
        <v>#DIV/0!</v>
      </c>
      <c r="X126" s="67"/>
      <c r="Y126" s="67"/>
      <c r="Z126" s="67" t="s">
        <v>116</v>
      </c>
      <c r="AA126" s="67"/>
      <c r="AB126" s="68" t="e">
        <f t="shared" si="41"/>
        <v>#DIV/0!</v>
      </c>
      <c r="AC126" s="68" t="e">
        <f t="shared" si="42"/>
        <v>#DIV/0!</v>
      </c>
      <c r="AD126" s="67"/>
      <c r="AE126" s="67"/>
      <c r="AF126" s="67" t="s">
        <v>117</v>
      </c>
      <c r="AG126" s="67"/>
      <c r="AH126" s="68" t="e">
        <f t="shared" si="43"/>
        <v>#DIV/0!</v>
      </c>
      <c r="AI126" s="68" t="e">
        <f t="shared" si="44"/>
        <v>#DIV/0!</v>
      </c>
      <c r="AJ126" s="67"/>
      <c r="AK126" s="67"/>
      <c r="AL126" s="67" t="s">
        <v>118</v>
      </c>
      <c r="AM126" s="67"/>
      <c r="AN126" s="68" t="e">
        <f t="shared" si="45"/>
        <v>#DIV/0!</v>
      </c>
      <c r="AO126" s="68" t="e">
        <f t="shared" si="46"/>
        <v>#DIV/0!</v>
      </c>
      <c r="AP126" s="67"/>
      <c r="AQ126" s="67"/>
      <c r="AR126" s="67" t="s">
        <v>119</v>
      </c>
      <c r="AS126" s="67"/>
      <c r="AT126" s="68" t="e">
        <f t="shared" si="47"/>
        <v>#DIV/0!</v>
      </c>
      <c r="AU126" s="68" t="e">
        <f t="shared" si="48"/>
        <v>#DIV/0!</v>
      </c>
      <c r="AV126" s="67"/>
      <c r="AW126" s="67"/>
      <c r="AX126" s="67" t="s">
        <v>120</v>
      </c>
      <c r="AY126" s="67"/>
      <c r="AZ126" s="68" t="e">
        <f t="shared" si="49"/>
        <v>#DIV/0!</v>
      </c>
      <c r="BA126" s="68" t="e">
        <f t="shared" si="50"/>
        <v>#DIV/0!</v>
      </c>
      <c r="BB126" s="67"/>
      <c r="BC126" s="67"/>
      <c r="BD126" s="67" t="s">
        <v>121</v>
      </c>
      <c r="BE126" s="67"/>
      <c r="BF126" s="68" t="e">
        <f t="shared" si="51"/>
        <v>#DIV/0!</v>
      </c>
      <c r="BG126" s="68" t="e">
        <f t="shared" si="52"/>
        <v>#DIV/0!</v>
      </c>
      <c r="BH126" s="67"/>
      <c r="BI126" s="67"/>
      <c r="BJ126" s="67" t="s">
        <v>122</v>
      </c>
      <c r="BK126" s="67"/>
      <c r="BL126" s="68" t="e">
        <f t="shared" si="53"/>
        <v>#DIV/0!</v>
      </c>
      <c r="BM126" s="68" t="e">
        <f t="shared" si="54"/>
        <v>#DIV/0!</v>
      </c>
      <c r="BN126" s="67"/>
      <c r="BO126" s="67"/>
      <c r="BP126" s="67" t="s">
        <v>123</v>
      </c>
      <c r="BQ126" s="67"/>
      <c r="BR126" s="68" t="e">
        <f t="shared" si="55"/>
        <v>#DIV/0!</v>
      </c>
      <c r="BS126" s="68" t="e">
        <f t="shared" si="56"/>
        <v>#DIV/0!</v>
      </c>
      <c r="BT126" s="67"/>
      <c r="BU126" s="67"/>
      <c r="BV126" s="67" t="s">
        <v>124</v>
      </c>
      <c r="BW126" s="67"/>
      <c r="BX126" s="68" t="e">
        <f t="shared" si="57"/>
        <v>#DIV/0!</v>
      </c>
      <c r="BY126" s="68" t="e">
        <f t="shared" si="58"/>
        <v>#DIV/0!</v>
      </c>
      <c r="BZ126" s="67"/>
      <c r="CA126" s="67"/>
      <c r="CB126" s="67" t="s">
        <v>125</v>
      </c>
      <c r="CC126" s="67"/>
      <c r="CD126" s="68" t="e">
        <f t="shared" si="59"/>
        <v>#DIV/0!</v>
      </c>
      <c r="CE126" s="68" t="e">
        <f t="shared" si="60"/>
        <v>#DIV/0!</v>
      </c>
      <c r="CF126" s="67"/>
      <c r="CG126" s="67"/>
      <c r="CH126" s="67" t="s">
        <v>126</v>
      </c>
      <c r="CI126" s="67"/>
      <c r="CJ126" s="68" t="e">
        <f t="shared" si="61"/>
        <v>#DIV/0!</v>
      </c>
      <c r="CK126" s="68" t="e">
        <f t="shared" si="62"/>
        <v>#DIV/0!</v>
      </c>
      <c r="CL126" s="67"/>
      <c r="CM126" s="67"/>
      <c r="CN126" s="58">
        <f t="shared" si="63"/>
        <v>0</v>
      </c>
      <c r="CO126" s="58">
        <f t="shared" si="64"/>
        <v>0</v>
      </c>
      <c r="CP126" s="58">
        <f t="shared" si="65"/>
        <v>0</v>
      </c>
      <c r="CQ126" s="58">
        <f t="shared" si="66"/>
        <v>0</v>
      </c>
      <c r="CR126" s="58">
        <f t="shared" si="67"/>
        <v>0</v>
      </c>
      <c r="CS126" s="58">
        <f t="shared" si="68"/>
        <v>0</v>
      </c>
      <c r="CT126" s="58">
        <f t="shared" si="69"/>
        <v>0</v>
      </c>
      <c r="CU126" s="58">
        <f t="shared" si="70"/>
        <v>0</v>
      </c>
      <c r="CV126" s="58">
        <f t="shared" si="71"/>
        <v>0</v>
      </c>
      <c r="CW126" s="58">
        <f t="shared" si="72"/>
        <v>0</v>
      </c>
      <c r="CX126" s="58">
        <f t="shared" si="73"/>
        <v>0</v>
      </c>
      <c r="CY126" s="58">
        <f t="shared" si="74"/>
        <v>0</v>
      </c>
      <c r="CZ126" s="58">
        <f t="shared" si="75"/>
        <v>0</v>
      </c>
    </row>
    <row r="127" spans="1:104" ht="26" x14ac:dyDescent="0.35">
      <c r="A127" s="136" t="s">
        <v>549</v>
      </c>
      <c r="B127" s="294"/>
      <c r="C127" s="20" t="s">
        <v>794</v>
      </c>
      <c r="D127" s="22"/>
      <c r="E127" s="22"/>
      <c r="F127" s="22"/>
      <c r="G127" s="20">
        <f t="shared" si="38"/>
        <v>0</v>
      </c>
      <c r="H127" s="20"/>
      <c r="I127" s="20"/>
      <c r="J127" s="20"/>
      <c r="K127" s="20"/>
      <c r="L127" s="20"/>
      <c r="M127" s="20"/>
      <c r="N127" s="20"/>
      <c r="O127" s="20"/>
      <c r="P127" s="20"/>
      <c r="Q127" s="20"/>
      <c r="R127" s="20"/>
      <c r="S127" s="20"/>
      <c r="T127" s="67" t="s">
        <v>115</v>
      </c>
      <c r="U127" s="67"/>
      <c r="V127" s="68" t="e">
        <f t="shared" si="39"/>
        <v>#DIV/0!</v>
      </c>
      <c r="W127" s="68" t="e">
        <f t="shared" si="40"/>
        <v>#DIV/0!</v>
      </c>
      <c r="X127" s="67"/>
      <c r="Y127" s="67"/>
      <c r="Z127" s="67" t="s">
        <v>116</v>
      </c>
      <c r="AA127" s="67"/>
      <c r="AB127" s="68" t="e">
        <f t="shared" si="41"/>
        <v>#DIV/0!</v>
      </c>
      <c r="AC127" s="68" t="e">
        <f t="shared" si="42"/>
        <v>#DIV/0!</v>
      </c>
      <c r="AD127" s="67"/>
      <c r="AE127" s="67"/>
      <c r="AF127" s="67" t="s">
        <v>117</v>
      </c>
      <c r="AG127" s="67"/>
      <c r="AH127" s="68" t="e">
        <f t="shared" si="43"/>
        <v>#DIV/0!</v>
      </c>
      <c r="AI127" s="68" t="e">
        <f t="shared" si="44"/>
        <v>#DIV/0!</v>
      </c>
      <c r="AJ127" s="67"/>
      <c r="AK127" s="67"/>
      <c r="AL127" s="67" t="s">
        <v>118</v>
      </c>
      <c r="AM127" s="67"/>
      <c r="AN127" s="68" t="e">
        <f t="shared" si="45"/>
        <v>#DIV/0!</v>
      </c>
      <c r="AO127" s="68" t="e">
        <f t="shared" si="46"/>
        <v>#DIV/0!</v>
      </c>
      <c r="AP127" s="67"/>
      <c r="AQ127" s="67"/>
      <c r="AR127" s="67" t="s">
        <v>119</v>
      </c>
      <c r="AS127" s="67"/>
      <c r="AT127" s="68" t="e">
        <f t="shared" si="47"/>
        <v>#DIV/0!</v>
      </c>
      <c r="AU127" s="68" t="e">
        <f t="shared" si="48"/>
        <v>#DIV/0!</v>
      </c>
      <c r="AV127" s="67"/>
      <c r="AW127" s="67"/>
      <c r="AX127" s="67" t="s">
        <v>120</v>
      </c>
      <c r="AY127" s="67"/>
      <c r="AZ127" s="68" t="e">
        <f t="shared" si="49"/>
        <v>#DIV/0!</v>
      </c>
      <c r="BA127" s="68" t="e">
        <f t="shared" si="50"/>
        <v>#DIV/0!</v>
      </c>
      <c r="BB127" s="67"/>
      <c r="BC127" s="67"/>
      <c r="BD127" s="67" t="s">
        <v>121</v>
      </c>
      <c r="BE127" s="67"/>
      <c r="BF127" s="68" t="e">
        <f t="shared" si="51"/>
        <v>#DIV/0!</v>
      </c>
      <c r="BG127" s="68" t="e">
        <f t="shared" si="52"/>
        <v>#DIV/0!</v>
      </c>
      <c r="BH127" s="67"/>
      <c r="BI127" s="67"/>
      <c r="BJ127" s="67" t="s">
        <v>122</v>
      </c>
      <c r="BK127" s="67"/>
      <c r="BL127" s="68" t="e">
        <f t="shared" si="53"/>
        <v>#DIV/0!</v>
      </c>
      <c r="BM127" s="68" t="e">
        <f t="shared" si="54"/>
        <v>#DIV/0!</v>
      </c>
      <c r="BN127" s="67"/>
      <c r="BO127" s="67"/>
      <c r="BP127" s="67" t="s">
        <v>123</v>
      </c>
      <c r="BQ127" s="67"/>
      <c r="BR127" s="68" t="e">
        <f t="shared" si="55"/>
        <v>#DIV/0!</v>
      </c>
      <c r="BS127" s="68" t="e">
        <f t="shared" si="56"/>
        <v>#DIV/0!</v>
      </c>
      <c r="BT127" s="67"/>
      <c r="BU127" s="67"/>
      <c r="BV127" s="67" t="s">
        <v>124</v>
      </c>
      <c r="BW127" s="67"/>
      <c r="BX127" s="68" t="e">
        <f t="shared" si="57"/>
        <v>#DIV/0!</v>
      </c>
      <c r="BY127" s="68" t="e">
        <f t="shared" si="58"/>
        <v>#DIV/0!</v>
      </c>
      <c r="BZ127" s="67"/>
      <c r="CA127" s="67"/>
      <c r="CB127" s="67" t="s">
        <v>125</v>
      </c>
      <c r="CC127" s="67"/>
      <c r="CD127" s="68" t="e">
        <f t="shared" si="59"/>
        <v>#DIV/0!</v>
      </c>
      <c r="CE127" s="68" t="e">
        <f t="shared" si="60"/>
        <v>#DIV/0!</v>
      </c>
      <c r="CF127" s="67"/>
      <c r="CG127" s="67"/>
      <c r="CH127" s="67" t="s">
        <v>126</v>
      </c>
      <c r="CI127" s="67"/>
      <c r="CJ127" s="68" t="e">
        <f t="shared" si="61"/>
        <v>#DIV/0!</v>
      </c>
      <c r="CK127" s="68" t="e">
        <f t="shared" si="62"/>
        <v>#DIV/0!</v>
      </c>
      <c r="CL127" s="67"/>
      <c r="CM127" s="67"/>
      <c r="CN127" s="58">
        <f t="shared" si="63"/>
        <v>0</v>
      </c>
      <c r="CO127" s="58">
        <f t="shared" si="64"/>
        <v>0</v>
      </c>
      <c r="CP127" s="58">
        <f t="shared" si="65"/>
        <v>0</v>
      </c>
      <c r="CQ127" s="58">
        <f t="shared" si="66"/>
        <v>0</v>
      </c>
      <c r="CR127" s="58">
        <f t="shared" si="67"/>
        <v>0</v>
      </c>
      <c r="CS127" s="58">
        <f t="shared" si="68"/>
        <v>0</v>
      </c>
      <c r="CT127" s="58">
        <f t="shared" si="69"/>
        <v>0</v>
      </c>
      <c r="CU127" s="58">
        <f t="shared" si="70"/>
        <v>0</v>
      </c>
      <c r="CV127" s="58">
        <f t="shared" si="71"/>
        <v>0</v>
      </c>
      <c r="CW127" s="58">
        <f t="shared" si="72"/>
        <v>0</v>
      </c>
      <c r="CX127" s="58">
        <f t="shared" si="73"/>
        <v>0</v>
      </c>
      <c r="CY127" s="58">
        <f t="shared" si="74"/>
        <v>0</v>
      </c>
      <c r="CZ127" s="58">
        <f t="shared" si="75"/>
        <v>0</v>
      </c>
    </row>
    <row r="128" spans="1:104" ht="52" x14ac:dyDescent="0.35">
      <c r="A128" s="136" t="s">
        <v>549</v>
      </c>
      <c r="B128" s="292" t="s">
        <v>148</v>
      </c>
      <c r="C128" s="20" t="s">
        <v>795</v>
      </c>
      <c r="D128" s="22" t="s">
        <v>562</v>
      </c>
      <c r="E128" s="22" t="s">
        <v>563</v>
      </c>
      <c r="F128" s="22" t="s">
        <v>564</v>
      </c>
      <c r="G128" s="20">
        <f t="shared" si="38"/>
        <v>1</v>
      </c>
      <c r="H128" s="20"/>
      <c r="I128" s="20"/>
      <c r="J128" s="20"/>
      <c r="K128" s="20"/>
      <c r="L128" s="20"/>
      <c r="M128" s="20"/>
      <c r="N128" s="20"/>
      <c r="O128" s="20"/>
      <c r="P128" s="20"/>
      <c r="Q128" s="20"/>
      <c r="R128" s="20">
        <v>1</v>
      </c>
      <c r="S128" s="20"/>
      <c r="T128" s="67" t="s">
        <v>115</v>
      </c>
      <c r="U128" s="67"/>
      <c r="V128" s="68" t="e">
        <f t="shared" si="39"/>
        <v>#DIV/0!</v>
      </c>
      <c r="W128" s="68">
        <f t="shared" si="40"/>
        <v>0</v>
      </c>
      <c r="X128" s="67"/>
      <c r="Y128" s="67"/>
      <c r="Z128" s="67" t="s">
        <v>116</v>
      </c>
      <c r="AA128" s="67"/>
      <c r="AB128" s="68" t="e">
        <f t="shared" si="41"/>
        <v>#DIV/0!</v>
      </c>
      <c r="AC128" s="68">
        <f t="shared" si="42"/>
        <v>0</v>
      </c>
      <c r="AD128" s="67"/>
      <c r="AE128" s="67"/>
      <c r="AF128" s="67" t="s">
        <v>117</v>
      </c>
      <c r="AG128" s="67"/>
      <c r="AH128" s="68" t="e">
        <f t="shared" si="43"/>
        <v>#DIV/0!</v>
      </c>
      <c r="AI128" s="68">
        <f t="shared" si="44"/>
        <v>0</v>
      </c>
      <c r="AJ128" s="67"/>
      <c r="AK128" s="67"/>
      <c r="AL128" s="67" t="s">
        <v>118</v>
      </c>
      <c r="AM128" s="67"/>
      <c r="AN128" s="68" t="e">
        <f t="shared" si="45"/>
        <v>#DIV/0!</v>
      </c>
      <c r="AO128" s="68">
        <f t="shared" si="46"/>
        <v>0</v>
      </c>
      <c r="AP128" s="67"/>
      <c r="AQ128" s="67"/>
      <c r="AR128" s="67" t="s">
        <v>119</v>
      </c>
      <c r="AS128" s="67"/>
      <c r="AT128" s="68" t="e">
        <f t="shared" si="47"/>
        <v>#DIV/0!</v>
      </c>
      <c r="AU128" s="68">
        <f t="shared" si="48"/>
        <v>0</v>
      </c>
      <c r="AV128" s="67"/>
      <c r="AW128" s="67"/>
      <c r="AX128" s="67" t="s">
        <v>120</v>
      </c>
      <c r="AY128" s="67"/>
      <c r="AZ128" s="68" t="e">
        <f t="shared" si="49"/>
        <v>#DIV/0!</v>
      </c>
      <c r="BA128" s="68">
        <f t="shared" si="50"/>
        <v>0</v>
      </c>
      <c r="BB128" s="67"/>
      <c r="BC128" s="67"/>
      <c r="BD128" s="67" t="s">
        <v>121</v>
      </c>
      <c r="BE128" s="67"/>
      <c r="BF128" s="68" t="e">
        <f t="shared" si="51"/>
        <v>#DIV/0!</v>
      </c>
      <c r="BG128" s="68">
        <f t="shared" si="52"/>
        <v>0</v>
      </c>
      <c r="BH128" s="67"/>
      <c r="BI128" s="67"/>
      <c r="BJ128" s="67" t="s">
        <v>122</v>
      </c>
      <c r="BK128" s="67"/>
      <c r="BL128" s="68" t="e">
        <f t="shared" si="53"/>
        <v>#DIV/0!</v>
      </c>
      <c r="BM128" s="68">
        <f t="shared" si="54"/>
        <v>0</v>
      </c>
      <c r="BN128" s="67"/>
      <c r="BO128" s="67"/>
      <c r="BP128" s="67" t="s">
        <v>123</v>
      </c>
      <c r="BQ128" s="67"/>
      <c r="BR128" s="68" t="e">
        <f t="shared" si="55"/>
        <v>#DIV/0!</v>
      </c>
      <c r="BS128" s="68">
        <f t="shared" si="56"/>
        <v>0</v>
      </c>
      <c r="BT128" s="67"/>
      <c r="BU128" s="67"/>
      <c r="BV128" s="67" t="s">
        <v>124</v>
      </c>
      <c r="BW128" s="67"/>
      <c r="BX128" s="68" t="e">
        <f t="shared" si="57"/>
        <v>#DIV/0!</v>
      </c>
      <c r="BY128" s="68">
        <f t="shared" si="58"/>
        <v>0</v>
      </c>
      <c r="BZ128" s="67"/>
      <c r="CA128" s="67"/>
      <c r="CB128" s="67" t="s">
        <v>125</v>
      </c>
      <c r="CC128" s="67"/>
      <c r="CD128" s="68">
        <f t="shared" si="59"/>
        <v>0</v>
      </c>
      <c r="CE128" s="68">
        <f t="shared" si="60"/>
        <v>0</v>
      </c>
      <c r="CF128" s="67"/>
      <c r="CG128" s="67"/>
      <c r="CH128" s="67" t="s">
        <v>126</v>
      </c>
      <c r="CI128" s="67"/>
      <c r="CJ128" s="68" t="e">
        <f t="shared" si="61"/>
        <v>#DIV/0!</v>
      </c>
      <c r="CK128" s="68">
        <f t="shared" si="62"/>
        <v>0</v>
      </c>
      <c r="CL128" s="67"/>
      <c r="CM128" s="67"/>
      <c r="CN128" s="58">
        <f t="shared" si="63"/>
        <v>0</v>
      </c>
      <c r="CO128" s="58">
        <f t="shared" si="64"/>
        <v>0</v>
      </c>
      <c r="CP128" s="58">
        <f t="shared" si="65"/>
        <v>0</v>
      </c>
      <c r="CQ128" s="58">
        <f t="shared" si="66"/>
        <v>0</v>
      </c>
      <c r="CR128" s="58">
        <f t="shared" si="67"/>
        <v>0</v>
      </c>
      <c r="CS128" s="58">
        <f t="shared" si="68"/>
        <v>0</v>
      </c>
      <c r="CT128" s="58">
        <f t="shared" si="69"/>
        <v>0</v>
      </c>
      <c r="CU128" s="58">
        <f t="shared" si="70"/>
        <v>0</v>
      </c>
      <c r="CV128" s="58">
        <f t="shared" si="71"/>
        <v>0</v>
      </c>
      <c r="CW128" s="58">
        <f t="shared" si="72"/>
        <v>0</v>
      </c>
      <c r="CX128" s="58">
        <f t="shared" si="73"/>
        <v>0</v>
      </c>
      <c r="CY128" s="58">
        <f t="shared" si="74"/>
        <v>0</v>
      </c>
      <c r="CZ128" s="58">
        <f t="shared" si="75"/>
        <v>0</v>
      </c>
    </row>
    <row r="129" spans="1:104" ht="39" x14ac:dyDescent="0.35">
      <c r="A129" s="136" t="s">
        <v>549</v>
      </c>
      <c r="B129" s="293"/>
      <c r="C129" s="20" t="s">
        <v>796</v>
      </c>
      <c r="D129" s="22" t="s">
        <v>562</v>
      </c>
      <c r="E129" s="22" t="s">
        <v>565</v>
      </c>
      <c r="F129" s="22" t="s">
        <v>566</v>
      </c>
      <c r="G129" s="20">
        <f t="shared" si="38"/>
        <v>1</v>
      </c>
      <c r="H129" s="20"/>
      <c r="I129" s="20"/>
      <c r="J129" s="20"/>
      <c r="K129" s="20"/>
      <c r="L129" s="20"/>
      <c r="M129" s="20"/>
      <c r="N129" s="20"/>
      <c r="O129" s="20"/>
      <c r="P129" s="20"/>
      <c r="Q129" s="20"/>
      <c r="R129" s="20">
        <v>1</v>
      </c>
      <c r="S129" s="20"/>
      <c r="T129" s="67" t="s">
        <v>115</v>
      </c>
      <c r="U129" s="67"/>
      <c r="V129" s="68" t="e">
        <f t="shared" si="39"/>
        <v>#DIV/0!</v>
      </c>
      <c r="W129" s="68">
        <f t="shared" si="40"/>
        <v>0</v>
      </c>
      <c r="X129" s="67"/>
      <c r="Y129" s="67"/>
      <c r="Z129" s="67" t="s">
        <v>116</v>
      </c>
      <c r="AA129" s="67"/>
      <c r="AB129" s="68" t="e">
        <f t="shared" si="41"/>
        <v>#DIV/0!</v>
      </c>
      <c r="AC129" s="68">
        <f t="shared" si="42"/>
        <v>0</v>
      </c>
      <c r="AD129" s="67"/>
      <c r="AE129" s="67"/>
      <c r="AF129" s="67" t="s">
        <v>117</v>
      </c>
      <c r="AG129" s="67"/>
      <c r="AH129" s="68" t="e">
        <f t="shared" si="43"/>
        <v>#DIV/0!</v>
      </c>
      <c r="AI129" s="68">
        <f t="shared" si="44"/>
        <v>0</v>
      </c>
      <c r="AJ129" s="67"/>
      <c r="AK129" s="67"/>
      <c r="AL129" s="67" t="s">
        <v>118</v>
      </c>
      <c r="AM129" s="67"/>
      <c r="AN129" s="68" t="e">
        <f t="shared" si="45"/>
        <v>#DIV/0!</v>
      </c>
      <c r="AO129" s="68">
        <f t="shared" si="46"/>
        <v>0</v>
      </c>
      <c r="AP129" s="67"/>
      <c r="AQ129" s="67"/>
      <c r="AR129" s="67" t="s">
        <v>119</v>
      </c>
      <c r="AS129" s="67"/>
      <c r="AT129" s="68" t="e">
        <f t="shared" si="47"/>
        <v>#DIV/0!</v>
      </c>
      <c r="AU129" s="68">
        <f t="shared" si="48"/>
        <v>0</v>
      </c>
      <c r="AV129" s="67"/>
      <c r="AW129" s="67"/>
      <c r="AX129" s="67" t="s">
        <v>120</v>
      </c>
      <c r="AY129" s="67"/>
      <c r="AZ129" s="68" t="e">
        <f t="shared" si="49"/>
        <v>#DIV/0!</v>
      </c>
      <c r="BA129" s="68">
        <f t="shared" si="50"/>
        <v>0</v>
      </c>
      <c r="BB129" s="67"/>
      <c r="BC129" s="67"/>
      <c r="BD129" s="67" t="s">
        <v>121</v>
      </c>
      <c r="BE129" s="67"/>
      <c r="BF129" s="68" t="e">
        <f t="shared" si="51"/>
        <v>#DIV/0!</v>
      </c>
      <c r="BG129" s="68">
        <f t="shared" si="52"/>
        <v>0</v>
      </c>
      <c r="BH129" s="67"/>
      <c r="BI129" s="67"/>
      <c r="BJ129" s="67" t="s">
        <v>122</v>
      </c>
      <c r="BK129" s="67"/>
      <c r="BL129" s="68" t="e">
        <f t="shared" si="53"/>
        <v>#DIV/0!</v>
      </c>
      <c r="BM129" s="68">
        <f t="shared" si="54"/>
        <v>0</v>
      </c>
      <c r="BN129" s="67"/>
      <c r="BO129" s="67"/>
      <c r="BP129" s="67" t="s">
        <v>123</v>
      </c>
      <c r="BQ129" s="67"/>
      <c r="BR129" s="68" t="e">
        <f t="shared" si="55"/>
        <v>#DIV/0!</v>
      </c>
      <c r="BS129" s="68">
        <f t="shared" si="56"/>
        <v>0</v>
      </c>
      <c r="BT129" s="67"/>
      <c r="BU129" s="67"/>
      <c r="BV129" s="67" t="s">
        <v>124</v>
      </c>
      <c r="BW129" s="67"/>
      <c r="BX129" s="68" t="e">
        <f t="shared" si="57"/>
        <v>#DIV/0!</v>
      </c>
      <c r="BY129" s="68">
        <f t="shared" si="58"/>
        <v>0</v>
      </c>
      <c r="BZ129" s="67"/>
      <c r="CA129" s="67"/>
      <c r="CB129" s="67" t="s">
        <v>125</v>
      </c>
      <c r="CC129" s="67"/>
      <c r="CD129" s="68">
        <f t="shared" si="59"/>
        <v>0</v>
      </c>
      <c r="CE129" s="68">
        <f t="shared" si="60"/>
        <v>0</v>
      </c>
      <c r="CF129" s="67"/>
      <c r="CG129" s="67"/>
      <c r="CH129" s="67" t="s">
        <v>126</v>
      </c>
      <c r="CI129" s="67"/>
      <c r="CJ129" s="68" t="e">
        <f t="shared" si="61"/>
        <v>#DIV/0!</v>
      </c>
      <c r="CK129" s="68">
        <f t="shared" si="62"/>
        <v>0</v>
      </c>
      <c r="CL129" s="67"/>
      <c r="CM129" s="67"/>
      <c r="CN129" s="58">
        <f t="shared" si="63"/>
        <v>0</v>
      </c>
      <c r="CO129" s="58">
        <f t="shared" si="64"/>
        <v>0</v>
      </c>
      <c r="CP129" s="58">
        <f t="shared" si="65"/>
        <v>0</v>
      </c>
      <c r="CQ129" s="58">
        <f t="shared" si="66"/>
        <v>0</v>
      </c>
      <c r="CR129" s="58">
        <f t="shared" si="67"/>
        <v>0</v>
      </c>
      <c r="CS129" s="58">
        <f t="shared" si="68"/>
        <v>0</v>
      </c>
      <c r="CT129" s="58">
        <f t="shared" si="69"/>
        <v>0</v>
      </c>
      <c r="CU129" s="58">
        <f t="shared" si="70"/>
        <v>0</v>
      </c>
      <c r="CV129" s="58">
        <f t="shared" si="71"/>
        <v>0</v>
      </c>
      <c r="CW129" s="58">
        <f t="shared" si="72"/>
        <v>0</v>
      </c>
      <c r="CX129" s="58">
        <f t="shared" si="73"/>
        <v>0</v>
      </c>
      <c r="CY129" s="58">
        <f t="shared" si="74"/>
        <v>0</v>
      </c>
      <c r="CZ129" s="58">
        <f t="shared" si="75"/>
        <v>0</v>
      </c>
    </row>
    <row r="130" spans="1:104" ht="26" x14ac:dyDescent="0.35">
      <c r="A130" s="136" t="s">
        <v>549</v>
      </c>
      <c r="B130" s="293"/>
      <c r="C130" s="20" t="s">
        <v>797</v>
      </c>
      <c r="D130" s="22"/>
      <c r="E130" s="22"/>
      <c r="F130" s="22"/>
      <c r="G130" s="20">
        <f t="shared" si="38"/>
        <v>0</v>
      </c>
      <c r="H130" s="20"/>
      <c r="I130" s="20"/>
      <c r="J130" s="20"/>
      <c r="K130" s="20"/>
      <c r="L130" s="20"/>
      <c r="M130" s="20"/>
      <c r="N130" s="20"/>
      <c r="O130" s="20"/>
      <c r="P130" s="20"/>
      <c r="Q130" s="20"/>
      <c r="R130" s="20"/>
      <c r="S130" s="20"/>
      <c r="T130" s="67" t="s">
        <v>115</v>
      </c>
      <c r="U130" s="67"/>
      <c r="V130" s="68" t="e">
        <f t="shared" si="39"/>
        <v>#DIV/0!</v>
      </c>
      <c r="W130" s="68" t="e">
        <f t="shared" si="40"/>
        <v>#DIV/0!</v>
      </c>
      <c r="X130" s="67"/>
      <c r="Y130" s="67"/>
      <c r="Z130" s="67" t="s">
        <v>116</v>
      </c>
      <c r="AA130" s="67"/>
      <c r="AB130" s="68" t="e">
        <f t="shared" si="41"/>
        <v>#DIV/0!</v>
      </c>
      <c r="AC130" s="68" t="e">
        <f t="shared" si="42"/>
        <v>#DIV/0!</v>
      </c>
      <c r="AD130" s="67"/>
      <c r="AE130" s="67"/>
      <c r="AF130" s="67" t="s">
        <v>117</v>
      </c>
      <c r="AG130" s="67"/>
      <c r="AH130" s="68" t="e">
        <f t="shared" si="43"/>
        <v>#DIV/0!</v>
      </c>
      <c r="AI130" s="68" t="e">
        <f t="shared" si="44"/>
        <v>#DIV/0!</v>
      </c>
      <c r="AJ130" s="67"/>
      <c r="AK130" s="67"/>
      <c r="AL130" s="67" t="s">
        <v>118</v>
      </c>
      <c r="AM130" s="67"/>
      <c r="AN130" s="68" t="e">
        <f t="shared" si="45"/>
        <v>#DIV/0!</v>
      </c>
      <c r="AO130" s="68" t="e">
        <f t="shared" si="46"/>
        <v>#DIV/0!</v>
      </c>
      <c r="AP130" s="67"/>
      <c r="AQ130" s="67"/>
      <c r="AR130" s="67" t="s">
        <v>119</v>
      </c>
      <c r="AS130" s="67"/>
      <c r="AT130" s="68" t="e">
        <f t="shared" si="47"/>
        <v>#DIV/0!</v>
      </c>
      <c r="AU130" s="68" t="e">
        <f t="shared" si="48"/>
        <v>#DIV/0!</v>
      </c>
      <c r="AV130" s="67"/>
      <c r="AW130" s="67"/>
      <c r="AX130" s="67" t="s">
        <v>120</v>
      </c>
      <c r="AY130" s="67"/>
      <c r="AZ130" s="68" t="e">
        <f t="shared" si="49"/>
        <v>#DIV/0!</v>
      </c>
      <c r="BA130" s="68" t="e">
        <f t="shared" si="50"/>
        <v>#DIV/0!</v>
      </c>
      <c r="BB130" s="67"/>
      <c r="BC130" s="67"/>
      <c r="BD130" s="67" t="s">
        <v>121</v>
      </c>
      <c r="BE130" s="67"/>
      <c r="BF130" s="68" t="e">
        <f t="shared" si="51"/>
        <v>#DIV/0!</v>
      </c>
      <c r="BG130" s="68" t="e">
        <f t="shared" si="52"/>
        <v>#DIV/0!</v>
      </c>
      <c r="BH130" s="67"/>
      <c r="BI130" s="67"/>
      <c r="BJ130" s="67" t="s">
        <v>122</v>
      </c>
      <c r="BK130" s="67"/>
      <c r="BL130" s="68" t="e">
        <f t="shared" si="53"/>
        <v>#DIV/0!</v>
      </c>
      <c r="BM130" s="68" t="e">
        <f t="shared" si="54"/>
        <v>#DIV/0!</v>
      </c>
      <c r="BN130" s="67"/>
      <c r="BO130" s="67"/>
      <c r="BP130" s="67" t="s">
        <v>123</v>
      </c>
      <c r="BQ130" s="67"/>
      <c r="BR130" s="68" t="e">
        <f t="shared" si="55"/>
        <v>#DIV/0!</v>
      </c>
      <c r="BS130" s="68" t="e">
        <f t="shared" si="56"/>
        <v>#DIV/0!</v>
      </c>
      <c r="BT130" s="67"/>
      <c r="BU130" s="67"/>
      <c r="BV130" s="67" t="s">
        <v>124</v>
      </c>
      <c r="BW130" s="67"/>
      <c r="BX130" s="68" t="e">
        <f t="shared" si="57"/>
        <v>#DIV/0!</v>
      </c>
      <c r="BY130" s="68" t="e">
        <f t="shared" si="58"/>
        <v>#DIV/0!</v>
      </c>
      <c r="BZ130" s="67"/>
      <c r="CA130" s="67"/>
      <c r="CB130" s="67" t="s">
        <v>125</v>
      </c>
      <c r="CC130" s="67"/>
      <c r="CD130" s="68" t="e">
        <f t="shared" si="59"/>
        <v>#DIV/0!</v>
      </c>
      <c r="CE130" s="68" t="e">
        <f t="shared" si="60"/>
        <v>#DIV/0!</v>
      </c>
      <c r="CF130" s="67"/>
      <c r="CG130" s="67"/>
      <c r="CH130" s="67" t="s">
        <v>126</v>
      </c>
      <c r="CI130" s="67"/>
      <c r="CJ130" s="68" t="e">
        <f t="shared" si="61"/>
        <v>#DIV/0!</v>
      </c>
      <c r="CK130" s="68" t="e">
        <f t="shared" si="62"/>
        <v>#DIV/0!</v>
      </c>
      <c r="CL130" s="67"/>
      <c r="CM130" s="67"/>
      <c r="CN130" s="58">
        <f t="shared" si="63"/>
        <v>0</v>
      </c>
      <c r="CO130" s="58">
        <f t="shared" si="64"/>
        <v>0</v>
      </c>
      <c r="CP130" s="58">
        <f t="shared" si="65"/>
        <v>0</v>
      </c>
      <c r="CQ130" s="58">
        <f t="shared" si="66"/>
        <v>0</v>
      </c>
      <c r="CR130" s="58">
        <f t="shared" si="67"/>
        <v>0</v>
      </c>
      <c r="CS130" s="58">
        <f t="shared" si="68"/>
        <v>0</v>
      </c>
      <c r="CT130" s="58">
        <f t="shared" si="69"/>
        <v>0</v>
      </c>
      <c r="CU130" s="58">
        <f t="shared" si="70"/>
        <v>0</v>
      </c>
      <c r="CV130" s="58">
        <f t="shared" si="71"/>
        <v>0</v>
      </c>
      <c r="CW130" s="58">
        <f t="shared" si="72"/>
        <v>0</v>
      </c>
      <c r="CX130" s="58">
        <f t="shared" si="73"/>
        <v>0</v>
      </c>
      <c r="CY130" s="58">
        <f t="shared" si="74"/>
        <v>0</v>
      </c>
      <c r="CZ130" s="58">
        <f t="shared" si="75"/>
        <v>0</v>
      </c>
    </row>
    <row r="131" spans="1:104" ht="26" x14ac:dyDescent="0.35">
      <c r="A131" s="136" t="s">
        <v>549</v>
      </c>
      <c r="B131" s="294"/>
      <c r="C131" s="20" t="s">
        <v>798</v>
      </c>
      <c r="D131" s="22"/>
      <c r="E131" s="22"/>
      <c r="F131" s="22"/>
      <c r="G131" s="20">
        <f t="shared" si="38"/>
        <v>0</v>
      </c>
      <c r="H131" s="20"/>
      <c r="I131" s="20"/>
      <c r="J131" s="20"/>
      <c r="K131" s="20"/>
      <c r="L131" s="20"/>
      <c r="M131" s="20"/>
      <c r="N131" s="20"/>
      <c r="O131" s="20"/>
      <c r="P131" s="20"/>
      <c r="Q131" s="20"/>
      <c r="R131" s="20"/>
      <c r="S131" s="20"/>
      <c r="T131" s="67" t="s">
        <v>115</v>
      </c>
      <c r="U131" s="67"/>
      <c r="V131" s="68" t="e">
        <f t="shared" si="39"/>
        <v>#DIV/0!</v>
      </c>
      <c r="W131" s="68" t="e">
        <f t="shared" si="40"/>
        <v>#DIV/0!</v>
      </c>
      <c r="X131" s="67"/>
      <c r="Y131" s="67"/>
      <c r="Z131" s="67" t="s">
        <v>116</v>
      </c>
      <c r="AA131" s="67"/>
      <c r="AB131" s="68" t="e">
        <f t="shared" si="41"/>
        <v>#DIV/0!</v>
      </c>
      <c r="AC131" s="68" t="e">
        <f t="shared" si="42"/>
        <v>#DIV/0!</v>
      </c>
      <c r="AD131" s="67"/>
      <c r="AE131" s="67"/>
      <c r="AF131" s="67" t="s">
        <v>117</v>
      </c>
      <c r="AG131" s="67"/>
      <c r="AH131" s="68" t="e">
        <f t="shared" si="43"/>
        <v>#DIV/0!</v>
      </c>
      <c r="AI131" s="68" t="e">
        <f t="shared" si="44"/>
        <v>#DIV/0!</v>
      </c>
      <c r="AJ131" s="67"/>
      <c r="AK131" s="67"/>
      <c r="AL131" s="67" t="s">
        <v>118</v>
      </c>
      <c r="AM131" s="67"/>
      <c r="AN131" s="68" t="e">
        <f t="shared" si="45"/>
        <v>#DIV/0!</v>
      </c>
      <c r="AO131" s="68" t="e">
        <f t="shared" si="46"/>
        <v>#DIV/0!</v>
      </c>
      <c r="AP131" s="67"/>
      <c r="AQ131" s="67"/>
      <c r="AR131" s="67" t="s">
        <v>119</v>
      </c>
      <c r="AS131" s="67"/>
      <c r="AT131" s="68" t="e">
        <f t="shared" si="47"/>
        <v>#DIV/0!</v>
      </c>
      <c r="AU131" s="68" t="e">
        <f t="shared" si="48"/>
        <v>#DIV/0!</v>
      </c>
      <c r="AV131" s="67"/>
      <c r="AW131" s="67"/>
      <c r="AX131" s="67" t="s">
        <v>120</v>
      </c>
      <c r="AY131" s="67"/>
      <c r="AZ131" s="68" t="e">
        <f t="shared" si="49"/>
        <v>#DIV/0!</v>
      </c>
      <c r="BA131" s="68" t="e">
        <f t="shared" si="50"/>
        <v>#DIV/0!</v>
      </c>
      <c r="BB131" s="67"/>
      <c r="BC131" s="67"/>
      <c r="BD131" s="67" t="s">
        <v>121</v>
      </c>
      <c r="BE131" s="67"/>
      <c r="BF131" s="68" t="e">
        <f t="shared" si="51"/>
        <v>#DIV/0!</v>
      </c>
      <c r="BG131" s="68" t="e">
        <f t="shared" si="52"/>
        <v>#DIV/0!</v>
      </c>
      <c r="BH131" s="67"/>
      <c r="BI131" s="67"/>
      <c r="BJ131" s="67" t="s">
        <v>122</v>
      </c>
      <c r="BK131" s="67"/>
      <c r="BL131" s="68" t="e">
        <f t="shared" si="53"/>
        <v>#DIV/0!</v>
      </c>
      <c r="BM131" s="68" t="e">
        <f t="shared" si="54"/>
        <v>#DIV/0!</v>
      </c>
      <c r="BN131" s="67"/>
      <c r="BO131" s="67"/>
      <c r="BP131" s="67" t="s">
        <v>123</v>
      </c>
      <c r="BQ131" s="67"/>
      <c r="BR131" s="68" t="e">
        <f t="shared" si="55"/>
        <v>#DIV/0!</v>
      </c>
      <c r="BS131" s="68" t="e">
        <f t="shared" si="56"/>
        <v>#DIV/0!</v>
      </c>
      <c r="BT131" s="67"/>
      <c r="BU131" s="67"/>
      <c r="BV131" s="67" t="s">
        <v>124</v>
      </c>
      <c r="BW131" s="67"/>
      <c r="BX131" s="68" t="e">
        <f t="shared" si="57"/>
        <v>#DIV/0!</v>
      </c>
      <c r="BY131" s="68" t="e">
        <f t="shared" si="58"/>
        <v>#DIV/0!</v>
      </c>
      <c r="BZ131" s="67"/>
      <c r="CA131" s="67"/>
      <c r="CB131" s="67" t="s">
        <v>125</v>
      </c>
      <c r="CC131" s="67"/>
      <c r="CD131" s="68" t="e">
        <f t="shared" si="59"/>
        <v>#DIV/0!</v>
      </c>
      <c r="CE131" s="68" t="e">
        <f t="shared" si="60"/>
        <v>#DIV/0!</v>
      </c>
      <c r="CF131" s="67"/>
      <c r="CG131" s="67"/>
      <c r="CH131" s="67" t="s">
        <v>126</v>
      </c>
      <c r="CI131" s="67"/>
      <c r="CJ131" s="68" t="e">
        <f t="shared" si="61"/>
        <v>#DIV/0!</v>
      </c>
      <c r="CK131" s="68" t="e">
        <f t="shared" si="62"/>
        <v>#DIV/0!</v>
      </c>
      <c r="CL131" s="67"/>
      <c r="CM131" s="67"/>
      <c r="CN131" s="58">
        <f t="shared" si="63"/>
        <v>0</v>
      </c>
      <c r="CO131" s="58">
        <f t="shared" si="64"/>
        <v>0</v>
      </c>
      <c r="CP131" s="58">
        <f t="shared" si="65"/>
        <v>0</v>
      </c>
      <c r="CQ131" s="58">
        <f t="shared" si="66"/>
        <v>0</v>
      </c>
      <c r="CR131" s="58">
        <f t="shared" si="67"/>
        <v>0</v>
      </c>
      <c r="CS131" s="58">
        <f t="shared" si="68"/>
        <v>0</v>
      </c>
      <c r="CT131" s="58">
        <f t="shared" si="69"/>
        <v>0</v>
      </c>
      <c r="CU131" s="58">
        <f t="shared" si="70"/>
        <v>0</v>
      </c>
      <c r="CV131" s="58">
        <f t="shared" si="71"/>
        <v>0</v>
      </c>
      <c r="CW131" s="58">
        <f t="shared" si="72"/>
        <v>0</v>
      </c>
      <c r="CX131" s="58">
        <f t="shared" si="73"/>
        <v>0</v>
      </c>
      <c r="CY131" s="58">
        <f t="shared" si="74"/>
        <v>0</v>
      </c>
      <c r="CZ131" s="58">
        <f t="shared" si="75"/>
        <v>0</v>
      </c>
    </row>
    <row r="132" spans="1:104" ht="39" x14ac:dyDescent="0.35">
      <c r="A132" s="136" t="s">
        <v>549</v>
      </c>
      <c r="B132" s="292" t="s">
        <v>148</v>
      </c>
      <c r="C132" s="20" t="s">
        <v>799</v>
      </c>
      <c r="D132" s="22" t="s">
        <v>562</v>
      </c>
      <c r="E132" s="22" t="s">
        <v>567</v>
      </c>
      <c r="F132" s="22" t="s">
        <v>568</v>
      </c>
      <c r="G132" s="20">
        <f t="shared" si="38"/>
        <v>1</v>
      </c>
      <c r="H132" s="20"/>
      <c r="I132" s="20"/>
      <c r="J132" s="20"/>
      <c r="K132" s="20"/>
      <c r="L132" s="20"/>
      <c r="M132" s="20"/>
      <c r="N132" s="20"/>
      <c r="O132" s="20"/>
      <c r="P132" s="20"/>
      <c r="Q132" s="20"/>
      <c r="R132" s="20">
        <v>1</v>
      </c>
      <c r="S132" s="20"/>
      <c r="T132" s="67" t="s">
        <v>115</v>
      </c>
      <c r="U132" s="67"/>
      <c r="V132" s="68" t="e">
        <f t="shared" si="39"/>
        <v>#DIV/0!</v>
      </c>
      <c r="W132" s="68">
        <f t="shared" si="40"/>
        <v>0</v>
      </c>
      <c r="X132" s="67"/>
      <c r="Y132" s="67"/>
      <c r="Z132" s="67" t="s">
        <v>116</v>
      </c>
      <c r="AA132" s="67"/>
      <c r="AB132" s="68" t="e">
        <f t="shared" si="41"/>
        <v>#DIV/0!</v>
      </c>
      <c r="AC132" s="68">
        <f t="shared" si="42"/>
        <v>0</v>
      </c>
      <c r="AD132" s="67"/>
      <c r="AE132" s="67"/>
      <c r="AF132" s="67" t="s">
        <v>117</v>
      </c>
      <c r="AG132" s="67"/>
      <c r="AH132" s="68" t="e">
        <f t="shared" si="43"/>
        <v>#DIV/0!</v>
      </c>
      <c r="AI132" s="68">
        <f t="shared" si="44"/>
        <v>0</v>
      </c>
      <c r="AJ132" s="67"/>
      <c r="AK132" s="67"/>
      <c r="AL132" s="67" t="s">
        <v>118</v>
      </c>
      <c r="AM132" s="67"/>
      <c r="AN132" s="68" t="e">
        <f t="shared" si="45"/>
        <v>#DIV/0!</v>
      </c>
      <c r="AO132" s="68">
        <f t="shared" si="46"/>
        <v>0</v>
      </c>
      <c r="AP132" s="67"/>
      <c r="AQ132" s="67"/>
      <c r="AR132" s="67" t="s">
        <v>119</v>
      </c>
      <c r="AS132" s="67"/>
      <c r="AT132" s="68" t="e">
        <f t="shared" si="47"/>
        <v>#DIV/0!</v>
      </c>
      <c r="AU132" s="68">
        <f t="shared" si="48"/>
        <v>0</v>
      </c>
      <c r="AV132" s="67"/>
      <c r="AW132" s="67"/>
      <c r="AX132" s="67" t="s">
        <v>120</v>
      </c>
      <c r="AY132" s="67"/>
      <c r="AZ132" s="68" t="e">
        <f t="shared" si="49"/>
        <v>#DIV/0!</v>
      </c>
      <c r="BA132" s="68">
        <f t="shared" si="50"/>
        <v>0</v>
      </c>
      <c r="BB132" s="67"/>
      <c r="BC132" s="67"/>
      <c r="BD132" s="67" t="s">
        <v>121</v>
      </c>
      <c r="BE132" s="67"/>
      <c r="BF132" s="68" t="e">
        <f t="shared" si="51"/>
        <v>#DIV/0!</v>
      </c>
      <c r="BG132" s="68">
        <f t="shared" si="52"/>
        <v>0</v>
      </c>
      <c r="BH132" s="67"/>
      <c r="BI132" s="67"/>
      <c r="BJ132" s="67" t="s">
        <v>122</v>
      </c>
      <c r="BK132" s="67"/>
      <c r="BL132" s="68" t="e">
        <f t="shared" si="53"/>
        <v>#DIV/0!</v>
      </c>
      <c r="BM132" s="68">
        <f t="shared" si="54"/>
        <v>0</v>
      </c>
      <c r="BN132" s="67"/>
      <c r="BO132" s="67"/>
      <c r="BP132" s="67" t="s">
        <v>123</v>
      </c>
      <c r="BQ132" s="67"/>
      <c r="BR132" s="68" t="e">
        <f t="shared" si="55"/>
        <v>#DIV/0!</v>
      </c>
      <c r="BS132" s="68">
        <f t="shared" si="56"/>
        <v>0</v>
      </c>
      <c r="BT132" s="67"/>
      <c r="BU132" s="67"/>
      <c r="BV132" s="67" t="s">
        <v>124</v>
      </c>
      <c r="BW132" s="67"/>
      <c r="BX132" s="68" t="e">
        <f t="shared" si="57"/>
        <v>#DIV/0!</v>
      </c>
      <c r="BY132" s="68">
        <f t="shared" si="58"/>
        <v>0</v>
      </c>
      <c r="BZ132" s="67"/>
      <c r="CA132" s="67"/>
      <c r="CB132" s="67" t="s">
        <v>125</v>
      </c>
      <c r="CC132" s="67"/>
      <c r="CD132" s="68">
        <f t="shared" si="59"/>
        <v>0</v>
      </c>
      <c r="CE132" s="68">
        <f t="shared" si="60"/>
        <v>0</v>
      </c>
      <c r="CF132" s="67"/>
      <c r="CG132" s="67"/>
      <c r="CH132" s="67" t="s">
        <v>126</v>
      </c>
      <c r="CI132" s="67"/>
      <c r="CJ132" s="68" t="e">
        <f t="shared" si="61"/>
        <v>#DIV/0!</v>
      </c>
      <c r="CK132" s="68">
        <f t="shared" si="62"/>
        <v>0</v>
      </c>
      <c r="CL132" s="67"/>
      <c r="CM132" s="67"/>
      <c r="CN132" s="58">
        <f t="shared" si="63"/>
        <v>0</v>
      </c>
      <c r="CO132" s="58">
        <f t="shared" si="64"/>
        <v>0</v>
      </c>
      <c r="CP132" s="58">
        <f t="shared" si="65"/>
        <v>0</v>
      </c>
      <c r="CQ132" s="58">
        <f t="shared" si="66"/>
        <v>0</v>
      </c>
      <c r="CR132" s="58">
        <f t="shared" si="67"/>
        <v>0</v>
      </c>
      <c r="CS132" s="58">
        <f t="shared" si="68"/>
        <v>0</v>
      </c>
      <c r="CT132" s="58">
        <f t="shared" si="69"/>
        <v>0</v>
      </c>
      <c r="CU132" s="58">
        <f t="shared" si="70"/>
        <v>0</v>
      </c>
      <c r="CV132" s="58">
        <f t="shared" si="71"/>
        <v>0</v>
      </c>
      <c r="CW132" s="58">
        <f t="shared" si="72"/>
        <v>0</v>
      </c>
      <c r="CX132" s="58">
        <f t="shared" si="73"/>
        <v>0</v>
      </c>
      <c r="CY132" s="58">
        <f t="shared" si="74"/>
        <v>0</v>
      </c>
      <c r="CZ132" s="58">
        <f t="shared" si="75"/>
        <v>0</v>
      </c>
    </row>
    <row r="133" spans="1:104" ht="52" x14ac:dyDescent="0.35">
      <c r="A133" s="136" t="s">
        <v>549</v>
      </c>
      <c r="B133" s="293"/>
      <c r="C133" s="20" t="s">
        <v>800</v>
      </c>
      <c r="D133" s="22" t="s">
        <v>555</v>
      </c>
      <c r="E133" s="22" t="s">
        <v>569</v>
      </c>
      <c r="F133" s="22" t="s">
        <v>570</v>
      </c>
      <c r="G133" s="20">
        <f t="shared" si="38"/>
        <v>1</v>
      </c>
      <c r="H133" s="20"/>
      <c r="I133" s="20"/>
      <c r="J133" s="20"/>
      <c r="K133" s="20"/>
      <c r="L133" s="20"/>
      <c r="M133" s="20"/>
      <c r="N133" s="20"/>
      <c r="O133" s="20"/>
      <c r="P133" s="20"/>
      <c r="Q133" s="20"/>
      <c r="R133" s="20">
        <v>1</v>
      </c>
      <c r="S133" s="20"/>
      <c r="T133" s="67" t="s">
        <v>115</v>
      </c>
      <c r="U133" s="67"/>
      <c r="V133" s="68" t="e">
        <f t="shared" si="39"/>
        <v>#DIV/0!</v>
      </c>
      <c r="W133" s="68">
        <f t="shared" si="40"/>
        <v>0</v>
      </c>
      <c r="X133" s="67"/>
      <c r="Y133" s="67"/>
      <c r="Z133" s="67" t="s">
        <v>116</v>
      </c>
      <c r="AA133" s="67"/>
      <c r="AB133" s="68" t="e">
        <f t="shared" si="41"/>
        <v>#DIV/0!</v>
      </c>
      <c r="AC133" s="68">
        <f t="shared" si="42"/>
        <v>0</v>
      </c>
      <c r="AD133" s="67"/>
      <c r="AE133" s="67"/>
      <c r="AF133" s="67" t="s">
        <v>117</v>
      </c>
      <c r="AG133" s="67"/>
      <c r="AH133" s="68" t="e">
        <f t="shared" si="43"/>
        <v>#DIV/0!</v>
      </c>
      <c r="AI133" s="68">
        <f t="shared" si="44"/>
        <v>0</v>
      </c>
      <c r="AJ133" s="67"/>
      <c r="AK133" s="67"/>
      <c r="AL133" s="67" t="s">
        <v>118</v>
      </c>
      <c r="AM133" s="67"/>
      <c r="AN133" s="68" t="e">
        <f t="shared" si="45"/>
        <v>#DIV/0!</v>
      </c>
      <c r="AO133" s="68">
        <f t="shared" si="46"/>
        <v>0</v>
      </c>
      <c r="AP133" s="67"/>
      <c r="AQ133" s="67"/>
      <c r="AR133" s="67" t="s">
        <v>119</v>
      </c>
      <c r="AS133" s="67"/>
      <c r="AT133" s="68" t="e">
        <f t="shared" si="47"/>
        <v>#DIV/0!</v>
      </c>
      <c r="AU133" s="68">
        <f t="shared" si="48"/>
        <v>0</v>
      </c>
      <c r="AV133" s="67"/>
      <c r="AW133" s="67"/>
      <c r="AX133" s="67" t="s">
        <v>120</v>
      </c>
      <c r="AY133" s="67"/>
      <c r="AZ133" s="68" t="e">
        <f t="shared" si="49"/>
        <v>#DIV/0!</v>
      </c>
      <c r="BA133" s="68">
        <f t="shared" si="50"/>
        <v>0</v>
      </c>
      <c r="BB133" s="67"/>
      <c r="BC133" s="67"/>
      <c r="BD133" s="67" t="s">
        <v>121</v>
      </c>
      <c r="BE133" s="67"/>
      <c r="BF133" s="68" t="e">
        <f t="shared" si="51"/>
        <v>#DIV/0!</v>
      </c>
      <c r="BG133" s="68">
        <f t="shared" si="52"/>
        <v>0</v>
      </c>
      <c r="BH133" s="67"/>
      <c r="BI133" s="67"/>
      <c r="BJ133" s="67" t="s">
        <v>122</v>
      </c>
      <c r="BK133" s="67"/>
      <c r="BL133" s="68" t="e">
        <f t="shared" si="53"/>
        <v>#DIV/0!</v>
      </c>
      <c r="BM133" s="68">
        <f t="shared" si="54"/>
        <v>0</v>
      </c>
      <c r="BN133" s="67"/>
      <c r="BO133" s="67"/>
      <c r="BP133" s="67" t="s">
        <v>123</v>
      </c>
      <c r="BQ133" s="67"/>
      <c r="BR133" s="68" t="e">
        <f t="shared" si="55"/>
        <v>#DIV/0!</v>
      </c>
      <c r="BS133" s="68">
        <f t="shared" si="56"/>
        <v>0</v>
      </c>
      <c r="BT133" s="67"/>
      <c r="BU133" s="67"/>
      <c r="BV133" s="67" t="s">
        <v>124</v>
      </c>
      <c r="BW133" s="67"/>
      <c r="BX133" s="68" t="e">
        <f t="shared" si="57"/>
        <v>#DIV/0!</v>
      </c>
      <c r="BY133" s="68">
        <f t="shared" si="58"/>
        <v>0</v>
      </c>
      <c r="BZ133" s="67"/>
      <c r="CA133" s="67"/>
      <c r="CB133" s="67" t="s">
        <v>125</v>
      </c>
      <c r="CC133" s="67"/>
      <c r="CD133" s="68">
        <f t="shared" si="59"/>
        <v>0</v>
      </c>
      <c r="CE133" s="68">
        <f t="shared" si="60"/>
        <v>0</v>
      </c>
      <c r="CF133" s="67"/>
      <c r="CG133" s="67"/>
      <c r="CH133" s="67" t="s">
        <v>126</v>
      </c>
      <c r="CI133" s="67"/>
      <c r="CJ133" s="68" t="e">
        <f t="shared" si="61"/>
        <v>#DIV/0!</v>
      </c>
      <c r="CK133" s="68">
        <f t="shared" si="62"/>
        <v>0</v>
      </c>
      <c r="CL133" s="67"/>
      <c r="CM133" s="67"/>
      <c r="CN133" s="58">
        <f t="shared" si="63"/>
        <v>0</v>
      </c>
      <c r="CO133" s="58">
        <f t="shared" si="64"/>
        <v>0</v>
      </c>
      <c r="CP133" s="58">
        <f t="shared" si="65"/>
        <v>0</v>
      </c>
      <c r="CQ133" s="58">
        <f t="shared" si="66"/>
        <v>0</v>
      </c>
      <c r="CR133" s="58">
        <f t="shared" si="67"/>
        <v>0</v>
      </c>
      <c r="CS133" s="58">
        <f t="shared" si="68"/>
        <v>0</v>
      </c>
      <c r="CT133" s="58">
        <f t="shared" si="69"/>
        <v>0</v>
      </c>
      <c r="CU133" s="58">
        <f t="shared" si="70"/>
        <v>0</v>
      </c>
      <c r="CV133" s="58">
        <f t="shared" si="71"/>
        <v>0</v>
      </c>
      <c r="CW133" s="58">
        <f t="shared" si="72"/>
        <v>0</v>
      </c>
      <c r="CX133" s="58">
        <f t="shared" si="73"/>
        <v>0</v>
      </c>
      <c r="CY133" s="58">
        <f t="shared" si="74"/>
        <v>0</v>
      </c>
      <c r="CZ133" s="58">
        <f t="shared" si="75"/>
        <v>0</v>
      </c>
    </row>
    <row r="134" spans="1:104" ht="39" x14ac:dyDescent="0.35">
      <c r="A134" s="136" t="s">
        <v>549</v>
      </c>
      <c r="B134" s="293"/>
      <c r="C134" s="20" t="s">
        <v>801</v>
      </c>
      <c r="D134" s="22" t="s">
        <v>555</v>
      </c>
      <c r="E134" s="22" t="s">
        <v>571</v>
      </c>
      <c r="F134" s="22" t="s">
        <v>572</v>
      </c>
      <c r="G134" s="20">
        <f t="shared" si="38"/>
        <v>2</v>
      </c>
      <c r="H134" s="20"/>
      <c r="I134" s="20"/>
      <c r="J134" s="20"/>
      <c r="K134" s="20"/>
      <c r="L134" s="20"/>
      <c r="M134" s="20"/>
      <c r="N134" s="20">
        <v>1</v>
      </c>
      <c r="O134" s="20"/>
      <c r="P134" s="20"/>
      <c r="Q134" s="20"/>
      <c r="R134" s="20"/>
      <c r="S134" s="20">
        <v>1</v>
      </c>
      <c r="T134" s="67" t="s">
        <v>115</v>
      </c>
      <c r="U134" s="67"/>
      <c r="V134" s="68" t="e">
        <f t="shared" si="39"/>
        <v>#DIV/0!</v>
      </c>
      <c r="W134" s="68">
        <f t="shared" si="40"/>
        <v>0</v>
      </c>
      <c r="X134" s="67"/>
      <c r="Y134" s="67"/>
      <c r="Z134" s="67" t="s">
        <v>116</v>
      </c>
      <c r="AA134" s="67"/>
      <c r="AB134" s="68" t="e">
        <f t="shared" si="41"/>
        <v>#DIV/0!</v>
      </c>
      <c r="AC134" s="68">
        <f t="shared" si="42"/>
        <v>0</v>
      </c>
      <c r="AD134" s="67"/>
      <c r="AE134" s="67"/>
      <c r="AF134" s="67" t="s">
        <v>117</v>
      </c>
      <c r="AG134" s="67"/>
      <c r="AH134" s="68" t="e">
        <f t="shared" si="43"/>
        <v>#DIV/0!</v>
      </c>
      <c r="AI134" s="68">
        <f t="shared" si="44"/>
        <v>0</v>
      </c>
      <c r="AJ134" s="67"/>
      <c r="AK134" s="67"/>
      <c r="AL134" s="67" t="s">
        <v>118</v>
      </c>
      <c r="AM134" s="67"/>
      <c r="AN134" s="68" t="e">
        <f t="shared" si="45"/>
        <v>#DIV/0!</v>
      </c>
      <c r="AO134" s="68">
        <f t="shared" si="46"/>
        <v>0</v>
      </c>
      <c r="AP134" s="67"/>
      <c r="AQ134" s="67"/>
      <c r="AR134" s="67" t="s">
        <v>119</v>
      </c>
      <c r="AS134" s="67"/>
      <c r="AT134" s="68" t="e">
        <f t="shared" si="47"/>
        <v>#DIV/0!</v>
      </c>
      <c r="AU134" s="68">
        <f t="shared" si="48"/>
        <v>0</v>
      </c>
      <c r="AV134" s="67"/>
      <c r="AW134" s="67"/>
      <c r="AX134" s="67" t="s">
        <v>120</v>
      </c>
      <c r="AY134" s="67"/>
      <c r="AZ134" s="68" t="e">
        <f t="shared" si="49"/>
        <v>#DIV/0!</v>
      </c>
      <c r="BA134" s="68">
        <f t="shared" si="50"/>
        <v>0</v>
      </c>
      <c r="BB134" s="67"/>
      <c r="BC134" s="67"/>
      <c r="BD134" s="67" t="s">
        <v>121</v>
      </c>
      <c r="BE134" s="67"/>
      <c r="BF134" s="68">
        <f t="shared" si="51"/>
        <v>0</v>
      </c>
      <c r="BG134" s="68">
        <f t="shared" si="52"/>
        <v>0</v>
      </c>
      <c r="BH134" s="67"/>
      <c r="BI134" s="67"/>
      <c r="BJ134" s="67" t="s">
        <v>122</v>
      </c>
      <c r="BK134" s="67"/>
      <c r="BL134" s="68" t="e">
        <f t="shared" si="53"/>
        <v>#DIV/0!</v>
      </c>
      <c r="BM134" s="68">
        <f t="shared" si="54"/>
        <v>0</v>
      </c>
      <c r="BN134" s="67"/>
      <c r="BO134" s="67"/>
      <c r="BP134" s="67" t="s">
        <v>123</v>
      </c>
      <c r="BQ134" s="67"/>
      <c r="BR134" s="68" t="e">
        <f t="shared" si="55"/>
        <v>#DIV/0!</v>
      </c>
      <c r="BS134" s="68">
        <f t="shared" si="56"/>
        <v>0</v>
      </c>
      <c r="BT134" s="67"/>
      <c r="BU134" s="67"/>
      <c r="BV134" s="67" t="s">
        <v>124</v>
      </c>
      <c r="BW134" s="67"/>
      <c r="BX134" s="68" t="e">
        <f t="shared" si="57"/>
        <v>#DIV/0!</v>
      </c>
      <c r="BY134" s="68">
        <f t="shared" si="58"/>
        <v>0</v>
      </c>
      <c r="BZ134" s="67"/>
      <c r="CA134" s="67"/>
      <c r="CB134" s="67" t="s">
        <v>125</v>
      </c>
      <c r="CC134" s="67"/>
      <c r="CD134" s="68" t="e">
        <f t="shared" si="59"/>
        <v>#DIV/0!</v>
      </c>
      <c r="CE134" s="68">
        <f t="shared" si="60"/>
        <v>0</v>
      </c>
      <c r="CF134" s="67"/>
      <c r="CG134" s="67"/>
      <c r="CH134" s="67" t="s">
        <v>126</v>
      </c>
      <c r="CI134" s="67"/>
      <c r="CJ134" s="68">
        <f t="shared" si="61"/>
        <v>0</v>
      </c>
      <c r="CK134" s="68">
        <f t="shared" si="62"/>
        <v>0</v>
      </c>
      <c r="CL134" s="67"/>
      <c r="CM134" s="67"/>
      <c r="CN134" s="58">
        <f t="shared" si="63"/>
        <v>0</v>
      </c>
      <c r="CO134" s="58">
        <f t="shared" si="64"/>
        <v>0</v>
      </c>
      <c r="CP134" s="58">
        <f t="shared" si="65"/>
        <v>0</v>
      </c>
      <c r="CQ134" s="58">
        <f t="shared" si="66"/>
        <v>0</v>
      </c>
      <c r="CR134" s="58">
        <f t="shared" si="67"/>
        <v>0</v>
      </c>
      <c r="CS134" s="58">
        <f t="shared" si="68"/>
        <v>0</v>
      </c>
      <c r="CT134" s="58">
        <f t="shared" si="69"/>
        <v>0</v>
      </c>
      <c r="CU134" s="58">
        <f t="shared" si="70"/>
        <v>0</v>
      </c>
      <c r="CV134" s="58">
        <f t="shared" si="71"/>
        <v>0</v>
      </c>
      <c r="CW134" s="58">
        <f t="shared" si="72"/>
        <v>0</v>
      </c>
      <c r="CX134" s="58">
        <f t="shared" si="73"/>
        <v>0</v>
      </c>
      <c r="CY134" s="58">
        <f t="shared" si="74"/>
        <v>0</v>
      </c>
      <c r="CZ134" s="58">
        <f t="shared" si="75"/>
        <v>0</v>
      </c>
    </row>
    <row r="135" spans="1:104" ht="26" x14ac:dyDescent="0.35">
      <c r="A135" s="136" t="s">
        <v>549</v>
      </c>
      <c r="B135" s="294"/>
      <c r="C135" s="20" t="s">
        <v>802</v>
      </c>
      <c r="D135" s="22" t="s">
        <v>555</v>
      </c>
      <c r="E135" s="22" t="s">
        <v>573</v>
      </c>
      <c r="F135" s="22" t="s">
        <v>574</v>
      </c>
      <c r="G135" s="20">
        <f t="shared" si="38"/>
        <v>2</v>
      </c>
      <c r="H135" s="20"/>
      <c r="I135" s="20"/>
      <c r="J135" s="20"/>
      <c r="K135" s="20"/>
      <c r="L135" s="20"/>
      <c r="M135" s="20"/>
      <c r="N135" s="20">
        <v>1</v>
      </c>
      <c r="O135" s="20"/>
      <c r="P135" s="20"/>
      <c r="Q135" s="20"/>
      <c r="R135" s="20"/>
      <c r="S135" s="20">
        <v>1</v>
      </c>
      <c r="T135" s="67" t="s">
        <v>115</v>
      </c>
      <c r="U135" s="67"/>
      <c r="V135" s="68" t="e">
        <f t="shared" si="39"/>
        <v>#DIV/0!</v>
      </c>
      <c r="W135" s="68">
        <f t="shared" si="40"/>
        <v>0</v>
      </c>
      <c r="X135" s="67"/>
      <c r="Y135" s="67"/>
      <c r="Z135" s="67" t="s">
        <v>116</v>
      </c>
      <c r="AA135" s="67"/>
      <c r="AB135" s="68" t="e">
        <f t="shared" si="41"/>
        <v>#DIV/0!</v>
      </c>
      <c r="AC135" s="68">
        <f t="shared" si="42"/>
        <v>0</v>
      </c>
      <c r="AD135" s="67"/>
      <c r="AE135" s="67"/>
      <c r="AF135" s="67" t="s">
        <v>117</v>
      </c>
      <c r="AG135" s="67"/>
      <c r="AH135" s="68" t="e">
        <f t="shared" si="43"/>
        <v>#DIV/0!</v>
      </c>
      <c r="AI135" s="68">
        <f t="shared" si="44"/>
        <v>0</v>
      </c>
      <c r="AJ135" s="67"/>
      <c r="AK135" s="67"/>
      <c r="AL135" s="67" t="s">
        <v>118</v>
      </c>
      <c r="AM135" s="67"/>
      <c r="AN135" s="68" t="e">
        <f t="shared" si="45"/>
        <v>#DIV/0!</v>
      </c>
      <c r="AO135" s="68">
        <f t="shared" si="46"/>
        <v>0</v>
      </c>
      <c r="AP135" s="67"/>
      <c r="AQ135" s="67"/>
      <c r="AR135" s="67" t="s">
        <v>119</v>
      </c>
      <c r="AS135" s="67"/>
      <c r="AT135" s="68" t="e">
        <f t="shared" si="47"/>
        <v>#DIV/0!</v>
      </c>
      <c r="AU135" s="68">
        <f t="shared" si="48"/>
        <v>0</v>
      </c>
      <c r="AV135" s="67"/>
      <c r="AW135" s="67"/>
      <c r="AX135" s="67" t="s">
        <v>120</v>
      </c>
      <c r="AY135" s="67"/>
      <c r="AZ135" s="68" t="e">
        <f t="shared" si="49"/>
        <v>#DIV/0!</v>
      </c>
      <c r="BA135" s="68">
        <f t="shared" si="50"/>
        <v>0</v>
      </c>
      <c r="BB135" s="67"/>
      <c r="BC135" s="67"/>
      <c r="BD135" s="67" t="s">
        <v>121</v>
      </c>
      <c r="BE135" s="67"/>
      <c r="BF135" s="68">
        <f t="shared" si="51"/>
        <v>0</v>
      </c>
      <c r="BG135" s="68">
        <f t="shared" si="52"/>
        <v>0</v>
      </c>
      <c r="BH135" s="67"/>
      <c r="BI135" s="67"/>
      <c r="BJ135" s="67" t="s">
        <v>122</v>
      </c>
      <c r="BK135" s="67"/>
      <c r="BL135" s="68" t="e">
        <f t="shared" si="53"/>
        <v>#DIV/0!</v>
      </c>
      <c r="BM135" s="68">
        <f t="shared" si="54"/>
        <v>0</v>
      </c>
      <c r="BN135" s="67"/>
      <c r="BO135" s="67"/>
      <c r="BP135" s="67" t="s">
        <v>123</v>
      </c>
      <c r="BQ135" s="67"/>
      <c r="BR135" s="68" t="e">
        <f t="shared" si="55"/>
        <v>#DIV/0!</v>
      </c>
      <c r="BS135" s="68">
        <f t="shared" si="56"/>
        <v>0</v>
      </c>
      <c r="BT135" s="67"/>
      <c r="BU135" s="67"/>
      <c r="BV135" s="67" t="s">
        <v>124</v>
      </c>
      <c r="BW135" s="67"/>
      <c r="BX135" s="68" t="e">
        <f t="shared" si="57"/>
        <v>#DIV/0!</v>
      </c>
      <c r="BY135" s="68">
        <f t="shared" si="58"/>
        <v>0</v>
      </c>
      <c r="BZ135" s="67"/>
      <c r="CA135" s="67"/>
      <c r="CB135" s="67" t="s">
        <v>125</v>
      </c>
      <c r="CC135" s="67"/>
      <c r="CD135" s="68" t="e">
        <f t="shared" si="59"/>
        <v>#DIV/0!</v>
      </c>
      <c r="CE135" s="68">
        <f t="shared" si="60"/>
        <v>0</v>
      </c>
      <c r="CF135" s="67"/>
      <c r="CG135" s="67"/>
      <c r="CH135" s="67" t="s">
        <v>126</v>
      </c>
      <c r="CI135" s="67"/>
      <c r="CJ135" s="68">
        <f t="shared" si="61"/>
        <v>0</v>
      </c>
      <c r="CK135" s="68">
        <f t="shared" si="62"/>
        <v>0</v>
      </c>
      <c r="CL135" s="67"/>
      <c r="CM135" s="67"/>
      <c r="CN135" s="58">
        <f t="shared" si="63"/>
        <v>0</v>
      </c>
      <c r="CO135" s="58">
        <f t="shared" si="64"/>
        <v>0</v>
      </c>
      <c r="CP135" s="58">
        <f t="shared" si="65"/>
        <v>0</v>
      </c>
      <c r="CQ135" s="58">
        <f t="shared" si="66"/>
        <v>0</v>
      </c>
      <c r="CR135" s="58">
        <f t="shared" si="67"/>
        <v>0</v>
      </c>
      <c r="CS135" s="58">
        <f t="shared" si="68"/>
        <v>0</v>
      </c>
      <c r="CT135" s="58">
        <f t="shared" si="69"/>
        <v>0</v>
      </c>
      <c r="CU135" s="58">
        <f t="shared" si="70"/>
        <v>0</v>
      </c>
      <c r="CV135" s="58">
        <f t="shared" si="71"/>
        <v>0</v>
      </c>
      <c r="CW135" s="58">
        <f t="shared" si="72"/>
        <v>0</v>
      </c>
      <c r="CX135" s="58">
        <f t="shared" si="73"/>
        <v>0</v>
      </c>
      <c r="CY135" s="58">
        <f t="shared" si="74"/>
        <v>0</v>
      </c>
      <c r="CZ135" s="58">
        <f t="shared" si="75"/>
        <v>0</v>
      </c>
    </row>
    <row r="136" spans="1:104" ht="143" x14ac:dyDescent="0.35">
      <c r="A136" s="136" t="s">
        <v>549</v>
      </c>
      <c r="B136" s="292" t="s">
        <v>148</v>
      </c>
      <c r="C136" s="20" t="s">
        <v>803</v>
      </c>
      <c r="D136" s="22" t="s">
        <v>576</v>
      </c>
      <c r="E136" s="22" t="s">
        <v>577</v>
      </c>
      <c r="F136" s="22" t="s">
        <v>578</v>
      </c>
      <c r="G136" s="20">
        <f t="shared" ref="G136:G199" si="76">+SUM(H136:S136)</f>
        <v>43</v>
      </c>
      <c r="H136" s="20"/>
      <c r="I136" s="20"/>
      <c r="J136" s="20"/>
      <c r="K136" s="20"/>
      <c r="L136" s="20"/>
      <c r="M136" s="20"/>
      <c r="N136" s="20"/>
      <c r="O136" s="20"/>
      <c r="P136" s="20"/>
      <c r="Q136" s="20"/>
      <c r="R136" s="20">
        <v>43</v>
      </c>
      <c r="S136" s="20"/>
      <c r="T136" s="67" t="s">
        <v>115</v>
      </c>
      <c r="U136" s="67"/>
      <c r="V136" s="68" t="e">
        <f t="shared" ref="V136:V199" si="77">+U136/$H136</f>
        <v>#DIV/0!</v>
      </c>
      <c r="W136" s="68">
        <f t="shared" ref="W136:W199" si="78">+U136/$G136</f>
        <v>0</v>
      </c>
      <c r="X136" s="67"/>
      <c r="Y136" s="67"/>
      <c r="Z136" s="67" t="s">
        <v>116</v>
      </c>
      <c r="AA136" s="67"/>
      <c r="AB136" s="68" t="e">
        <f t="shared" ref="AB136:AB199" si="79">+AA136/$I136</f>
        <v>#DIV/0!</v>
      </c>
      <c r="AC136" s="68">
        <f t="shared" ref="AC136:AC199" si="80">+(AA136/$G136)+W136</f>
        <v>0</v>
      </c>
      <c r="AD136" s="67"/>
      <c r="AE136" s="67"/>
      <c r="AF136" s="67" t="s">
        <v>117</v>
      </c>
      <c r="AG136" s="67"/>
      <c r="AH136" s="68" t="e">
        <f t="shared" ref="AH136:AH199" si="81">+AG136/$J136</f>
        <v>#DIV/0!</v>
      </c>
      <c r="AI136" s="68">
        <f t="shared" ref="AI136:AI199" si="82">+(AG136/$G136)+AC136</f>
        <v>0</v>
      </c>
      <c r="AJ136" s="67"/>
      <c r="AK136" s="67"/>
      <c r="AL136" s="67" t="s">
        <v>118</v>
      </c>
      <c r="AM136" s="67"/>
      <c r="AN136" s="68" t="e">
        <f t="shared" ref="AN136:AN199" si="83">+AM136/$K136</f>
        <v>#DIV/0!</v>
      </c>
      <c r="AO136" s="68">
        <f t="shared" ref="AO136:AO199" si="84">+(AM136/$G136)+AI136</f>
        <v>0</v>
      </c>
      <c r="AP136" s="67"/>
      <c r="AQ136" s="67"/>
      <c r="AR136" s="67" t="s">
        <v>119</v>
      </c>
      <c r="AS136" s="67"/>
      <c r="AT136" s="68" t="e">
        <f t="shared" ref="AT136:AT199" si="85">+AS136/$L136</f>
        <v>#DIV/0!</v>
      </c>
      <c r="AU136" s="68">
        <f t="shared" ref="AU136:AU199" si="86">+(AS136/$G136)+AO136</f>
        <v>0</v>
      </c>
      <c r="AV136" s="67"/>
      <c r="AW136" s="67"/>
      <c r="AX136" s="67" t="s">
        <v>120</v>
      </c>
      <c r="AY136" s="67"/>
      <c r="AZ136" s="68" t="e">
        <f t="shared" ref="AZ136:AZ199" si="87">+AY136/$M136</f>
        <v>#DIV/0!</v>
      </c>
      <c r="BA136" s="68">
        <f t="shared" ref="BA136:BA199" si="88">+(AY136/$G136)+AU136</f>
        <v>0</v>
      </c>
      <c r="BB136" s="67"/>
      <c r="BC136" s="67"/>
      <c r="BD136" s="67" t="s">
        <v>121</v>
      </c>
      <c r="BE136" s="67"/>
      <c r="BF136" s="68" t="e">
        <f t="shared" ref="BF136:BF199" si="89">+BE136/$N136</f>
        <v>#DIV/0!</v>
      </c>
      <c r="BG136" s="68">
        <f t="shared" ref="BG136:BG199" si="90">+(BE136/$G136)+BA136</f>
        <v>0</v>
      </c>
      <c r="BH136" s="67"/>
      <c r="BI136" s="67"/>
      <c r="BJ136" s="67" t="s">
        <v>122</v>
      </c>
      <c r="BK136" s="67"/>
      <c r="BL136" s="68" t="e">
        <f t="shared" ref="BL136:BL199" si="91">+BK136/$O136</f>
        <v>#DIV/0!</v>
      </c>
      <c r="BM136" s="68">
        <f t="shared" ref="BM136:BM199" si="92">+(BK136/$G136)+BG136</f>
        <v>0</v>
      </c>
      <c r="BN136" s="67"/>
      <c r="BO136" s="67"/>
      <c r="BP136" s="67" t="s">
        <v>123</v>
      </c>
      <c r="BQ136" s="67"/>
      <c r="BR136" s="68" t="e">
        <f t="shared" ref="BR136:BR199" si="93">+BQ136/$P136</f>
        <v>#DIV/0!</v>
      </c>
      <c r="BS136" s="68">
        <f t="shared" ref="BS136:BS199" si="94">+(BQ136/$G136)+BM136</f>
        <v>0</v>
      </c>
      <c r="BT136" s="67"/>
      <c r="BU136" s="67"/>
      <c r="BV136" s="67" t="s">
        <v>124</v>
      </c>
      <c r="BW136" s="67"/>
      <c r="BX136" s="68" t="e">
        <f t="shared" ref="BX136:BX199" si="95">+BW136/$Q136</f>
        <v>#DIV/0!</v>
      </c>
      <c r="BY136" s="68">
        <f t="shared" ref="BY136:BY199" si="96">+(BW136/$G136)+BS136</f>
        <v>0</v>
      </c>
      <c r="BZ136" s="67"/>
      <c r="CA136" s="67"/>
      <c r="CB136" s="67" t="s">
        <v>125</v>
      </c>
      <c r="CC136" s="67"/>
      <c r="CD136" s="68">
        <f t="shared" ref="CD136:CD199" si="97">+CC136/$R136</f>
        <v>0</v>
      </c>
      <c r="CE136" s="68">
        <f t="shared" ref="CE136:CE199" si="98">+(CC136/$G136)+BY136</f>
        <v>0</v>
      </c>
      <c r="CF136" s="67"/>
      <c r="CG136" s="67"/>
      <c r="CH136" s="67" t="s">
        <v>126</v>
      </c>
      <c r="CI136" s="67"/>
      <c r="CJ136" s="68" t="e">
        <f t="shared" ref="CJ136:CJ199" si="99">+CI136/$S136</f>
        <v>#DIV/0!</v>
      </c>
      <c r="CK136" s="68">
        <f t="shared" ref="CK136:CK199" si="100">+(CI136/$G136)+CE136</f>
        <v>0</v>
      </c>
      <c r="CL136" s="67"/>
      <c r="CM136" s="67"/>
      <c r="CN136" s="58">
        <f t="shared" ref="CN136:CN199" si="101">+U136</f>
        <v>0</v>
      </c>
      <c r="CO136" s="58">
        <f t="shared" ref="CO136:CO199" si="102">+AA136</f>
        <v>0</v>
      </c>
      <c r="CP136" s="58">
        <f t="shared" ref="CP136:CP199" si="103">+AG136</f>
        <v>0</v>
      </c>
      <c r="CQ136" s="58">
        <f t="shared" ref="CQ136:CQ199" si="104">+AM136</f>
        <v>0</v>
      </c>
      <c r="CR136" s="58">
        <f t="shared" ref="CR136:CR199" si="105">+AS136</f>
        <v>0</v>
      </c>
      <c r="CS136" s="58">
        <f t="shared" ref="CS136:CS199" si="106">+AY136</f>
        <v>0</v>
      </c>
      <c r="CT136" s="58">
        <f t="shared" ref="CT136:CT199" si="107">+BE136</f>
        <v>0</v>
      </c>
      <c r="CU136" s="58">
        <f t="shared" ref="CU136:CU199" si="108">+BK136</f>
        <v>0</v>
      </c>
      <c r="CV136" s="58">
        <f t="shared" ref="CV136:CV199" si="109">+BQ136</f>
        <v>0</v>
      </c>
      <c r="CW136" s="58">
        <f t="shared" ref="CW136:CW199" si="110">+BW136</f>
        <v>0</v>
      </c>
      <c r="CX136" s="58">
        <f t="shared" ref="CX136:CX199" si="111">+CC136</f>
        <v>0</v>
      </c>
      <c r="CY136" s="58">
        <f t="shared" ref="CY136:CY199" si="112">+CI136</f>
        <v>0</v>
      </c>
      <c r="CZ136" s="58">
        <f t="shared" ref="CZ136:CZ199" si="113">+SUM(CN136:CY136)</f>
        <v>0</v>
      </c>
    </row>
    <row r="137" spans="1:104" ht="26" x14ac:dyDescent="0.35">
      <c r="A137" s="136" t="s">
        <v>549</v>
      </c>
      <c r="B137" s="293"/>
      <c r="C137" s="20" t="s">
        <v>804</v>
      </c>
      <c r="D137" s="22" t="s">
        <v>576</v>
      </c>
      <c r="E137" s="22" t="s">
        <v>579</v>
      </c>
      <c r="F137" s="22" t="s">
        <v>580</v>
      </c>
      <c r="G137" s="20">
        <f t="shared" si="76"/>
        <v>43</v>
      </c>
      <c r="H137" s="20"/>
      <c r="I137" s="20"/>
      <c r="J137" s="20"/>
      <c r="K137" s="20"/>
      <c r="L137" s="20"/>
      <c r="M137" s="20"/>
      <c r="N137" s="20"/>
      <c r="O137" s="20"/>
      <c r="P137" s="20"/>
      <c r="Q137" s="20"/>
      <c r="R137" s="20">
        <v>43</v>
      </c>
      <c r="S137" s="20"/>
      <c r="T137" s="67" t="s">
        <v>115</v>
      </c>
      <c r="U137" s="67"/>
      <c r="V137" s="68" t="e">
        <f t="shared" si="77"/>
        <v>#DIV/0!</v>
      </c>
      <c r="W137" s="68">
        <f t="shared" si="78"/>
        <v>0</v>
      </c>
      <c r="X137" s="67"/>
      <c r="Y137" s="67"/>
      <c r="Z137" s="67" t="s">
        <v>116</v>
      </c>
      <c r="AA137" s="67"/>
      <c r="AB137" s="68" t="e">
        <f t="shared" si="79"/>
        <v>#DIV/0!</v>
      </c>
      <c r="AC137" s="68">
        <f t="shared" si="80"/>
        <v>0</v>
      </c>
      <c r="AD137" s="67"/>
      <c r="AE137" s="67"/>
      <c r="AF137" s="67" t="s">
        <v>117</v>
      </c>
      <c r="AG137" s="67"/>
      <c r="AH137" s="68" t="e">
        <f t="shared" si="81"/>
        <v>#DIV/0!</v>
      </c>
      <c r="AI137" s="68">
        <f t="shared" si="82"/>
        <v>0</v>
      </c>
      <c r="AJ137" s="67"/>
      <c r="AK137" s="67"/>
      <c r="AL137" s="67" t="s">
        <v>118</v>
      </c>
      <c r="AM137" s="67"/>
      <c r="AN137" s="68" t="e">
        <f t="shared" si="83"/>
        <v>#DIV/0!</v>
      </c>
      <c r="AO137" s="68">
        <f t="shared" si="84"/>
        <v>0</v>
      </c>
      <c r="AP137" s="67"/>
      <c r="AQ137" s="67"/>
      <c r="AR137" s="67" t="s">
        <v>119</v>
      </c>
      <c r="AS137" s="67"/>
      <c r="AT137" s="68" t="e">
        <f t="shared" si="85"/>
        <v>#DIV/0!</v>
      </c>
      <c r="AU137" s="68">
        <f t="shared" si="86"/>
        <v>0</v>
      </c>
      <c r="AV137" s="67"/>
      <c r="AW137" s="67"/>
      <c r="AX137" s="67" t="s">
        <v>120</v>
      </c>
      <c r="AY137" s="67"/>
      <c r="AZ137" s="68" t="e">
        <f t="shared" si="87"/>
        <v>#DIV/0!</v>
      </c>
      <c r="BA137" s="68">
        <f t="shared" si="88"/>
        <v>0</v>
      </c>
      <c r="BB137" s="67"/>
      <c r="BC137" s="67"/>
      <c r="BD137" s="67" t="s">
        <v>121</v>
      </c>
      <c r="BE137" s="67"/>
      <c r="BF137" s="68" t="e">
        <f t="shared" si="89"/>
        <v>#DIV/0!</v>
      </c>
      <c r="BG137" s="68">
        <f t="shared" si="90"/>
        <v>0</v>
      </c>
      <c r="BH137" s="67"/>
      <c r="BI137" s="67"/>
      <c r="BJ137" s="67" t="s">
        <v>122</v>
      </c>
      <c r="BK137" s="67"/>
      <c r="BL137" s="68" t="e">
        <f t="shared" si="91"/>
        <v>#DIV/0!</v>
      </c>
      <c r="BM137" s="68">
        <f t="shared" si="92"/>
        <v>0</v>
      </c>
      <c r="BN137" s="67"/>
      <c r="BO137" s="67"/>
      <c r="BP137" s="67" t="s">
        <v>123</v>
      </c>
      <c r="BQ137" s="67"/>
      <c r="BR137" s="68" t="e">
        <f t="shared" si="93"/>
        <v>#DIV/0!</v>
      </c>
      <c r="BS137" s="68">
        <f t="shared" si="94"/>
        <v>0</v>
      </c>
      <c r="BT137" s="67"/>
      <c r="BU137" s="67"/>
      <c r="BV137" s="67" t="s">
        <v>124</v>
      </c>
      <c r="BW137" s="67"/>
      <c r="BX137" s="68" t="e">
        <f t="shared" si="95"/>
        <v>#DIV/0!</v>
      </c>
      <c r="BY137" s="68">
        <f t="shared" si="96"/>
        <v>0</v>
      </c>
      <c r="BZ137" s="67"/>
      <c r="CA137" s="67"/>
      <c r="CB137" s="67" t="s">
        <v>125</v>
      </c>
      <c r="CC137" s="67"/>
      <c r="CD137" s="68">
        <f t="shared" si="97"/>
        <v>0</v>
      </c>
      <c r="CE137" s="68">
        <f t="shared" si="98"/>
        <v>0</v>
      </c>
      <c r="CF137" s="67"/>
      <c r="CG137" s="67"/>
      <c r="CH137" s="67" t="s">
        <v>126</v>
      </c>
      <c r="CI137" s="67"/>
      <c r="CJ137" s="68" t="e">
        <f t="shared" si="99"/>
        <v>#DIV/0!</v>
      </c>
      <c r="CK137" s="68">
        <f t="shared" si="100"/>
        <v>0</v>
      </c>
      <c r="CL137" s="67"/>
      <c r="CM137" s="67"/>
      <c r="CN137" s="58">
        <f t="shared" si="101"/>
        <v>0</v>
      </c>
      <c r="CO137" s="58">
        <f t="shared" si="102"/>
        <v>0</v>
      </c>
      <c r="CP137" s="58">
        <f t="shared" si="103"/>
        <v>0</v>
      </c>
      <c r="CQ137" s="58">
        <f t="shared" si="104"/>
        <v>0</v>
      </c>
      <c r="CR137" s="58">
        <f t="shared" si="105"/>
        <v>0</v>
      </c>
      <c r="CS137" s="58">
        <f t="shared" si="106"/>
        <v>0</v>
      </c>
      <c r="CT137" s="58">
        <f t="shared" si="107"/>
        <v>0</v>
      </c>
      <c r="CU137" s="58">
        <f t="shared" si="108"/>
        <v>0</v>
      </c>
      <c r="CV137" s="58">
        <f t="shared" si="109"/>
        <v>0</v>
      </c>
      <c r="CW137" s="58">
        <f t="shared" si="110"/>
        <v>0</v>
      </c>
      <c r="CX137" s="58">
        <f t="shared" si="111"/>
        <v>0</v>
      </c>
      <c r="CY137" s="58">
        <f t="shared" si="112"/>
        <v>0</v>
      </c>
      <c r="CZ137" s="58">
        <f t="shared" si="113"/>
        <v>0</v>
      </c>
    </row>
    <row r="138" spans="1:104" ht="117" x14ac:dyDescent="0.35">
      <c r="A138" s="136" t="s">
        <v>549</v>
      </c>
      <c r="B138" s="293"/>
      <c r="C138" s="20" t="s">
        <v>805</v>
      </c>
      <c r="D138" s="22" t="s">
        <v>576</v>
      </c>
      <c r="E138" s="22" t="s">
        <v>581</v>
      </c>
      <c r="F138" s="22" t="s">
        <v>582</v>
      </c>
      <c r="G138" s="20">
        <f t="shared" si="76"/>
        <v>1</v>
      </c>
      <c r="H138" s="20"/>
      <c r="I138" s="20"/>
      <c r="J138" s="20"/>
      <c r="K138" s="20"/>
      <c r="L138" s="20"/>
      <c r="M138" s="20"/>
      <c r="N138" s="20"/>
      <c r="O138" s="20"/>
      <c r="P138" s="20"/>
      <c r="Q138" s="20"/>
      <c r="R138" s="20">
        <v>1</v>
      </c>
      <c r="S138" s="20"/>
      <c r="T138" s="67" t="s">
        <v>115</v>
      </c>
      <c r="U138" s="67"/>
      <c r="V138" s="68" t="e">
        <f t="shared" si="77"/>
        <v>#DIV/0!</v>
      </c>
      <c r="W138" s="68">
        <f t="shared" si="78"/>
        <v>0</v>
      </c>
      <c r="X138" s="67"/>
      <c r="Y138" s="67"/>
      <c r="Z138" s="67" t="s">
        <v>116</v>
      </c>
      <c r="AA138" s="67"/>
      <c r="AB138" s="68" t="e">
        <f t="shared" si="79"/>
        <v>#DIV/0!</v>
      </c>
      <c r="AC138" s="68">
        <f t="shared" si="80"/>
        <v>0</v>
      </c>
      <c r="AD138" s="67"/>
      <c r="AE138" s="67"/>
      <c r="AF138" s="67" t="s">
        <v>117</v>
      </c>
      <c r="AG138" s="67"/>
      <c r="AH138" s="68" t="e">
        <f t="shared" si="81"/>
        <v>#DIV/0!</v>
      </c>
      <c r="AI138" s="68">
        <f t="shared" si="82"/>
        <v>0</v>
      </c>
      <c r="AJ138" s="67"/>
      <c r="AK138" s="67"/>
      <c r="AL138" s="67" t="s">
        <v>118</v>
      </c>
      <c r="AM138" s="67"/>
      <c r="AN138" s="68" t="e">
        <f t="shared" si="83"/>
        <v>#DIV/0!</v>
      </c>
      <c r="AO138" s="68">
        <f t="shared" si="84"/>
        <v>0</v>
      </c>
      <c r="AP138" s="67"/>
      <c r="AQ138" s="67"/>
      <c r="AR138" s="67" t="s">
        <v>119</v>
      </c>
      <c r="AS138" s="67"/>
      <c r="AT138" s="68" t="e">
        <f t="shared" si="85"/>
        <v>#DIV/0!</v>
      </c>
      <c r="AU138" s="68">
        <f t="shared" si="86"/>
        <v>0</v>
      </c>
      <c r="AV138" s="67"/>
      <c r="AW138" s="67"/>
      <c r="AX138" s="67" t="s">
        <v>120</v>
      </c>
      <c r="AY138" s="67"/>
      <c r="AZ138" s="68" t="e">
        <f t="shared" si="87"/>
        <v>#DIV/0!</v>
      </c>
      <c r="BA138" s="68">
        <f t="shared" si="88"/>
        <v>0</v>
      </c>
      <c r="BB138" s="67"/>
      <c r="BC138" s="67"/>
      <c r="BD138" s="67" t="s">
        <v>121</v>
      </c>
      <c r="BE138" s="67"/>
      <c r="BF138" s="68" t="e">
        <f t="shared" si="89"/>
        <v>#DIV/0!</v>
      </c>
      <c r="BG138" s="68">
        <f t="shared" si="90"/>
        <v>0</v>
      </c>
      <c r="BH138" s="67"/>
      <c r="BI138" s="67"/>
      <c r="BJ138" s="67" t="s">
        <v>122</v>
      </c>
      <c r="BK138" s="67"/>
      <c r="BL138" s="68" t="e">
        <f t="shared" si="91"/>
        <v>#DIV/0!</v>
      </c>
      <c r="BM138" s="68">
        <f t="shared" si="92"/>
        <v>0</v>
      </c>
      <c r="BN138" s="67"/>
      <c r="BO138" s="67"/>
      <c r="BP138" s="67" t="s">
        <v>123</v>
      </c>
      <c r="BQ138" s="67"/>
      <c r="BR138" s="68" t="e">
        <f t="shared" si="93"/>
        <v>#DIV/0!</v>
      </c>
      <c r="BS138" s="68">
        <f t="shared" si="94"/>
        <v>0</v>
      </c>
      <c r="BT138" s="67"/>
      <c r="BU138" s="67"/>
      <c r="BV138" s="67" t="s">
        <v>124</v>
      </c>
      <c r="BW138" s="67"/>
      <c r="BX138" s="68" t="e">
        <f t="shared" si="95"/>
        <v>#DIV/0!</v>
      </c>
      <c r="BY138" s="68">
        <f t="shared" si="96"/>
        <v>0</v>
      </c>
      <c r="BZ138" s="67"/>
      <c r="CA138" s="67"/>
      <c r="CB138" s="67" t="s">
        <v>125</v>
      </c>
      <c r="CC138" s="67"/>
      <c r="CD138" s="68">
        <f t="shared" si="97"/>
        <v>0</v>
      </c>
      <c r="CE138" s="68">
        <f t="shared" si="98"/>
        <v>0</v>
      </c>
      <c r="CF138" s="67"/>
      <c r="CG138" s="67"/>
      <c r="CH138" s="67" t="s">
        <v>126</v>
      </c>
      <c r="CI138" s="67"/>
      <c r="CJ138" s="68" t="e">
        <f t="shared" si="99"/>
        <v>#DIV/0!</v>
      </c>
      <c r="CK138" s="68">
        <f t="shared" si="100"/>
        <v>0</v>
      </c>
      <c r="CL138" s="67"/>
      <c r="CM138" s="67"/>
      <c r="CN138" s="58">
        <f t="shared" si="101"/>
        <v>0</v>
      </c>
      <c r="CO138" s="58">
        <f t="shared" si="102"/>
        <v>0</v>
      </c>
      <c r="CP138" s="58">
        <f t="shared" si="103"/>
        <v>0</v>
      </c>
      <c r="CQ138" s="58">
        <f t="shared" si="104"/>
        <v>0</v>
      </c>
      <c r="CR138" s="58">
        <f t="shared" si="105"/>
        <v>0</v>
      </c>
      <c r="CS138" s="58">
        <f t="shared" si="106"/>
        <v>0</v>
      </c>
      <c r="CT138" s="58">
        <f t="shared" si="107"/>
        <v>0</v>
      </c>
      <c r="CU138" s="58">
        <f t="shared" si="108"/>
        <v>0</v>
      </c>
      <c r="CV138" s="58">
        <f t="shared" si="109"/>
        <v>0</v>
      </c>
      <c r="CW138" s="58">
        <f t="shared" si="110"/>
        <v>0</v>
      </c>
      <c r="CX138" s="58">
        <f t="shared" si="111"/>
        <v>0</v>
      </c>
      <c r="CY138" s="58">
        <f t="shared" si="112"/>
        <v>0</v>
      </c>
      <c r="CZ138" s="58">
        <f t="shared" si="113"/>
        <v>0</v>
      </c>
    </row>
    <row r="139" spans="1:104" ht="26" x14ac:dyDescent="0.35">
      <c r="A139" s="136" t="s">
        <v>549</v>
      </c>
      <c r="B139" s="294"/>
      <c r="C139" s="20" t="s">
        <v>806</v>
      </c>
      <c r="D139" s="22"/>
      <c r="E139" s="22"/>
      <c r="F139" s="22"/>
      <c r="G139" s="20">
        <f t="shared" si="76"/>
        <v>0</v>
      </c>
      <c r="H139" s="20"/>
      <c r="I139" s="20"/>
      <c r="J139" s="20"/>
      <c r="K139" s="20"/>
      <c r="L139" s="20"/>
      <c r="M139" s="20"/>
      <c r="N139" s="20"/>
      <c r="O139" s="20"/>
      <c r="P139" s="20"/>
      <c r="Q139" s="20"/>
      <c r="R139" s="20"/>
      <c r="S139" s="20"/>
      <c r="T139" s="67" t="s">
        <v>115</v>
      </c>
      <c r="U139" s="67"/>
      <c r="V139" s="68" t="e">
        <f t="shared" si="77"/>
        <v>#DIV/0!</v>
      </c>
      <c r="W139" s="68" t="e">
        <f t="shared" si="78"/>
        <v>#DIV/0!</v>
      </c>
      <c r="X139" s="67"/>
      <c r="Y139" s="67"/>
      <c r="Z139" s="67" t="s">
        <v>116</v>
      </c>
      <c r="AA139" s="67"/>
      <c r="AB139" s="68" t="e">
        <f t="shared" si="79"/>
        <v>#DIV/0!</v>
      </c>
      <c r="AC139" s="68" t="e">
        <f t="shared" si="80"/>
        <v>#DIV/0!</v>
      </c>
      <c r="AD139" s="67"/>
      <c r="AE139" s="67"/>
      <c r="AF139" s="67" t="s">
        <v>117</v>
      </c>
      <c r="AG139" s="67"/>
      <c r="AH139" s="68" t="e">
        <f t="shared" si="81"/>
        <v>#DIV/0!</v>
      </c>
      <c r="AI139" s="68" t="e">
        <f t="shared" si="82"/>
        <v>#DIV/0!</v>
      </c>
      <c r="AJ139" s="67"/>
      <c r="AK139" s="67"/>
      <c r="AL139" s="67" t="s">
        <v>118</v>
      </c>
      <c r="AM139" s="67"/>
      <c r="AN139" s="68" t="e">
        <f t="shared" si="83"/>
        <v>#DIV/0!</v>
      </c>
      <c r="AO139" s="68" t="e">
        <f t="shared" si="84"/>
        <v>#DIV/0!</v>
      </c>
      <c r="AP139" s="67"/>
      <c r="AQ139" s="67"/>
      <c r="AR139" s="67" t="s">
        <v>119</v>
      </c>
      <c r="AS139" s="67"/>
      <c r="AT139" s="68" t="e">
        <f t="shared" si="85"/>
        <v>#DIV/0!</v>
      </c>
      <c r="AU139" s="68" t="e">
        <f t="shared" si="86"/>
        <v>#DIV/0!</v>
      </c>
      <c r="AV139" s="67"/>
      <c r="AW139" s="67"/>
      <c r="AX139" s="67" t="s">
        <v>120</v>
      </c>
      <c r="AY139" s="67"/>
      <c r="AZ139" s="68" t="e">
        <f t="shared" si="87"/>
        <v>#DIV/0!</v>
      </c>
      <c r="BA139" s="68" t="e">
        <f t="shared" si="88"/>
        <v>#DIV/0!</v>
      </c>
      <c r="BB139" s="67"/>
      <c r="BC139" s="67"/>
      <c r="BD139" s="67" t="s">
        <v>121</v>
      </c>
      <c r="BE139" s="67"/>
      <c r="BF139" s="68" t="e">
        <f t="shared" si="89"/>
        <v>#DIV/0!</v>
      </c>
      <c r="BG139" s="68" t="e">
        <f t="shared" si="90"/>
        <v>#DIV/0!</v>
      </c>
      <c r="BH139" s="67"/>
      <c r="BI139" s="67"/>
      <c r="BJ139" s="67" t="s">
        <v>122</v>
      </c>
      <c r="BK139" s="67"/>
      <c r="BL139" s="68" t="e">
        <f t="shared" si="91"/>
        <v>#DIV/0!</v>
      </c>
      <c r="BM139" s="68" t="e">
        <f t="shared" si="92"/>
        <v>#DIV/0!</v>
      </c>
      <c r="BN139" s="67"/>
      <c r="BO139" s="67"/>
      <c r="BP139" s="67" t="s">
        <v>123</v>
      </c>
      <c r="BQ139" s="67"/>
      <c r="BR139" s="68" t="e">
        <f t="shared" si="93"/>
        <v>#DIV/0!</v>
      </c>
      <c r="BS139" s="68" t="e">
        <f t="shared" si="94"/>
        <v>#DIV/0!</v>
      </c>
      <c r="BT139" s="67"/>
      <c r="BU139" s="67"/>
      <c r="BV139" s="67" t="s">
        <v>124</v>
      </c>
      <c r="BW139" s="67"/>
      <c r="BX139" s="68" t="e">
        <f t="shared" si="95"/>
        <v>#DIV/0!</v>
      </c>
      <c r="BY139" s="68" t="e">
        <f t="shared" si="96"/>
        <v>#DIV/0!</v>
      </c>
      <c r="BZ139" s="67"/>
      <c r="CA139" s="67"/>
      <c r="CB139" s="67" t="s">
        <v>125</v>
      </c>
      <c r="CC139" s="67"/>
      <c r="CD139" s="68" t="e">
        <f t="shared" si="97"/>
        <v>#DIV/0!</v>
      </c>
      <c r="CE139" s="68" t="e">
        <f t="shared" si="98"/>
        <v>#DIV/0!</v>
      </c>
      <c r="CF139" s="67"/>
      <c r="CG139" s="67"/>
      <c r="CH139" s="67" t="s">
        <v>126</v>
      </c>
      <c r="CI139" s="67"/>
      <c r="CJ139" s="68" t="e">
        <f t="shared" si="99"/>
        <v>#DIV/0!</v>
      </c>
      <c r="CK139" s="68" t="e">
        <f t="shared" si="100"/>
        <v>#DIV/0!</v>
      </c>
      <c r="CL139" s="67"/>
      <c r="CM139" s="67"/>
      <c r="CN139" s="58">
        <f t="shared" si="101"/>
        <v>0</v>
      </c>
      <c r="CO139" s="58">
        <f t="shared" si="102"/>
        <v>0</v>
      </c>
      <c r="CP139" s="58">
        <f t="shared" si="103"/>
        <v>0</v>
      </c>
      <c r="CQ139" s="58">
        <f t="shared" si="104"/>
        <v>0</v>
      </c>
      <c r="CR139" s="58">
        <f t="shared" si="105"/>
        <v>0</v>
      </c>
      <c r="CS139" s="58">
        <f t="shared" si="106"/>
        <v>0</v>
      </c>
      <c r="CT139" s="58">
        <f t="shared" si="107"/>
        <v>0</v>
      </c>
      <c r="CU139" s="58">
        <f t="shared" si="108"/>
        <v>0</v>
      </c>
      <c r="CV139" s="58">
        <f t="shared" si="109"/>
        <v>0</v>
      </c>
      <c r="CW139" s="58">
        <f t="shared" si="110"/>
        <v>0</v>
      </c>
      <c r="CX139" s="58">
        <f t="shared" si="111"/>
        <v>0</v>
      </c>
      <c r="CY139" s="58">
        <f t="shared" si="112"/>
        <v>0</v>
      </c>
      <c r="CZ139" s="58">
        <f t="shared" si="113"/>
        <v>0</v>
      </c>
    </row>
    <row r="140" spans="1:104" ht="39" x14ac:dyDescent="0.35">
      <c r="A140" s="136" t="s">
        <v>591</v>
      </c>
      <c r="B140" s="292" t="s">
        <v>148</v>
      </c>
      <c r="C140" s="20" t="s">
        <v>807</v>
      </c>
      <c r="D140" s="22" t="s">
        <v>596</v>
      </c>
      <c r="E140" s="22" t="s">
        <v>597</v>
      </c>
      <c r="F140" s="22" t="s">
        <v>598</v>
      </c>
      <c r="G140" s="20">
        <f t="shared" si="76"/>
        <v>1</v>
      </c>
      <c r="H140" s="20"/>
      <c r="I140" s="20"/>
      <c r="J140" s="20"/>
      <c r="K140" s="20"/>
      <c r="L140" s="20"/>
      <c r="M140" s="20"/>
      <c r="N140" s="20"/>
      <c r="O140" s="20"/>
      <c r="P140" s="20">
        <v>1</v>
      </c>
      <c r="Q140" s="20"/>
      <c r="R140" s="20"/>
      <c r="S140" s="20"/>
      <c r="T140" s="67" t="s">
        <v>115</v>
      </c>
      <c r="U140" s="67"/>
      <c r="V140" s="68" t="e">
        <f t="shared" si="77"/>
        <v>#DIV/0!</v>
      </c>
      <c r="W140" s="68">
        <f t="shared" si="78"/>
        <v>0</v>
      </c>
      <c r="X140" s="67"/>
      <c r="Y140" s="67"/>
      <c r="Z140" s="67" t="s">
        <v>116</v>
      </c>
      <c r="AA140" s="67"/>
      <c r="AB140" s="68" t="e">
        <f t="shared" si="79"/>
        <v>#DIV/0!</v>
      </c>
      <c r="AC140" s="68">
        <f t="shared" si="80"/>
        <v>0</v>
      </c>
      <c r="AD140" s="67"/>
      <c r="AE140" s="67"/>
      <c r="AF140" s="67" t="s">
        <v>117</v>
      </c>
      <c r="AG140" s="67"/>
      <c r="AH140" s="68" t="e">
        <f t="shared" si="81"/>
        <v>#DIV/0!</v>
      </c>
      <c r="AI140" s="68">
        <f t="shared" si="82"/>
        <v>0</v>
      </c>
      <c r="AJ140" s="67"/>
      <c r="AK140" s="67"/>
      <c r="AL140" s="67" t="s">
        <v>118</v>
      </c>
      <c r="AM140" s="67"/>
      <c r="AN140" s="68" t="e">
        <f t="shared" si="83"/>
        <v>#DIV/0!</v>
      </c>
      <c r="AO140" s="68">
        <f t="shared" si="84"/>
        <v>0</v>
      </c>
      <c r="AP140" s="67"/>
      <c r="AQ140" s="67"/>
      <c r="AR140" s="67" t="s">
        <v>119</v>
      </c>
      <c r="AS140" s="67"/>
      <c r="AT140" s="68" t="e">
        <f t="shared" si="85"/>
        <v>#DIV/0!</v>
      </c>
      <c r="AU140" s="68">
        <f t="shared" si="86"/>
        <v>0</v>
      </c>
      <c r="AV140" s="67"/>
      <c r="AW140" s="67"/>
      <c r="AX140" s="67" t="s">
        <v>120</v>
      </c>
      <c r="AY140" s="67"/>
      <c r="AZ140" s="68" t="e">
        <f t="shared" si="87"/>
        <v>#DIV/0!</v>
      </c>
      <c r="BA140" s="68">
        <f t="shared" si="88"/>
        <v>0</v>
      </c>
      <c r="BB140" s="67"/>
      <c r="BC140" s="67"/>
      <c r="BD140" s="67" t="s">
        <v>121</v>
      </c>
      <c r="BE140" s="67"/>
      <c r="BF140" s="68" t="e">
        <f t="shared" si="89"/>
        <v>#DIV/0!</v>
      </c>
      <c r="BG140" s="68">
        <f t="shared" si="90"/>
        <v>0</v>
      </c>
      <c r="BH140" s="67"/>
      <c r="BI140" s="67"/>
      <c r="BJ140" s="67" t="s">
        <v>122</v>
      </c>
      <c r="BK140" s="67"/>
      <c r="BL140" s="68" t="e">
        <f t="shared" si="91"/>
        <v>#DIV/0!</v>
      </c>
      <c r="BM140" s="68">
        <f t="shared" si="92"/>
        <v>0</v>
      </c>
      <c r="BN140" s="67"/>
      <c r="BO140" s="67"/>
      <c r="BP140" s="67" t="s">
        <v>123</v>
      </c>
      <c r="BQ140" s="67"/>
      <c r="BR140" s="68">
        <f t="shared" si="93"/>
        <v>0</v>
      </c>
      <c r="BS140" s="68">
        <f t="shared" si="94"/>
        <v>0</v>
      </c>
      <c r="BT140" s="67"/>
      <c r="BU140" s="67"/>
      <c r="BV140" s="67" t="s">
        <v>124</v>
      </c>
      <c r="BW140" s="67"/>
      <c r="BX140" s="68" t="e">
        <f t="shared" si="95"/>
        <v>#DIV/0!</v>
      </c>
      <c r="BY140" s="68">
        <f t="shared" si="96"/>
        <v>0</v>
      </c>
      <c r="BZ140" s="67"/>
      <c r="CA140" s="67"/>
      <c r="CB140" s="67" t="s">
        <v>125</v>
      </c>
      <c r="CC140" s="67"/>
      <c r="CD140" s="68" t="e">
        <f t="shared" si="97"/>
        <v>#DIV/0!</v>
      </c>
      <c r="CE140" s="68">
        <f t="shared" si="98"/>
        <v>0</v>
      </c>
      <c r="CF140" s="67"/>
      <c r="CG140" s="67"/>
      <c r="CH140" s="67" t="s">
        <v>126</v>
      </c>
      <c r="CI140" s="67"/>
      <c r="CJ140" s="68" t="e">
        <f t="shared" si="99"/>
        <v>#DIV/0!</v>
      </c>
      <c r="CK140" s="68">
        <f t="shared" si="100"/>
        <v>0</v>
      </c>
      <c r="CL140" s="67"/>
      <c r="CM140" s="67"/>
      <c r="CN140" s="58">
        <f t="shared" si="101"/>
        <v>0</v>
      </c>
      <c r="CO140" s="58">
        <f t="shared" si="102"/>
        <v>0</v>
      </c>
      <c r="CP140" s="58">
        <f t="shared" si="103"/>
        <v>0</v>
      </c>
      <c r="CQ140" s="58">
        <f t="shared" si="104"/>
        <v>0</v>
      </c>
      <c r="CR140" s="58">
        <f t="shared" si="105"/>
        <v>0</v>
      </c>
      <c r="CS140" s="58">
        <f t="shared" si="106"/>
        <v>0</v>
      </c>
      <c r="CT140" s="58">
        <f t="shared" si="107"/>
        <v>0</v>
      </c>
      <c r="CU140" s="58">
        <f t="shared" si="108"/>
        <v>0</v>
      </c>
      <c r="CV140" s="58">
        <f t="shared" si="109"/>
        <v>0</v>
      </c>
      <c r="CW140" s="58">
        <f t="shared" si="110"/>
        <v>0</v>
      </c>
      <c r="CX140" s="58">
        <f t="shared" si="111"/>
        <v>0</v>
      </c>
      <c r="CY140" s="58">
        <f t="shared" si="112"/>
        <v>0</v>
      </c>
      <c r="CZ140" s="58">
        <f t="shared" si="113"/>
        <v>0</v>
      </c>
    </row>
    <row r="141" spans="1:104" ht="78" x14ac:dyDescent="0.35">
      <c r="A141" s="136" t="s">
        <v>591</v>
      </c>
      <c r="B141" s="293"/>
      <c r="C141" s="20" t="s">
        <v>808</v>
      </c>
      <c r="D141" s="22" t="s">
        <v>596</v>
      </c>
      <c r="E141" s="22" t="s">
        <v>599</v>
      </c>
      <c r="F141" s="22" t="s">
        <v>598</v>
      </c>
      <c r="G141" s="20">
        <f t="shared" si="76"/>
        <v>1</v>
      </c>
      <c r="H141" s="20"/>
      <c r="I141" s="20"/>
      <c r="J141" s="20"/>
      <c r="K141" s="20"/>
      <c r="L141" s="20"/>
      <c r="M141" s="20">
        <v>1</v>
      </c>
      <c r="N141" s="20"/>
      <c r="O141" s="20"/>
      <c r="P141" s="20"/>
      <c r="Q141" s="20"/>
      <c r="R141" s="20"/>
      <c r="S141" s="20"/>
      <c r="T141" s="67" t="s">
        <v>115</v>
      </c>
      <c r="U141" s="67"/>
      <c r="V141" s="68" t="e">
        <f t="shared" si="77"/>
        <v>#DIV/0!</v>
      </c>
      <c r="W141" s="68">
        <f t="shared" si="78"/>
        <v>0</v>
      </c>
      <c r="X141" s="67"/>
      <c r="Y141" s="67"/>
      <c r="Z141" s="67" t="s">
        <v>116</v>
      </c>
      <c r="AA141" s="67"/>
      <c r="AB141" s="68" t="e">
        <f t="shared" si="79"/>
        <v>#DIV/0!</v>
      </c>
      <c r="AC141" s="68">
        <f t="shared" si="80"/>
        <v>0</v>
      </c>
      <c r="AD141" s="67"/>
      <c r="AE141" s="67"/>
      <c r="AF141" s="67" t="s">
        <v>117</v>
      </c>
      <c r="AG141" s="67"/>
      <c r="AH141" s="68" t="e">
        <f t="shared" si="81"/>
        <v>#DIV/0!</v>
      </c>
      <c r="AI141" s="68">
        <f t="shared" si="82"/>
        <v>0</v>
      </c>
      <c r="AJ141" s="67"/>
      <c r="AK141" s="67"/>
      <c r="AL141" s="67" t="s">
        <v>118</v>
      </c>
      <c r="AM141" s="67"/>
      <c r="AN141" s="68" t="e">
        <f t="shared" si="83"/>
        <v>#DIV/0!</v>
      </c>
      <c r="AO141" s="68">
        <f t="shared" si="84"/>
        <v>0</v>
      </c>
      <c r="AP141" s="67"/>
      <c r="AQ141" s="67"/>
      <c r="AR141" s="67" t="s">
        <v>119</v>
      </c>
      <c r="AS141" s="67"/>
      <c r="AT141" s="68" t="e">
        <f t="shared" si="85"/>
        <v>#DIV/0!</v>
      </c>
      <c r="AU141" s="68">
        <f t="shared" si="86"/>
        <v>0</v>
      </c>
      <c r="AV141" s="67"/>
      <c r="AW141" s="67"/>
      <c r="AX141" s="67" t="s">
        <v>120</v>
      </c>
      <c r="AY141" s="67"/>
      <c r="AZ141" s="68">
        <f t="shared" si="87"/>
        <v>0</v>
      </c>
      <c r="BA141" s="68">
        <f t="shared" si="88"/>
        <v>0</v>
      </c>
      <c r="BB141" s="67"/>
      <c r="BC141" s="67"/>
      <c r="BD141" s="67" t="s">
        <v>121</v>
      </c>
      <c r="BE141" s="67"/>
      <c r="BF141" s="68" t="e">
        <f t="shared" si="89"/>
        <v>#DIV/0!</v>
      </c>
      <c r="BG141" s="68">
        <f t="shared" si="90"/>
        <v>0</v>
      </c>
      <c r="BH141" s="67"/>
      <c r="BI141" s="67"/>
      <c r="BJ141" s="67" t="s">
        <v>122</v>
      </c>
      <c r="BK141" s="67"/>
      <c r="BL141" s="68" t="e">
        <f t="shared" si="91"/>
        <v>#DIV/0!</v>
      </c>
      <c r="BM141" s="68">
        <f t="shared" si="92"/>
        <v>0</v>
      </c>
      <c r="BN141" s="67"/>
      <c r="BO141" s="67"/>
      <c r="BP141" s="67" t="s">
        <v>123</v>
      </c>
      <c r="BQ141" s="67"/>
      <c r="BR141" s="68" t="e">
        <f t="shared" si="93"/>
        <v>#DIV/0!</v>
      </c>
      <c r="BS141" s="68">
        <f t="shared" si="94"/>
        <v>0</v>
      </c>
      <c r="BT141" s="67"/>
      <c r="BU141" s="67"/>
      <c r="BV141" s="67" t="s">
        <v>124</v>
      </c>
      <c r="BW141" s="67"/>
      <c r="BX141" s="68" t="e">
        <f t="shared" si="95"/>
        <v>#DIV/0!</v>
      </c>
      <c r="BY141" s="68">
        <f t="shared" si="96"/>
        <v>0</v>
      </c>
      <c r="BZ141" s="67"/>
      <c r="CA141" s="67"/>
      <c r="CB141" s="67" t="s">
        <v>125</v>
      </c>
      <c r="CC141" s="67"/>
      <c r="CD141" s="68" t="e">
        <f t="shared" si="97"/>
        <v>#DIV/0!</v>
      </c>
      <c r="CE141" s="68">
        <f t="shared" si="98"/>
        <v>0</v>
      </c>
      <c r="CF141" s="67"/>
      <c r="CG141" s="67"/>
      <c r="CH141" s="67" t="s">
        <v>126</v>
      </c>
      <c r="CI141" s="67"/>
      <c r="CJ141" s="68" t="e">
        <f t="shared" si="99"/>
        <v>#DIV/0!</v>
      </c>
      <c r="CK141" s="68">
        <f t="shared" si="100"/>
        <v>0</v>
      </c>
      <c r="CL141" s="67"/>
      <c r="CM141" s="67"/>
      <c r="CN141" s="58">
        <f t="shared" si="101"/>
        <v>0</v>
      </c>
      <c r="CO141" s="58">
        <f t="shared" si="102"/>
        <v>0</v>
      </c>
      <c r="CP141" s="58">
        <f t="shared" si="103"/>
        <v>0</v>
      </c>
      <c r="CQ141" s="58">
        <f t="shared" si="104"/>
        <v>0</v>
      </c>
      <c r="CR141" s="58">
        <f t="shared" si="105"/>
        <v>0</v>
      </c>
      <c r="CS141" s="58">
        <f t="shared" si="106"/>
        <v>0</v>
      </c>
      <c r="CT141" s="58">
        <f t="shared" si="107"/>
        <v>0</v>
      </c>
      <c r="CU141" s="58">
        <f t="shared" si="108"/>
        <v>0</v>
      </c>
      <c r="CV141" s="58">
        <f t="shared" si="109"/>
        <v>0</v>
      </c>
      <c r="CW141" s="58">
        <f t="shared" si="110"/>
        <v>0</v>
      </c>
      <c r="CX141" s="58">
        <f t="shared" si="111"/>
        <v>0</v>
      </c>
      <c r="CY141" s="58">
        <f t="shared" si="112"/>
        <v>0</v>
      </c>
      <c r="CZ141" s="58">
        <f t="shared" si="113"/>
        <v>0</v>
      </c>
    </row>
    <row r="142" spans="1:104" ht="26" x14ac:dyDescent="0.35">
      <c r="A142" s="136" t="s">
        <v>591</v>
      </c>
      <c r="B142" s="293"/>
      <c r="C142" s="20" t="s">
        <v>809</v>
      </c>
      <c r="D142" s="22"/>
      <c r="E142" s="22"/>
      <c r="F142" s="22"/>
      <c r="G142" s="20">
        <f t="shared" si="76"/>
        <v>0</v>
      </c>
      <c r="H142" s="20"/>
      <c r="I142" s="20"/>
      <c r="J142" s="20"/>
      <c r="K142" s="20"/>
      <c r="L142" s="20"/>
      <c r="M142" s="20"/>
      <c r="N142" s="20"/>
      <c r="O142" s="20"/>
      <c r="P142" s="20"/>
      <c r="Q142" s="20"/>
      <c r="R142" s="20"/>
      <c r="S142" s="20"/>
      <c r="T142" s="67" t="s">
        <v>115</v>
      </c>
      <c r="U142" s="67"/>
      <c r="V142" s="68" t="e">
        <f t="shared" si="77"/>
        <v>#DIV/0!</v>
      </c>
      <c r="W142" s="68" t="e">
        <f t="shared" si="78"/>
        <v>#DIV/0!</v>
      </c>
      <c r="X142" s="67"/>
      <c r="Y142" s="67"/>
      <c r="Z142" s="67" t="s">
        <v>116</v>
      </c>
      <c r="AA142" s="67"/>
      <c r="AB142" s="68" t="e">
        <f t="shared" si="79"/>
        <v>#DIV/0!</v>
      </c>
      <c r="AC142" s="68" t="e">
        <f t="shared" si="80"/>
        <v>#DIV/0!</v>
      </c>
      <c r="AD142" s="67"/>
      <c r="AE142" s="67"/>
      <c r="AF142" s="67" t="s">
        <v>117</v>
      </c>
      <c r="AG142" s="67"/>
      <c r="AH142" s="68" t="e">
        <f t="shared" si="81"/>
        <v>#DIV/0!</v>
      </c>
      <c r="AI142" s="68" t="e">
        <f t="shared" si="82"/>
        <v>#DIV/0!</v>
      </c>
      <c r="AJ142" s="67"/>
      <c r="AK142" s="67"/>
      <c r="AL142" s="67" t="s">
        <v>118</v>
      </c>
      <c r="AM142" s="67"/>
      <c r="AN142" s="68" t="e">
        <f t="shared" si="83"/>
        <v>#DIV/0!</v>
      </c>
      <c r="AO142" s="68" t="e">
        <f t="shared" si="84"/>
        <v>#DIV/0!</v>
      </c>
      <c r="AP142" s="67"/>
      <c r="AQ142" s="67"/>
      <c r="AR142" s="67" t="s">
        <v>119</v>
      </c>
      <c r="AS142" s="67"/>
      <c r="AT142" s="68" t="e">
        <f t="shared" si="85"/>
        <v>#DIV/0!</v>
      </c>
      <c r="AU142" s="68" t="e">
        <f t="shared" si="86"/>
        <v>#DIV/0!</v>
      </c>
      <c r="AV142" s="67"/>
      <c r="AW142" s="67"/>
      <c r="AX142" s="67" t="s">
        <v>120</v>
      </c>
      <c r="AY142" s="67"/>
      <c r="AZ142" s="68" t="e">
        <f t="shared" si="87"/>
        <v>#DIV/0!</v>
      </c>
      <c r="BA142" s="68" t="e">
        <f t="shared" si="88"/>
        <v>#DIV/0!</v>
      </c>
      <c r="BB142" s="67"/>
      <c r="BC142" s="67"/>
      <c r="BD142" s="67" t="s">
        <v>121</v>
      </c>
      <c r="BE142" s="67"/>
      <c r="BF142" s="68" t="e">
        <f t="shared" si="89"/>
        <v>#DIV/0!</v>
      </c>
      <c r="BG142" s="68" t="e">
        <f t="shared" si="90"/>
        <v>#DIV/0!</v>
      </c>
      <c r="BH142" s="67"/>
      <c r="BI142" s="67"/>
      <c r="BJ142" s="67" t="s">
        <v>122</v>
      </c>
      <c r="BK142" s="67"/>
      <c r="BL142" s="68" t="e">
        <f t="shared" si="91"/>
        <v>#DIV/0!</v>
      </c>
      <c r="BM142" s="68" t="e">
        <f t="shared" si="92"/>
        <v>#DIV/0!</v>
      </c>
      <c r="BN142" s="67"/>
      <c r="BO142" s="67"/>
      <c r="BP142" s="67" t="s">
        <v>123</v>
      </c>
      <c r="BQ142" s="67"/>
      <c r="BR142" s="68" t="e">
        <f t="shared" si="93"/>
        <v>#DIV/0!</v>
      </c>
      <c r="BS142" s="68" t="e">
        <f t="shared" si="94"/>
        <v>#DIV/0!</v>
      </c>
      <c r="BT142" s="67"/>
      <c r="BU142" s="67"/>
      <c r="BV142" s="67" t="s">
        <v>124</v>
      </c>
      <c r="BW142" s="67"/>
      <c r="BX142" s="68" t="e">
        <f t="shared" si="95"/>
        <v>#DIV/0!</v>
      </c>
      <c r="BY142" s="68" t="e">
        <f t="shared" si="96"/>
        <v>#DIV/0!</v>
      </c>
      <c r="BZ142" s="67"/>
      <c r="CA142" s="67"/>
      <c r="CB142" s="67" t="s">
        <v>125</v>
      </c>
      <c r="CC142" s="67"/>
      <c r="CD142" s="68" t="e">
        <f t="shared" si="97"/>
        <v>#DIV/0!</v>
      </c>
      <c r="CE142" s="68" t="e">
        <f t="shared" si="98"/>
        <v>#DIV/0!</v>
      </c>
      <c r="CF142" s="67"/>
      <c r="CG142" s="67"/>
      <c r="CH142" s="67" t="s">
        <v>126</v>
      </c>
      <c r="CI142" s="67"/>
      <c r="CJ142" s="68" t="e">
        <f t="shared" si="99"/>
        <v>#DIV/0!</v>
      </c>
      <c r="CK142" s="68" t="e">
        <f t="shared" si="100"/>
        <v>#DIV/0!</v>
      </c>
      <c r="CL142" s="67"/>
      <c r="CM142" s="67"/>
      <c r="CN142" s="58">
        <f t="shared" si="101"/>
        <v>0</v>
      </c>
      <c r="CO142" s="58">
        <f t="shared" si="102"/>
        <v>0</v>
      </c>
      <c r="CP142" s="58">
        <f t="shared" si="103"/>
        <v>0</v>
      </c>
      <c r="CQ142" s="58">
        <f t="shared" si="104"/>
        <v>0</v>
      </c>
      <c r="CR142" s="58">
        <f t="shared" si="105"/>
        <v>0</v>
      </c>
      <c r="CS142" s="58">
        <f t="shared" si="106"/>
        <v>0</v>
      </c>
      <c r="CT142" s="58">
        <f t="shared" si="107"/>
        <v>0</v>
      </c>
      <c r="CU142" s="58">
        <f t="shared" si="108"/>
        <v>0</v>
      </c>
      <c r="CV142" s="58">
        <f t="shared" si="109"/>
        <v>0</v>
      </c>
      <c r="CW142" s="58">
        <f t="shared" si="110"/>
        <v>0</v>
      </c>
      <c r="CX142" s="58">
        <f t="shared" si="111"/>
        <v>0</v>
      </c>
      <c r="CY142" s="58">
        <f t="shared" si="112"/>
        <v>0</v>
      </c>
      <c r="CZ142" s="58">
        <f t="shared" si="113"/>
        <v>0</v>
      </c>
    </row>
    <row r="143" spans="1:104" ht="26" x14ac:dyDescent="0.35">
      <c r="A143" s="136" t="s">
        <v>591</v>
      </c>
      <c r="B143" s="294"/>
      <c r="C143" s="20" t="s">
        <v>810</v>
      </c>
      <c r="D143" s="22"/>
      <c r="E143" s="22"/>
      <c r="F143" s="22"/>
      <c r="G143" s="20">
        <f t="shared" si="76"/>
        <v>0</v>
      </c>
      <c r="H143" s="20"/>
      <c r="I143" s="20"/>
      <c r="J143" s="20"/>
      <c r="K143" s="20"/>
      <c r="L143" s="20"/>
      <c r="M143" s="20"/>
      <c r="N143" s="20"/>
      <c r="O143" s="20"/>
      <c r="P143" s="20"/>
      <c r="Q143" s="20"/>
      <c r="R143" s="20"/>
      <c r="S143" s="20"/>
      <c r="T143" s="67" t="s">
        <v>115</v>
      </c>
      <c r="U143" s="67"/>
      <c r="V143" s="68" t="e">
        <f t="shared" si="77"/>
        <v>#DIV/0!</v>
      </c>
      <c r="W143" s="68" t="e">
        <f t="shared" si="78"/>
        <v>#DIV/0!</v>
      </c>
      <c r="X143" s="67"/>
      <c r="Y143" s="67"/>
      <c r="Z143" s="67" t="s">
        <v>116</v>
      </c>
      <c r="AA143" s="67"/>
      <c r="AB143" s="68" t="e">
        <f t="shared" si="79"/>
        <v>#DIV/0!</v>
      </c>
      <c r="AC143" s="68" t="e">
        <f t="shared" si="80"/>
        <v>#DIV/0!</v>
      </c>
      <c r="AD143" s="67"/>
      <c r="AE143" s="67"/>
      <c r="AF143" s="67" t="s">
        <v>117</v>
      </c>
      <c r="AG143" s="67"/>
      <c r="AH143" s="68" t="e">
        <f t="shared" si="81"/>
        <v>#DIV/0!</v>
      </c>
      <c r="AI143" s="68" t="e">
        <f t="shared" si="82"/>
        <v>#DIV/0!</v>
      </c>
      <c r="AJ143" s="67"/>
      <c r="AK143" s="67"/>
      <c r="AL143" s="67" t="s">
        <v>118</v>
      </c>
      <c r="AM143" s="67"/>
      <c r="AN143" s="68" t="e">
        <f t="shared" si="83"/>
        <v>#DIV/0!</v>
      </c>
      <c r="AO143" s="68" t="e">
        <f t="shared" si="84"/>
        <v>#DIV/0!</v>
      </c>
      <c r="AP143" s="67"/>
      <c r="AQ143" s="67"/>
      <c r="AR143" s="67" t="s">
        <v>119</v>
      </c>
      <c r="AS143" s="67"/>
      <c r="AT143" s="68" t="e">
        <f t="shared" si="85"/>
        <v>#DIV/0!</v>
      </c>
      <c r="AU143" s="68" t="e">
        <f t="shared" si="86"/>
        <v>#DIV/0!</v>
      </c>
      <c r="AV143" s="67"/>
      <c r="AW143" s="67"/>
      <c r="AX143" s="67" t="s">
        <v>120</v>
      </c>
      <c r="AY143" s="67"/>
      <c r="AZ143" s="68" t="e">
        <f t="shared" si="87"/>
        <v>#DIV/0!</v>
      </c>
      <c r="BA143" s="68" t="e">
        <f t="shared" si="88"/>
        <v>#DIV/0!</v>
      </c>
      <c r="BB143" s="67"/>
      <c r="BC143" s="67"/>
      <c r="BD143" s="67" t="s">
        <v>121</v>
      </c>
      <c r="BE143" s="67"/>
      <c r="BF143" s="68" t="e">
        <f t="shared" si="89"/>
        <v>#DIV/0!</v>
      </c>
      <c r="BG143" s="68" t="e">
        <f t="shared" si="90"/>
        <v>#DIV/0!</v>
      </c>
      <c r="BH143" s="67"/>
      <c r="BI143" s="67"/>
      <c r="BJ143" s="67" t="s">
        <v>122</v>
      </c>
      <c r="BK143" s="67"/>
      <c r="BL143" s="68" t="e">
        <f t="shared" si="91"/>
        <v>#DIV/0!</v>
      </c>
      <c r="BM143" s="68" t="e">
        <f t="shared" si="92"/>
        <v>#DIV/0!</v>
      </c>
      <c r="BN143" s="67"/>
      <c r="BO143" s="67"/>
      <c r="BP143" s="67" t="s">
        <v>123</v>
      </c>
      <c r="BQ143" s="67"/>
      <c r="BR143" s="68" t="e">
        <f t="shared" si="93"/>
        <v>#DIV/0!</v>
      </c>
      <c r="BS143" s="68" t="e">
        <f t="shared" si="94"/>
        <v>#DIV/0!</v>
      </c>
      <c r="BT143" s="67"/>
      <c r="BU143" s="67"/>
      <c r="BV143" s="67" t="s">
        <v>124</v>
      </c>
      <c r="BW143" s="67"/>
      <c r="BX143" s="68" t="e">
        <f t="shared" si="95"/>
        <v>#DIV/0!</v>
      </c>
      <c r="BY143" s="68" t="e">
        <f t="shared" si="96"/>
        <v>#DIV/0!</v>
      </c>
      <c r="BZ143" s="67"/>
      <c r="CA143" s="67"/>
      <c r="CB143" s="67" t="s">
        <v>125</v>
      </c>
      <c r="CC143" s="67"/>
      <c r="CD143" s="68" t="e">
        <f t="shared" si="97"/>
        <v>#DIV/0!</v>
      </c>
      <c r="CE143" s="68" t="e">
        <f t="shared" si="98"/>
        <v>#DIV/0!</v>
      </c>
      <c r="CF143" s="67"/>
      <c r="CG143" s="67"/>
      <c r="CH143" s="67" t="s">
        <v>126</v>
      </c>
      <c r="CI143" s="67"/>
      <c r="CJ143" s="68" t="e">
        <f t="shared" si="99"/>
        <v>#DIV/0!</v>
      </c>
      <c r="CK143" s="68" t="e">
        <f t="shared" si="100"/>
        <v>#DIV/0!</v>
      </c>
      <c r="CL143" s="67"/>
      <c r="CM143" s="67"/>
      <c r="CN143" s="58">
        <f t="shared" si="101"/>
        <v>0</v>
      </c>
      <c r="CO143" s="58">
        <f t="shared" si="102"/>
        <v>0</v>
      </c>
      <c r="CP143" s="58">
        <f t="shared" si="103"/>
        <v>0</v>
      </c>
      <c r="CQ143" s="58">
        <f t="shared" si="104"/>
        <v>0</v>
      </c>
      <c r="CR143" s="58">
        <f t="shared" si="105"/>
        <v>0</v>
      </c>
      <c r="CS143" s="58">
        <f t="shared" si="106"/>
        <v>0</v>
      </c>
      <c r="CT143" s="58">
        <f t="shared" si="107"/>
        <v>0</v>
      </c>
      <c r="CU143" s="58">
        <f t="shared" si="108"/>
        <v>0</v>
      </c>
      <c r="CV143" s="58">
        <f t="shared" si="109"/>
        <v>0</v>
      </c>
      <c r="CW143" s="58">
        <f t="shared" si="110"/>
        <v>0</v>
      </c>
      <c r="CX143" s="58">
        <f t="shared" si="111"/>
        <v>0</v>
      </c>
      <c r="CY143" s="58">
        <f t="shared" si="112"/>
        <v>0</v>
      </c>
      <c r="CZ143" s="58">
        <f t="shared" si="113"/>
        <v>0</v>
      </c>
    </row>
    <row r="144" spans="1:104" ht="52" x14ac:dyDescent="0.35">
      <c r="A144" s="136" t="s">
        <v>591</v>
      </c>
      <c r="B144" s="292" t="s">
        <v>148</v>
      </c>
      <c r="C144" s="20" t="s">
        <v>811</v>
      </c>
      <c r="D144" s="22" t="s">
        <v>600</v>
      </c>
      <c r="E144" s="22" t="s">
        <v>601</v>
      </c>
      <c r="F144" s="22" t="s">
        <v>602</v>
      </c>
      <c r="G144" s="20">
        <f t="shared" si="76"/>
        <v>6</v>
      </c>
      <c r="H144" s="20"/>
      <c r="I144" s="20"/>
      <c r="J144" s="20"/>
      <c r="K144" s="20"/>
      <c r="L144" s="20"/>
      <c r="M144" s="20">
        <v>1</v>
      </c>
      <c r="N144" s="20">
        <v>1</v>
      </c>
      <c r="O144" s="20">
        <v>1</v>
      </c>
      <c r="P144" s="20">
        <v>1</v>
      </c>
      <c r="Q144" s="20">
        <v>1</v>
      </c>
      <c r="R144" s="20">
        <v>1</v>
      </c>
      <c r="S144" s="20"/>
      <c r="T144" s="67" t="s">
        <v>115</v>
      </c>
      <c r="U144" s="67"/>
      <c r="V144" s="68" t="e">
        <f t="shared" si="77"/>
        <v>#DIV/0!</v>
      </c>
      <c r="W144" s="68">
        <f t="shared" si="78"/>
        <v>0</v>
      </c>
      <c r="X144" s="67"/>
      <c r="Y144" s="67"/>
      <c r="Z144" s="67" t="s">
        <v>116</v>
      </c>
      <c r="AA144" s="67"/>
      <c r="AB144" s="68" t="e">
        <f t="shared" si="79"/>
        <v>#DIV/0!</v>
      </c>
      <c r="AC144" s="68">
        <f t="shared" si="80"/>
        <v>0</v>
      </c>
      <c r="AD144" s="67"/>
      <c r="AE144" s="67"/>
      <c r="AF144" s="67" t="s">
        <v>117</v>
      </c>
      <c r="AG144" s="67"/>
      <c r="AH144" s="68" t="e">
        <f t="shared" si="81"/>
        <v>#DIV/0!</v>
      </c>
      <c r="AI144" s="68">
        <f t="shared" si="82"/>
        <v>0</v>
      </c>
      <c r="AJ144" s="67"/>
      <c r="AK144" s="67"/>
      <c r="AL144" s="67" t="s">
        <v>118</v>
      </c>
      <c r="AM144" s="67"/>
      <c r="AN144" s="68" t="e">
        <f t="shared" si="83"/>
        <v>#DIV/0!</v>
      </c>
      <c r="AO144" s="68">
        <f t="shared" si="84"/>
        <v>0</v>
      </c>
      <c r="AP144" s="67"/>
      <c r="AQ144" s="67"/>
      <c r="AR144" s="67" t="s">
        <v>119</v>
      </c>
      <c r="AS144" s="67"/>
      <c r="AT144" s="68" t="e">
        <f t="shared" si="85"/>
        <v>#DIV/0!</v>
      </c>
      <c r="AU144" s="68">
        <f t="shared" si="86"/>
        <v>0</v>
      </c>
      <c r="AV144" s="67"/>
      <c r="AW144" s="67"/>
      <c r="AX144" s="67" t="s">
        <v>120</v>
      </c>
      <c r="AY144" s="67"/>
      <c r="AZ144" s="68">
        <f t="shared" si="87"/>
        <v>0</v>
      </c>
      <c r="BA144" s="68">
        <f t="shared" si="88"/>
        <v>0</v>
      </c>
      <c r="BB144" s="67"/>
      <c r="BC144" s="67"/>
      <c r="BD144" s="67" t="s">
        <v>121</v>
      </c>
      <c r="BE144" s="67"/>
      <c r="BF144" s="68">
        <f t="shared" si="89"/>
        <v>0</v>
      </c>
      <c r="BG144" s="68">
        <f t="shared" si="90"/>
        <v>0</v>
      </c>
      <c r="BH144" s="67"/>
      <c r="BI144" s="67"/>
      <c r="BJ144" s="67" t="s">
        <v>122</v>
      </c>
      <c r="BK144" s="67"/>
      <c r="BL144" s="68">
        <f t="shared" si="91"/>
        <v>0</v>
      </c>
      <c r="BM144" s="68">
        <f t="shared" si="92"/>
        <v>0</v>
      </c>
      <c r="BN144" s="67"/>
      <c r="BO144" s="67"/>
      <c r="BP144" s="67" t="s">
        <v>123</v>
      </c>
      <c r="BQ144" s="67"/>
      <c r="BR144" s="68">
        <f t="shared" si="93"/>
        <v>0</v>
      </c>
      <c r="BS144" s="68">
        <f t="shared" si="94"/>
        <v>0</v>
      </c>
      <c r="BT144" s="67"/>
      <c r="BU144" s="67"/>
      <c r="BV144" s="67" t="s">
        <v>124</v>
      </c>
      <c r="BW144" s="67"/>
      <c r="BX144" s="68">
        <f t="shared" si="95"/>
        <v>0</v>
      </c>
      <c r="BY144" s="68">
        <f t="shared" si="96"/>
        <v>0</v>
      </c>
      <c r="BZ144" s="67"/>
      <c r="CA144" s="67"/>
      <c r="CB144" s="67" t="s">
        <v>125</v>
      </c>
      <c r="CC144" s="67"/>
      <c r="CD144" s="68">
        <f t="shared" si="97"/>
        <v>0</v>
      </c>
      <c r="CE144" s="68">
        <f t="shared" si="98"/>
        <v>0</v>
      </c>
      <c r="CF144" s="67"/>
      <c r="CG144" s="67"/>
      <c r="CH144" s="67" t="s">
        <v>126</v>
      </c>
      <c r="CI144" s="67"/>
      <c r="CJ144" s="68" t="e">
        <f t="shared" si="99"/>
        <v>#DIV/0!</v>
      </c>
      <c r="CK144" s="68">
        <f t="shared" si="100"/>
        <v>0</v>
      </c>
      <c r="CL144" s="67"/>
      <c r="CM144" s="67"/>
      <c r="CN144" s="58">
        <f t="shared" si="101"/>
        <v>0</v>
      </c>
      <c r="CO144" s="58">
        <f t="shared" si="102"/>
        <v>0</v>
      </c>
      <c r="CP144" s="58">
        <f t="shared" si="103"/>
        <v>0</v>
      </c>
      <c r="CQ144" s="58">
        <f t="shared" si="104"/>
        <v>0</v>
      </c>
      <c r="CR144" s="58">
        <f t="shared" si="105"/>
        <v>0</v>
      </c>
      <c r="CS144" s="58">
        <f t="shared" si="106"/>
        <v>0</v>
      </c>
      <c r="CT144" s="58">
        <f t="shared" si="107"/>
        <v>0</v>
      </c>
      <c r="CU144" s="58">
        <f t="shared" si="108"/>
        <v>0</v>
      </c>
      <c r="CV144" s="58">
        <f t="shared" si="109"/>
        <v>0</v>
      </c>
      <c r="CW144" s="58">
        <f t="shared" si="110"/>
        <v>0</v>
      </c>
      <c r="CX144" s="58">
        <f t="shared" si="111"/>
        <v>0</v>
      </c>
      <c r="CY144" s="58">
        <f t="shared" si="112"/>
        <v>0</v>
      </c>
      <c r="CZ144" s="58">
        <f t="shared" si="113"/>
        <v>0</v>
      </c>
    </row>
    <row r="145" spans="1:104" ht="26" x14ac:dyDescent="0.35">
      <c r="A145" s="136" t="s">
        <v>591</v>
      </c>
      <c r="B145" s="293"/>
      <c r="C145" s="20" t="s">
        <v>812</v>
      </c>
      <c r="D145" s="22"/>
      <c r="E145" s="22"/>
      <c r="F145" s="22"/>
      <c r="G145" s="20">
        <f t="shared" si="76"/>
        <v>0</v>
      </c>
      <c r="H145" s="20"/>
      <c r="I145" s="20"/>
      <c r="J145" s="20"/>
      <c r="K145" s="20"/>
      <c r="L145" s="20"/>
      <c r="M145" s="20"/>
      <c r="N145" s="20"/>
      <c r="O145" s="20"/>
      <c r="P145" s="20"/>
      <c r="Q145" s="20"/>
      <c r="R145" s="20"/>
      <c r="S145" s="20"/>
      <c r="T145" s="67" t="s">
        <v>115</v>
      </c>
      <c r="U145" s="67"/>
      <c r="V145" s="68" t="e">
        <f t="shared" si="77"/>
        <v>#DIV/0!</v>
      </c>
      <c r="W145" s="68" t="e">
        <f t="shared" si="78"/>
        <v>#DIV/0!</v>
      </c>
      <c r="X145" s="67"/>
      <c r="Y145" s="67"/>
      <c r="Z145" s="67" t="s">
        <v>116</v>
      </c>
      <c r="AA145" s="67"/>
      <c r="AB145" s="68" t="e">
        <f t="shared" si="79"/>
        <v>#DIV/0!</v>
      </c>
      <c r="AC145" s="68" t="e">
        <f t="shared" si="80"/>
        <v>#DIV/0!</v>
      </c>
      <c r="AD145" s="67"/>
      <c r="AE145" s="67"/>
      <c r="AF145" s="67" t="s">
        <v>117</v>
      </c>
      <c r="AG145" s="67"/>
      <c r="AH145" s="68" t="e">
        <f t="shared" si="81"/>
        <v>#DIV/0!</v>
      </c>
      <c r="AI145" s="68" t="e">
        <f t="shared" si="82"/>
        <v>#DIV/0!</v>
      </c>
      <c r="AJ145" s="67"/>
      <c r="AK145" s="67"/>
      <c r="AL145" s="67" t="s">
        <v>118</v>
      </c>
      <c r="AM145" s="67"/>
      <c r="AN145" s="68" t="e">
        <f t="shared" si="83"/>
        <v>#DIV/0!</v>
      </c>
      <c r="AO145" s="68" t="e">
        <f t="shared" si="84"/>
        <v>#DIV/0!</v>
      </c>
      <c r="AP145" s="67"/>
      <c r="AQ145" s="67"/>
      <c r="AR145" s="67" t="s">
        <v>119</v>
      </c>
      <c r="AS145" s="67"/>
      <c r="AT145" s="68" t="e">
        <f t="shared" si="85"/>
        <v>#DIV/0!</v>
      </c>
      <c r="AU145" s="68" t="e">
        <f t="shared" si="86"/>
        <v>#DIV/0!</v>
      </c>
      <c r="AV145" s="67"/>
      <c r="AW145" s="67"/>
      <c r="AX145" s="67" t="s">
        <v>120</v>
      </c>
      <c r="AY145" s="67"/>
      <c r="AZ145" s="68" t="e">
        <f t="shared" si="87"/>
        <v>#DIV/0!</v>
      </c>
      <c r="BA145" s="68" t="e">
        <f t="shared" si="88"/>
        <v>#DIV/0!</v>
      </c>
      <c r="BB145" s="67"/>
      <c r="BC145" s="67"/>
      <c r="BD145" s="67" t="s">
        <v>121</v>
      </c>
      <c r="BE145" s="67"/>
      <c r="BF145" s="68" t="e">
        <f t="shared" si="89"/>
        <v>#DIV/0!</v>
      </c>
      <c r="BG145" s="68" t="e">
        <f t="shared" si="90"/>
        <v>#DIV/0!</v>
      </c>
      <c r="BH145" s="67"/>
      <c r="BI145" s="67"/>
      <c r="BJ145" s="67" t="s">
        <v>122</v>
      </c>
      <c r="BK145" s="67"/>
      <c r="BL145" s="68" t="e">
        <f t="shared" si="91"/>
        <v>#DIV/0!</v>
      </c>
      <c r="BM145" s="68" t="e">
        <f t="shared" si="92"/>
        <v>#DIV/0!</v>
      </c>
      <c r="BN145" s="67"/>
      <c r="BO145" s="67"/>
      <c r="BP145" s="67" t="s">
        <v>123</v>
      </c>
      <c r="BQ145" s="67"/>
      <c r="BR145" s="68" t="e">
        <f t="shared" si="93"/>
        <v>#DIV/0!</v>
      </c>
      <c r="BS145" s="68" t="e">
        <f t="shared" si="94"/>
        <v>#DIV/0!</v>
      </c>
      <c r="BT145" s="67"/>
      <c r="BU145" s="67"/>
      <c r="BV145" s="67" t="s">
        <v>124</v>
      </c>
      <c r="BW145" s="67"/>
      <c r="BX145" s="68" t="e">
        <f t="shared" si="95"/>
        <v>#DIV/0!</v>
      </c>
      <c r="BY145" s="68" t="e">
        <f t="shared" si="96"/>
        <v>#DIV/0!</v>
      </c>
      <c r="BZ145" s="67"/>
      <c r="CA145" s="67"/>
      <c r="CB145" s="67" t="s">
        <v>125</v>
      </c>
      <c r="CC145" s="67"/>
      <c r="CD145" s="68" t="e">
        <f t="shared" si="97"/>
        <v>#DIV/0!</v>
      </c>
      <c r="CE145" s="68" t="e">
        <f t="shared" si="98"/>
        <v>#DIV/0!</v>
      </c>
      <c r="CF145" s="67"/>
      <c r="CG145" s="67"/>
      <c r="CH145" s="67" t="s">
        <v>126</v>
      </c>
      <c r="CI145" s="67"/>
      <c r="CJ145" s="68" t="e">
        <f t="shared" si="99"/>
        <v>#DIV/0!</v>
      </c>
      <c r="CK145" s="68" t="e">
        <f t="shared" si="100"/>
        <v>#DIV/0!</v>
      </c>
      <c r="CL145" s="67"/>
      <c r="CM145" s="67"/>
      <c r="CN145" s="58">
        <f t="shared" si="101"/>
        <v>0</v>
      </c>
      <c r="CO145" s="58">
        <f t="shared" si="102"/>
        <v>0</v>
      </c>
      <c r="CP145" s="58">
        <f t="shared" si="103"/>
        <v>0</v>
      </c>
      <c r="CQ145" s="58">
        <f t="shared" si="104"/>
        <v>0</v>
      </c>
      <c r="CR145" s="58">
        <f t="shared" si="105"/>
        <v>0</v>
      </c>
      <c r="CS145" s="58">
        <f t="shared" si="106"/>
        <v>0</v>
      </c>
      <c r="CT145" s="58">
        <f t="shared" si="107"/>
        <v>0</v>
      </c>
      <c r="CU145" s="58">
        <f t="shared" si="108"/>
        <v>0</v>
      </c>
      <c r="CV145" s="58">
        <f t="shared" si="109"/>
        <v>0</v>
      </c>
      <c r="CW145" s="58">
        <f t="shared" si="110"/>
        <v>0</v>
      </c>
      <c r="CX145" s="58">
        <f t="shared" si="111"/>
        <v>0</v>
      </c>
      <c r="CY145" s="58">
        <f t="shared" si="112"/>
        <v>0</v>
      </c>
      <c r="CZ145" s="58">
        <f t="shared" si="113"/>
        <v>0</v>
      </c>
    </row>
    <row r="146" spans="1:104" ht="26" x14ac:dyDescent="0.35">
      <c r="A146" s="136" t="s">
        <v>591</v>
      </c>
      <c r="B146" s="293"/>
      <c r="C146" s="20" t="s">
        <v>813</v>
      </c>
      <c r="D146" s="22"/>
      <c r="E146" s="22"/>
      <c r="F146" s="22"/>
      <c r="G146" s="20">
        <f t="shared" si="76"/>
        <v>0</v>
      </c>
      <c r="H146" s="20"/>
      <c r="I146" s="20"/>
      <c r="J146" s="20"/>
      <c r="K146" s="20"/>
      <c r="L146" s="20"/>
      <c r="M146" s="20"/>
      <c r="N146" s="20"/>
      <c r="O146" s="20"/>
      <c r="P146" s="20"/>
      <c r="Q146" s="20"/>
      <c r="R146" s="20"/>
      <c r="S146" s="20"/>
      <c r="T146" s="67" t="s">
        <v>115</v>
      </c>
      <c r="U146" s="67"/>
      <c r="V146" s="68" t="e">
        <f t="shared" si="77"/>
        <v>#DIV/0!</v>
      </c>
      <c r="W146" s="68" t="e">
        <f t="shared" si="78"/>
        <v>#DIV/0!</v>
      </c>
      <c r="X146" s="67"/>
      <c r="Y146" s="67"/>
      <c r="Z146" s="67" t="s">
        <v>116</v>
      </c>
      <c r="AA146" s="67"/>
      <c r="AB146" s="68" t="e">
        <f t="shared" si="79"/>
        <v>#DIV/0!</v>
      </c>
      <c r="AC146" s="68" t="e">
        <f t="shared" si="80"/>
        <v>#DIV/0!</v>
      </c>
      <c r="AD146" s="67"/>
      <c r="AE146" s="67"/>
      <c r="AF146" s="67" t="s">
        <v>117</v>
      </c>
      <c r="AG146" s="67"/>
      <c r="AH146" s="68" t="e">
        <f t="shared" si="81"/>
        <v>#DIV/0!</v>
      </c>
      <c r="AI146" s="68" t="e">
        <f t="shared" si="82"/>
        <v>#DIV/0!</v>
      </c>
      <c r="AJ146" s="67"/>
      <c r="AK146" s="67"/>
      <c r="AL146" s="67" t="s">
        <v>118</v>
      </c>
      <c r="AM146" s="67"/>
      <c r="AN146" s="68" t="e">
        <f t="shared" si="83"/>
        <v>#DIV/0!</v>
      </c>
      <c r="AO146" s="68" t="e">
        <f t="shared" si="84"/>
        <v>#DIV/0!</v>
      </c>
      <c r="AP146" s="67"/>
      <c r="AQ146" s="67"/>
      <c r="AR146" s="67" t="s">
        <v>119</v>
      </c>
      <c r="AS146" s="67"/>
      <c r="AT146" s="68" t="e">
        <f t="shared" si="85"/>
        <v>#DIV/0!</v>
      </c>
      <c r="AU146" s="68" t="e">
        <f t="shared" si="86"/>
        <v>#DIV/0!</v>
      </c>
      <c r="AV146" s="67"/>
      <c r="AW146" s="67"/>
      <c r="AX146" s="67" t="s">
        <v>120</v>
      </c>
      <c r="AY146" s="67"/>
      <c r="AZ146" s="68" t="e">
        <f t="shared" si="87"/>
        <v>#DIV/0!</v>
      </c>
      <c r="BA146" s="68" t="e">
        <f t="shared" si="88"/>
        <v>#DIV/0!</v>
      </c>
      <c r="BB146" s="67"/>
      <c r="BC146" s="67"/>
      <c r="BD146" s="67" t="s">
        <v>121</v>
      </c>
      <c r="BE146" s="67"/>
      <c r="BF146" s="68" t="e">
        <f t="shared" si="89"/>
        <v>#DIV/0!</v>
      </c>
      <c r="BG146" s="68" t="e">
        <f t="shared" si="90"/>
        <v>#DIV/0!</v>
      </c>
      <c r="BH146" s="67"/>
      <c r="BI146" s="67"/>
      <c r="BJ146" s="67" t="s">
        <v>122</v>
      </c>
      <c r="BK146" s="67"/>
      <c r="BL146" s="68" t="e">
        <f t="shared" si="91"/>
        <v>#DIV/0!</v>
      </c>
      <c r="BM146" s="68" t="e">
        <f t="shared" si="92"/>
        <v>#DIV/0!</v>
      </c>
      <c r="BN146" s="67"/>
      <c r="BO146" s="67"/>
      <c r="BP146" s="67" t="s">
        <v>123</v>
      </c>
      <c r="BQ146" s="67"/>
      <c r="BR146" s="68" t="e">
        <f t="shared" si="93"/>
        <v>#DIV/0!</v>
      </c>
      <c r="BS146" s="68" t="e">
        <f t="shared" si="94"/>
        <v>#DIV/0!</v>
      </c>
      <c r="BT146" s="67"/>
      <c r="BU146" s="67"/>
      <c r="BV146" s="67" t="s">
        <v>124</v>
      </c>
      <c r="BW146" s="67"/>
      <c r="BX146" s="68" t="e">
        <f t="shared" si="95"/>
        <v>#DIV/0!</v>
      </c>
      <c r="BY146" s="68" t="e">
        <f t="shared" si="96"/>
        <v>#DIV/0!</v>
      </c>
      <c r="BZ146" s="67"/>
      <c r="CA146" s="67"/>
      <c r="CB146" s="67" t="s">
        <v>125</v>
      </c>
      <c r="CC146" s="67"/>
      <c r="CD146" s="68" t="e">
        <f t="shared" si="97"/>
        <v>#DIV/0!</v>
      </c>
      <c r="CE146" s="68" t="e">
        <f t="shared" si="98"/>
        <v>#DIV/0!</v>
      </c>
      <c r="CF146" s="67"/>
      <c r="CG146" s="67"/>
      <c r="CH146" s="67" t="s">
        <v>126</v>
      </c>
      <c r="CI146" s="67"/>
      <c r="CJ146" s="68" t="e">
        <f t="shared" si="99"/>
        <v>#DIV/0!</v>
      </c>
      <c r="CK146" s="68" t="e">
        <f t="shared" si="100"/>
        <v>#DIV/0!</v>
      </c>
      <c r="CL146" s="67"/>
      <c r="CM146" s="67"/>
      <c r="CN146" s="58">
        <f t="shared" si="101"/>
        <v>0</v>
      </c>
      <c r="CO146" s="58">
        <f t="shared" si="102"/>
        <v>0</v>
      </c>
      <c r="CP146" s="58">
        <f t="shared" si="103"/>
        <v>0</v>
      </c>
      <c r="CQ146" s="58">
        <f t="shared" si="104"/>
        <v>0</v>
      </c>
      <c r="CR146" s="58">
        <f t="shared" si="105"/>
        <v>0</v>
      </c>
      <c r="CS146" s="58">
        <f t="shared" si="106"/>
        <v>0</v>
      </c>
      <c r="CT146" s="58">
        <f t="shared" si="107"/>
        <v>0</v>
      </c>
      <c r="CU146" s="58">
        <f t="shared" si="108"/>
        <v>0</v>
      </c>
      <c r="CV146" s="58">
        <f t="shared" si="109"/>
        <v>0</v>
      </c>
      <c r="CW146" s="58">
        <f t="shared" si="110"/>
        <v>0</v>
      </c>
      <c r="CX146" s="58">
        <f t="shared" si="111"/>
        <v>0</v>
      </c>
      <c r="CY146" s="58">
        <f t="shared" si="112"/>
        <v>0</v>
      </c>
      <c r="CZ146" s="58">
        <f t="shared" si="113"/>
        <v>0</v>
      </c>
    </row>
    <row r="147" spans="1:104" ht="26" x14ac:dyDescent="0.35">
      <c r="A147" s="136" t="s">
        <v>591</v>
      </c>
      <c r="B147" s="294"/>
      <c r="C147" s="20" t="s">
        <v>814</v>
      </c>
      <c r="D147" s="22"/>
      <c r="E147" s="22"/>
      <c r="F147" s="22"/>
      <c r="G147" s="20">
        <f t="shared" si="76"/>
        <v>0</v>
      </c>
      <c r="H147" s="20"/>
      <c r="I147" s="20"/>
      <c r="J147" s="20"/>
      <c r="K147" s="20"/>
      <c r="L147" s="20"/>
      <c r="M147" s="20"/>
      <c r="N147" s="20"/>
      <c r="O147" s="20"/>
      <c r="P147" s="20"/>
      <c r="Q147" s="20"/>
      <c r="R147" s="20"/>
      <c r="S147" s="20"/>
      <c r="T147" s="67" t="s">
        <v>115</v>
      </c>
      <c r="U147" s="67"/>
      <c r="V147" s="68" t="e">
        <f t="shared" si="77"/>
        <v>#DIV/0!</v>
      </c>
      <c r="W147" s="68" t="e">
        <f t="shared" si="78"/>
        <v>#DIV/0!</v>
      </c>
      <c r="X147" s="67"/>
      <c r="Y147" s="67"/>
      <c r="Z147" s="67" t="s">
        <v>116</v>
      </c>
      <c r="AA147" s="67"/>
      <c r="AB147" s="68" t="e">
        <f t="shared" si="79"/>
        <v>#DIV/0!</v>
      </c>
      <c r="AC147" s="68" t="e">
        <f t="shared" si="80"/>
        <v>#DIV/0!</v>
      </c>
      <c r="AD147" s="67"/>
      <c r="AE147" s="67"/>
      <c r="AF147" s="67" t="s">
        <v>117</v>
      </c>
      <c r="AG147" s="67"/>
      <c r="AH147" s="68" t="e">
        <f t="shared" si="81"/>
        <v>#DIV/0!</v>
      </c>
      <c r="AI147" s="68" t="e">
        <f t="shared" si="82"/>
        <v>#DIV/0!</v>
      </c>
      <c r="AJ147" s="67"/>
      <c r="AK147" s="67"/>
      <c r="AL147" s="67" t="s">
        <v>118</v>
      </c>
      <c r="AM147" s="67"/>
      <c r="AN147" s="68" t="e">
        <f t="shared" si="83"/>
        <v>#DIV/0!</v>
      </c>
      <c r="AO147" s="68" t="e">
        <f t="shared" si="84"/>
        <v>#DIV/0!</v>
      </c>
      <c r="AP147" s="67"/>
      <c r="AQ147" s="67"/>
      <c r="AR147" s="67" t="s">
        <v>119</v>
      </c>
      <c r="AS147" s="67"/>
      <c r="AT147" s="68" t="e">
        <f t="shared" si="85"/>
        <v>#DIV/0!</v>
      </c>
      <c r="AU147" s="68" t="e">
        <f t="shared" si="86"/>
        <v>#DIV/0!</v>
      </c>
      <c r="AV147" s="67"/>
      <c r="AW147" s="67"/>
      <c r="AX147" s="67" t="s">
        <v>120</v>
      </c>
      <c r="AY147" s="67"/>
      <c r="AZ147" s="68" t="e">
        <f t="shared" si="87"/>
        <v>#DIV/0!</v>
      </c>
      <c r="BA147" s="68" t="e">
        <f t="shared" si="88"/>
        <v>#DIV/0!</v>
      </c>
      <c r="BB147" s="67"/>
      <c r="BC147" s="67"/>
      <c r="BD147" s="67" t="s">
        <v>121</v>
      </c>
      <c r="BE147" s="67"/>
      <c r="BF147" s="68" t="e">
        <f t="shared" si="89"/>
        <v>#DIV/0!</v>
      </c>
      <c r="BG147" s="68" t="e">
        <f t="shared" si="90"/>
        <v>#DIV/0!</v>
      </c>
      <c r="BH147" s="67"/>
      <c r="BI147" s="67"/>
      <c r="BJ147" s="67" t="s">
        <v>122</v>
      </c>
      <c r="BK147" s="67"/>
      <c r="BL147" s="68" t="e">
        <f t="shared" si="91"/>
        <v>#DIV/0!</v>
      </c>
      <c r="BM147" s="68" t="e">
        <f t="shared" si="92"/>
        <v>#DIV/0!</v>
      </c>
      <c r="BN147" s="67"/>
      <c r="BO147" s="67"/>
      <c r="BP147" s="67" t="s">
        <v>123</v>
      </c>
      <c r="BQ147" s="67"/>
      <c r="BR147" s="68" t="e">
        <f t="shared" si="93"/>
        <v>#DIV/0!</v>
      </c>
      <c r="BS147" s="68" t="e">
        <f t="shared" si="94"/>
        <v>#DIV/0!</v>
      </c>
      <c r="BT147" s="67"/>
      <c r="BU147" s="67"/>
      <c r="BV147" s="67" t="s">
        <v>124</v>
      </c>
      <c r="BW147" s="67"/>
      <c r="BX147" s="68" t="e">
        <f t="shared" si="95"/>
        <v>#DIV/0!</v>
      </c>
      <c r="BY147" s="68" t="e">
        <f t="shared" si="96"/>
        <v>#DIV/0!</v>
      </c>
      <c r="BZ147" s="67"/>
      <c r="CA147" s="67"/>
      <c r="CB147" s="67" t="s">
        <v>125</v>
      </c>
      <c r="CC147" s="67"/>
      <c r="CD147" s="68" t="e">
        <f t="shared" si="97"/>
        <v>#DIV/0!</v>
      </c>
      <c r="CE147" s="68" t="e">
        <f t="shared" si="98"/>
        <v>#DIV/0!</v>
      </c>
      <c r="CF147" s="67"/>
      <c r="CG147" s="67"/>
      <c r="CH147" s="67" t="s">
        <v>126</v>
      </c>
      <c r="CI147" s="67"/>
      <c r="CJ147" s="68" t="e">
        <f t="shared" si="99"/>
        <v>#DIV/0!</v>
      </c>
      <c r="CK147" s="68" t="e">
        <f t="shared" si="100"/>
        <v>#DIV/0!</v>
      </c>
      <c r="CL147" s="67"/>
      <c r="CM147" s="67"/>
      <c r="CN147" s="58">
        <f t="shared" si="101"/>
        <v>0</v>
      </c>
      <c r="CO147" s="58">
        <f t="shared" si="102"/>
        <v>0</v>
      </c>
      <c r="CP147" s="58">
        <f t="shared" si="103"/>
        <v>0</v>
      </c>
      <c r="CQ147" s="58">
        <f t="shared" si="104"/>
        <v>0</v>
      </c>
      <c r="CR147" s="58">
        <f t="shared" si="105"/>
        <v>0</v>
      </c>
      <c r="CS147" s="58">
        <f t="shared" si="106"/>
        <v>0</v>
      </c>
      <c r="CT147" s="58">
        <f t="shared" si="107"/>
        <v>0</v>
      </c>
      <c r="CU147" s="58">
        <f t="shared" si="108"/>
        <v>0</v>
      </c>
      <c r="CV147" s="58">
        <f t="shared" si="109"/>
        <v>0</v>
      </c>
      <c r="CW147" s="58">
        <f t="shared" si="110"/>
        <v>0</v>
      </c>
      <c r="CX147" s="58">
        <f t="shared" si="111"/>
        <v>0</v>
      </c>
      <c r="CY147" s="58">
        <f t="shared" si="112"/>
        <v>0</v>
      </c>
      <c r="CZ147" s="58">
        <f t="shared" si="113"/>
        <v>0</v>
      </c>
    </row>
    <row r="148" spans="1:104" ht="52" x14ac:dyDescent="0.35">
      <c r="A148" s="136" t="s">
        <v>591</v>
      </c>
      <c r="B148" s="292" t="s">
        <v>148</v>
      </c>
      <c r="C148" s="20" t="s">
        <v>815</v>
      </c>
      <c r="D148" s="22" t="s">
        <v>600</v>
      </c>
      <c r="E148" s="22" t="s">
        <v>603</v>
      </c>
      <c r="F148" s="22" t="s">
        <v>594</v>
      </c>
      <c r="G148" s="20">
        <f t="shared" si="76"/>
        <v>1</v>
      </c>
      <c r="H148" s="20"/>
      <c r="I148" s="20"/>
      <c r="J148" s="20"/>
      <c r="K148" s="20"/>
      <c r="L148" s="20"/>
      <c r="M148" s="20">
        <v>1</v>
      </c>
      <c r="N148" s="20"/>
      <c r="O148" s="20"/>
      <c r="P148" s="20"/>
      <c r="Q148" s="20"/>
      <c r="R148" s="20"/>
      <c r="S148" s="20"/>
      <c r="T148" s="67" t="s">
        <v>115</v>
      </c>
      <c r="U148" s="67"/>
      <c r="V148" s="68" t="e">
        <f t="shared" si="77"/>
        <v>#DIV/0!</v>
      </c>
      <c r="W148" s="68">
        <f t="shared" si="78"/>
        <v>0</v>
      </c>
      <c r="X148" s="67"/>
      <c r="Y148" s="67"/>
      <c r="Z148" s="67" t="s">
        <v>116</v>
      </c>
      <c r="AA148" s="67"/>
      <c r="AB148" s="68" t="e">
        <f t="shared" si="79"/>
        <v>#DIV/0!</v>
      </c>
      <c r="AC148" s="68">
        <f t="shared" si="80"/>
        <v>0</v>
      </c>
      <c r="AD148" s="67"/>
      <c r="AE148" s="67"/>
      <c r="AF148" s="67" t="s">
        <v>117</v>
      </c>
      <c r="AG148" s="67"/>
      <c r="AH148" s="68" t="e">
        <f t="shared" si="81"/>
        <v>#DIV/0!</v>
      </c>
      <c r="AI148" s="68">
        <f t="shared" si="82"/>
        <v>0</v>
      </c>
      <c r="AJ148" s="67"/>
      <c r="AK148" s="67"/>
      <c r="AL148" s="67" t="s">
        <v>118</v>
      </c>
      <c r="AM148" s="67"/>
      <c r="AN148" s="68" t="e">
        <f t="shared" si="83"/>
        <v>#DIV/0!</v>
      </c>
      <c r="AO148" s="68">
        <f t="shared" si="84"/>
        <v>0</v>
      </c>
      <c r="AP148" s="67"/>
      <c r="AQ148" s="67"/>
      <c r="AR148" s="67" t="s">
        <v>119</v>
      </c>
      <c r="AS148" s="67"/>
      <c r="AT148" s="68" t="e">
        <f t="shared" si="85"/>
        <v>#DIV/0!</v>
      </c>
      <c r="AU148" s="68">
        <f t="shared" si="86"/>
        <v>0</v>
      </c>
      <c r="AV148" s="67"/>
      <c r="AW148" s="67"/>
      <c r="AX148" s="67" t="s">
        <v>120</v>
      </c>
      <c r="AY148" s="67"/>
      <c r="AZ148" s="68">
        <f t="shared" si="87"/>
        <v>0</v>
      </c>
      <c r="BA148" s="68">
        <f t="shared" si="88"/>
        <v>0</v>
      </c>
      <c r="BB148" s="67"/>
      <c r="BC148" s="67"/>
      <c r="BD148" s="67" t="s">
        <v>121</v>
      </c>
      <c r="BE148" s="67"/>
      <c r="BF148" s="68" t="e">
        <f t="shared" si="89"/>
        <v>#DIV/0!</v>
      </c>
      <c r="BG148" s="68">
        <f t="shared" si="90"/>
        <v>0</v>
      </c>
      <c r="BH148" s="67"/>
      <c r="BI148" s="67"/>
      <c r="BJ148" s="67" t="s">
        <v>122</v>
      </c>
      <c r="BK148" s="67"/>
      <c r="BL148" s="68" t="e">
        <f t="shared" si="91"/>
        <v>#DIV/0!</v>
      </c>
      <c r="BM148" s="68">
        <f t="shared" si="92"/>
        <v>0</v>
      </c>
      <c r="BN148" s="67"/>
      <c r="BO148" s="67"/>
      <c r="BP148" s="67" t="s">
        <v>123</v>
      </c>
      <c r="BQ148" s="67"/>
      <c r="BR148" s="68" t="e">
        <f t="shared" si="93"/>
        <v>#DIV/0!</v>
      </c>
      <c r="BS148" s="68">
        <f t="shared" si="94"/>
        <v>0</v>
      </c>
      <c r="BT148" s="67"/>
      <c r="BU148" s="67"/>
      <c r="BV148" s="67" t="s">
        <v>124</v>
      </c>
      <c r="BW148" s="67"/>
      <c r="BX148" s="68" t="e">
        <f t="shared" si="95"/>
        <v>#DIV/0!</v>
      </c>
      <c r="BY148" s="68">
        <f t="shared" si="96"/>
        <v>0</v>
      </c>
      <c r="BZ148" s="67"/>
      <c r="CA148" s="67"/>
      <c r="CB148" s="67" t="s">
        <v>125</v>
      </c>
      <c r="CC148" s="67"/>
      <c r="CD148" s="68" t="e">
        <f t="shared" si="97"/>
        <v>#DIV/0!</v>
      </c>
      <c r="CE148" s="68">
        <f t="shared" si="98"/>
        <v>0</v>
      </c>
      <c r="CF148" s="67"/>
      <c r="CG148" s="67"/>
      <c r="CH148" s="67" t="s">
        <v>126</v>
      </c>
      <c r="CI148" s="67"/>
      <c r="CJ148" s="68" t="e">
        <f t="shared" si="99"/>
        <v>#DIV/0!</v>
      </c>
      <c r="CK148" s="68">
        <f t="shared" si="100"/>
        <v>0</v>
      </c>
      <c r="CL148" s="67"/>
      <c r="CM148" s="67"/>
      <c r="CN148" s="58">
        <f t="shared" si="101"/>
        <v>0</v>
      </c>
      <c r="CO148" s="58">
        <f t="shared" si="102"/>
        <v>0</v>
      </c>
      <c r="CP148" s="58">
        <f t="shared" si="103"/>
        <v>0</v>
      </c>
      <c r="CQ148" s="58">
        <f t="shared" si="104"/>
        <v>0</v>
      </c>
      <c r="CR148" s="58">
        <f t="shared" si="105"/>
        <v>0</v>
      </c>
      <c r="CS148" s="58">
        <f t="shared" si="106"/>
        <v>0</v>
      </c>
      <c r="CT148" s="58">
        <f t="shared" si="107"/>
        <v>0</v>
      </c>
      <c r="CU148" s="58">
        <f t="shared" si="108"/>
        <v>0</v>
      </c>
      <c r="CV148" s="58">
        <f t="shared" si="109"/>
        <v>0</v>
      </c>
      <c r="CW148" s="58">
        <f t="shared" si="110"/>
        <v>0</v>
      </c>
      <c r="CX148" s="58">
        <f t="shared" si="111"/>
        <v>0</v>
      </c>
      <c r="CY148" s="58">
        <f t="shared" si="112"/>
        <v>0</v>
      </c>
      <c r="CZ148" s="58">
        <f t="shared" si="113"/>
        <v>0</v>
      </c>
    </row>
    <row r="149" spans="1:104" ht="26" x14ac:dyDescent="0.35">
      <c r="A149" s="136" t="s">
        <v>591</v>
      </c>
      <c r="B149" s="293"/>
      <c r="C149" s="20" t="s">
        <v>816</v>
      </c>
      <c r="D149" s="22"/>
      <c r="E149" s="22"/>
      <c r="F149" s="22"/>
      <c r="G149" s="20">
        <f t="shared" si="76"/>
        <v>0</v>
      </c>
      <c r="H149" s="20"/>
      <c r="I149" s="20"/>
      <c r="J149" s="20"/>
      <c r="K149" s="20"/>
      <c r="L149" s="20"/>
      <c r="M149" s="20"/>
      <c r="N149" s="20"/>
      <c r="O149" s="20"/>
      <c r="P149" s="20"/>
      <c r="Q149" s="20"/>
      <c r="R149" s="20"/>
      <c r="S149" s="20"/>
      <c r="T149" s="67" t="s">
        <v>115</v>
      </c>
      <c r="U149" s="67"/>
      <c r="V149" s="68" t="e">
        <f t="shared" si="77"/>
        <v>#DIV/0!</v>
      </c>
      <c r="W149" s="68" t="e">
        <f t="shared" si="78"/>
        <v>#DIV/0!</v>
      </c>
      <c r="X149" s="67"/>
      <c r="Y149" s="67"/>
      <c r="Z149" s="67" t="s">
        <v>116</v>
      </c>
      <c r="AA149" s="67"/>
      <c r="AB149" s="68" t="e">
        <f t="shared" si="79"/>
        <v>#DIV/0!</v>
      </c>
      <c r="AC149" s="68" t="e">
        <f t="shared" si="80"/>
        <v>#DIV/0!</v>
      </c>
      <c r="AD149" s="67"/>
      <c r="AE149" s="67"/>
      <c r="AF149" s="67" t="s">
        <v>117</v>
      </c>
      <c r="AG149" s="67"/>
      <c r="AH149" s="68" t="e">
        <f t="shared" si="81"/>
        <v>#DIV/0!</v>
      </c>
      <c r="AI149" s="68" t="e">
        <f t="shared" si="82"/>
        <v>#DIV/0!</v>
      </c>
      <c r="AJ149" s="67"/>
      <c r="AK149" s="67"/>
      <c r="AL149" s="67" t="s">
        <v>118</v>
      </c>
      <c r="AM149" s="67"/>
      <c r="AN149" s="68" t="e">
        <f t="shared" si="83"/>
        <v>#DIV/0!</v>
      </c>
      <c r="AO149" s="68" t="e">
        <f t="shared" si="84"/>
        <v>#DIV/0!</v>
      </c>
      <c r="AP149" s="67"/>
      <c r="AQ149" s="67"/>
      <c r="AR149" s="67" t="s">
        <v>119</v>
      </c>
      <c r="AS149" s="67"/>
      <c r="AT149" s="68" t="e">
        <f t="shared" si="85"/>
        <v>#DIV/0!</v>
      </c>
      <c r="AU149" s="68" t="e">
        <f t="shared" si="86"/>
        <v>#DIV/0!</v>
      </c>
      <c r="AV149" s="67"/>
      <c r="AW149" s="67"/>
      <c r="AX149" s="67" t="s">
        <v>120</v>
      </c>
      <c r="AY149" s="67"/>
      <c r="AZ149" s="68" t="e">
        <f t="shared" si="87"/>
        <v>#DIV/0!</v>
      </c>
      <c r="BA149" s="68" t="e">
        <f t="shared" si="88"/>
        <v>#DIV/0!</v>
      </c>
      <c r="BB149" s="67"/>
      <c r="BC149" s="67"/>
      <c r="BD149" s="67" t="s">
        <v>121</v>
      </c>
      <c r="BE149" s="67"/>
      <c r="BF149" s="68" t="e">
        <f t="shared" si="89"/>
        <v>#DIV/0!</v>
      </c>
      <c r="BG149" s="68" t="e">
        <f t="shared" si="90"/>
        <v>#DIV/0!</v>
      </c>
      <c r="BH149" s="67"/>
      <c r="BI149" s="67"/>
      <c r="BJ149" s="67" t="s">
        <v>122</v>
      </c>
      <c r="BK149" s="67"/>
      <c r="BL149" s="68" t="e">
        <f t="shared" si="91"/>
        <v>#DIV/0!</v>
      </c>
      <c r="BM149" s="68" t="e">
        <f t="shared" si="92"/>
        <v>#DIV/0!</v>
      </c>
      <c r="BN149" s="67"/>
      <c r="BO149" s="67"/>
      <c r="BP149" s="67" t="s">
        <v>123</v>
      </c>
      <c r="BQ149" s="67"/>
      <c r="BR149" s="68" t="e">
        <f t="shared" si="93"/>
        <v>#DIV/0!</v>
      </c>
      <c r="BS149" s="68" t="e">
        <f t="shared" si="94"/>
        <v>#DIV/0!</v>
      </c>
      <c r="BT149" s="67"/>
      <c r="BU149" s="67"/>
      <c r="BV149" s="67" t="s">
        <v>124</v>
      </c>
      <c r="BW149" s="67"/>
      <c r="BX149" s="68" t="e">
        <f t="shared" si="95"/>
        <v>#DIV/0!</v>
      </c>
      <c r="BY149" s="68" t="e">
        <f t="shared" si="96"/>
        <v>#DIV/0!</v>
      </c>
      <c r="BZ149" s="67"/>
      <c r="CA149" s="67"/>
      <c r="CB149" s="67" t="s">
        <v>125</v>
      </c>
      <c r="CC149" s="67"/>
      <c r="CD149" s="68" t="e">
        <f t="shared" si="97"/>
        <v>#DIV/0!</v>
      </c>
      <c r="CE149" s="68" t="e">
        <f t="shared" si="98"/>
        <v>#DIV/0!</v>
      </c>
      <c r="CF149" s="67"/>
      <c r="CG149" s="67"/>
      <c r="CH149" s="67" t="s">
        <v>126</v>
      </c>
      <c r="CI149" s="67"/>
      <c r="CJ149" s="68" t="e">
        <f t="shared" si="99"/>
        <v>#DIV/0!</v>
      </c>
      <c r="CK149" s="68" t="e">
        <f t="shared" si="100"/>
        <v>#DIV/0!</v>
      </c>
      <c r="CL149" s="67"/>
      <c r="CM149" s="67"/>
      <c r="CN149" s="58">
        <f t="shared" si="101"/>
        <v>0</v>
      </c>
      <c r="CO149" s="58">
        <f t="shared" si="102"/>
        <v>0</v>
      </c>
      <c r="CP149" s="58">
        <f t="shared" si="103"/>
        <v>0</v>
      </c>
      <c r="CQ149" s="58">
        <f t="shared" si="104"/>
        <v>0</v>
      </c>
      <c r="CR149" s="58">
        <f t="shared" si="105"/>
        <v>0</v>
      </c>
      <c r="CS149" s="58">
        <f t="shared" si="106"/>
        <v>0</v>
      </c>
      <c r="CT149" s="58">
        <f t="shared" si="107"/>
        <v>0</v>
      </c>
      <c r="CU149" s="58">
        <f t="shared" si="108"/>
        <v>0</v>
      </c>
      <c r="CV149" s="58">
        <f t="shared" si="109"/>
        <v>0</v>
      </c>
      <c r="CW149" s="58">
        <f t="shared" si="110"/>
        <v>0</v>
      </c>
      <c r="CX149" s="58">
        <f t="shared" si="111"/>
        <v>0</v>
      </c>
      <c r="CY149" s="58">
        <f t="shared" si="112"/>
        <v>0</v>
      </c>
      <c r="CZ149" s="58">
        <f t="shared" si="113"/>
        <v>0</v>
      </c>
    </row>
    <row r="150" spans="1:104" ht="26" x14ac:dyDescent="0.35">
      <c r="A150" s="136" t="s">
        <v>591</v>
      </c>
      <c r="B150" s="293"/>
      <c r="C150" s="20" t="s">
        <v>817</v>
      </c>
      <c r="D150" s="22"/>
      <c r="E150" s="22"/>
      <c r="F150" s="22"/>
      <c r="G150" s="20">
        <f t="shared" si="76"/>
        <v>0</v>
      </c>
      <c r="H150" s="20"/>
      <c r="I150" s="20"/>
      <c r="J150" s="20"/>
      <c r="K150" s="20"/>
      <c r="L150" s="20"/>
      <c r="M150" s="20"/>
      <c r="N150" s="20"/>
      <c r="O150" s="20"/>
      <c r="P150" s="20"/>
      <c r="Q150" s="20"/>
      <c r="R150" s="20"/>
      <c r="S150" s="20"/>
      <c r="T150" s="67" t="s">
        <v>115</v>
      </c>
      <c r="U150" s="67"/>
      <c r="V150" s="68" t="e">
        <f t="shared" si="77"/>
        <v>#DIV/0!</v>
      </c>
      <c r="W150" s="68" t="e">
        <f t="shared" si="78"/>
        <v>#DIV/0!</v>
      </c>
      <c r="X150" s="67"/>
      <c r="Y150" s="67"/>
      <c r="Z150" s="67" t="s">
        <v>116</v>
      </c>
      <c r="AA150" s="67"/>
      <c r="AB150" s="68" t="e">
        <f t="shared" si="79"/>
        <v>#DIV/0!</v>
      </c>
      <c r="AC150" s="68" t="e">
        <f t="shared" si="80"/>
        <v>#DIV/0!</v>
      </c>
      <c r="AD150" s="67"/>
      <c r="AE150" s="67"/>
      <c r="AF150" s="67" t="s">
        <v>117</v>
      </c>
      <c r="AG150" s="67"/>
      <c r="AH150" s="68" t="e">
        <f t="shared" si="81"/>
        <v>#DIV/0!</v>
      </c>
      <c r="AI150" s="68" t="e">
        <f t="shared" si="82"/>
        <v>#DIV/0!</v>
      </c>
      <c r="AJ150" s="67"/>
      <c r="AK150" s="67"/>
      <c r="AL150" s="67" t="s">
        <v>118</v>
      </c>
      <c r="AM150" s="67"/>
      <c r="AN150" s="68" t="e">
        <f t="shared" si="83"/>
        <v>#DIV/0!</v>
      </c>
      <c r="AO150" s="68" t="e">
        <f t="shared" si="84"/>
        <v>#DIV/0!</v>
      </c>
      <c r="AP150" s="67"/>
      <c r="AQ150" s="67"/>
      <c r="AR150" s="67" t="s">
        <v>119</v>
      </c>
      <c r="AS150" s="67"/>
      <c r="AT150" s="68" t="e">
        <f t="shared" si="85"/>
        <v>#DIV/0!</v>
      </c>
      <c r="AU150" s="68" t="e">
        <f t="shared" si="86"/>
        <v>#DIV/0!</v>
      </c>
      <c r="AV150" s="67"/>
      <c r="AW150" s="67"/>
      <c r="AX150" s="67" t="s">
        <v>120</v>
      </c>
      <c r="AY150" s="67"/>
      <c r="AZ150" s="68" t="e">
        <f t="shared" si="87"/>
        <v>#DIV/0!</v>
      </c>
      <c r="BA150" s="68" t="e">
        <f t="shared" si="88"/>
        <v>#DIV/0!</v>
      </c>
      <c r="BB150" s="67"/>
      <c r="BC150" s="67"/>
      <c r="BD150" s="67" t="s">
        <v>121</v>
      </c>
      <c r="BE150" s="67"/>
      <c r="BF150" s="68" t="e">
        <f t="shared" si="89"/>
        <v>#DIV/0!</v>
      </c>
      <c r="BG150" s="68" t="e">
        <f t="shared" si="90"/>
        <v>#DIV/0!</v>
      </c>
      <c r="BH150" s="67"/>
      <c r="BI150" s="67"/>
      <c r="BJ150" s="67" t="s">
        <v>122</v>
      </c>
      <c r="BK150" s="67"/>
      <c r="BL150" s="68" t="e">
        <f t="shared" si="91"/>
        <v>#DIV/0!</v>
      </c>
      <c r="BM150" s="68" t="e">
        <f t="shared" si="92"/>
        <v>#DIV/0!</v>
      </c>
      <c r="BN150" s="67"/>
      <c r="BO150" s="67"/>
      <c r="BP150" s="67" t="s">
        <v>123</v>
      </c>
      <c r="BQ150" s="67"/>
      <c r="BR150" s="68" t="e">
        <f t="shared" si="93"/>
        <v>#DIV/0!</v>
      </c>
      <c r="BS150" s="68" t="e">
        <f t="shared" si="94"/>
        <v>#DIV/0!</v>
      </c>
      <c r="BT150" s="67"/>
      <c r="BU150" s="67"/>
      <c r="BV150" s="67" t="s">
        <v>124</v>
      </c>
      <c r="BW150" s="67"/>
      <c r="BX150" s="68" t="e">
        <f t="shared" si="95"/>
        <v>#DIV/0!</v>
      </c>
      <c r="BY150" s="68" t="e">
        <f t="shared" si="96"/>
        <v>#DIV/0!</v>
      </c>
      <c r="BZ150" s="67"/>
      <c r="CA150" s="67"/>
      <c r="CB150" s="67" t="s">
        <v>125</v>
      </c>
      <c r="CC150" s="67"/>
      <c r="CD150" s="68" t="e">
        <f t="shared" si="97"/>
        <v>#DIV/0!</v>
      </c>
      <c r="CE150" s="68" t="e">
        <f t="shared" si="98"/>
        <v>#DIV/0!</v>
      </c>
      <c r="CF150" s="67"/>
      <c r="CG150" s="67"/>
      <c r="CH150" s="67" t="s">
        <v>126</v>
      </c>
      <c r="CI150" s="67"/>
      <c r="CJ150" s="68" t="e">
        <f t="shared" si="99"/>
        <v>#DIV/0!</v>
      </c>
      <c r="CK150" s="68" t="e">
        <f t="shared" si="100"/>
        <v>#DIV/0!</v>
      </c>
      <c r="CL150" s="67"/>
      <c r="CM150" s="67"/>
      <c r="CN150" s="58">
        <f t="shared" si="101"/>
        <v>0</v>
      </c>
      <c r="CO150" s="58">
        <f t="shared" si="102"/>
        <v>0</v>
      </c>
      <c r="CP150" s="58">
        <f t="shared" si="103"/>
        <v>0</v>
      </c>
      <c r="CQ150" s="58">
        <f t="shared" si="104"/>
        <v>0</v>
      </c>
      <c r="CR150" s="58">
        <f t="shared" si="105"/>
        <v>0</v>
      </c>
      <c r="CS150" s="58">
        <f t="shared" si="106"/>
        <v>0</v>
      </c>
      <c r="CT150" s="58">
        <f t="shared" si="107"/>
        <v>0</v>
      </c>
      <c r="CU150" s="58">
        <f t="shared" si="108"/>
        <v>0</v>
      </c>
      <c r="CV150" s="58">
        <f t="shared" si="109"/>
        <v>0</v>
      </c>
      <c r="CW150" s="58">
        <f t="shared" si="110"/>
        <v>0</v>
      </c>
      <c r="CX150" s="58">
        <f t="shared" si="111"/>
        <v>0</v>
      </c>
      <c r="CY150" s="58">
        <f t="shared" si="112"/>
        <v>0</v>
      </c>
      <c r="CZ150" s="58">
        <f t="shared" si="113"/>
        <v>0</v>
      </c>
    </row>
    <row r="151" spans="1:104" ht="26" x14ac:dyDescent="0.35">
      <c r="A151" s="136" t="s">
        <v>591</v>
      </c>
      <c r="B151" s="294"/>
      <c r="C151" s="20" t="s">
        <v>818</v>
      </c>
      <c r="D151" s="22"/>
      <c r="E151" s="22"/>
      <c r="F151" s="22"/>
      <c r="G151" s="20">
        <f t="shared" si="76"/>
        <v>0</v>
      </c>
      <c r="H151" s="20"/>
      <c r="I151" s="20"/>
      <c r="J151" s="20"/>
      <c r="K151" s="20"/>
      <c r="L151" s="20"/>
      <c r="M151" s="20"/>
      <c r="N151" s="20"/>
      <c r="O151" s="20"/>
      <c r="P151" s="20"/>
      <c r="Q151" s="20"/>
      <c r="R151" s="20"/>
      <c r="S151" s="20"/>
      <c r="T151" s="67" t="s">
        <v>115</v>
      </c>
      <c r="U151" s="67"/>
      <c r="V151" s="68" t="e">
        <f t="shared" si="77"/>
        <v>#DIV/0!</v>
      </c>
      <c r="W151" s="68" t="e">
        <f t="shared" si="78"/>
        <v>#DIV/0!</v>
      </c>
      <c r="X151" s="67"/>
      <c r="Y151" s="67"/>
      <c r="Z151" s="67" t="s">
        <v>116</v>
      </c>
      <c r="AA151" s="67"/>
      <c r="AB151" s="68" t="e">
        <f t="shared" si="79"/>
        <v>#DIV/0!</v>
      </c>
      <c r="AC151" s="68" t="e">
        <f t="shared" si="80"/>
        <v>#DIV/0!</v>
      </c>
      <c r="AD151" s="67"/>
      <c r="AE151" s="67"/>
      <c r="AF151" s="67" t="s">
        <v>117</v>
      </c>
      <c r="AG151" s="67"/>
      <c r="AH151" s="68" t="e">
        <f t="shared" si="81"/>
        <v>#DIV/0!</v>
      </c>
      <c r="AI151" s="68" t="e">
        <f t="shared" si="82"/>
        <v>#DIV/0!</v>
      </c>
      <c r="AJ151" s="67"/>
      <c r="AK151" s="67"/>
      <c r="AL151" s="67" t="s">
        <v>118</v>
      </c>
      <c r="AM151" s="67"/>
      <c r="AN151" s="68" t="e">
        <f t="shared" si="83"/>
        <v>#DIV/0!</v>
      </c>
      <c r="AO151" s="68" t="e">
        <f t="shared" si="84"/>
        <v>#DIV/0!</v>
      </c>
      <c r="AP151" s="67"/>
      <c r="AQ151" s="67"/>
      <c r="AR151" s="67" t="s">
        <v>119</v>
      </c>
      <c r="AS151" s="67"/>
      <c r="AT151" s="68" t="e">
        <f t="shared" si="85"/>
        <v>#DIV/0!</v>
      </c>
      <c r="AU151" s="68" t="e">
        <f t="shared" si="86"/>
        <v>#DIV/0!</v>
      </c>
      <c r="AV151" s="67"/>
      <c r="AW151" s="67"/>
      <c r="AX151" s="67" t="s">
        <v>120</v>
      </c>
      <c r="AY151" s="67"/>
      <c r="AZ151" s="68" t="e">
        <f t="shared" si="87"/>
        <v>#DIV/0!</v>
      </c>
      <c r="BA151" s="68" t="e">
        <f t="shared" si="88"/>
        <v>#DIV/0!</v>
      </c>
      <c r="BB151" s="67"/>
      <c r="BC151" s="67"/>
      <c r="BD151" s="67" t="s">
        <v>121</v>
      </c>
      <c r="BE151" s="67"/>
      <c r="BF151" s="68" t="e">
        <f t="shared" si="89"/>
        <v>#DIV/0!</v>
      </c>
      <c r="BG151" s="68" t="e">
        <f t="shared" si="90"/>
        <v>#DIV/0!</v>
      </c>
      <c r="BH151" s="67"/>
      <c r="BI151" s="67"/>
      <c r="BJ151" s="67" t="s">
        <v>122</v>
      </c>
      <c r="BK151" s="67"/>
      <c r="BL151" s="68" t="e">
        <f t="shared" si="91"/>
        <v>#DIV/0!</v>
      </c>
      <c r="BM151" s="68" t="e">
        <f t="shared" si="92"/>
        <v>#DIV/0!</v>
      </c>
      <c r="BN151" s="67"/>
      <c r="BO151" s="67"/>
      <c r="BP151" s="67" t="s">
        <v>123</v>
      </c>
      <c r="BQ151" s="67"/>
      <c r="BR151" s="68" t="e">
        <f t="shared" si="93"/>
        <v>#DIV/0!</v>
      </c>
      <c r="BS151" s="68" t="e">
        <f t="shared" si="94"/>
        <v>#DIV/0!</v>
      </c>
      <c r="BT151" s="67"/>
      <c r="BU151" s="67"/>
      <c r="BV151" s="67" t="s">
        <v>124</v>
      </c>
      <c r="BW151" s="67"/>
      <c r="BX151" s="68" t="e">
        <f t="shared" si="95"/>
        <v>#DIV/0!</v>
      </c>
      <c r="BY151" s="68" t="e">
        <f t="shared" si="96"/>
        <v>#DIV/0!</v>
      </c>
      <c r="BZ151" s="67"/>
      <c r="CA151" s="67"/>
      <c r="CB151" s="67" t="s">
        <v>125</v>
      </c>
      <c r="CC151" s="67"/>
      <c r="CD151" s="68" t="e">
        <f t="shared" si="97"/>
        <v>#DIV/0!</v>
      </c>
      <c r="CE151" s="68" t="e">
        <f t="shared" si="98"/>
        <v>#DIV/0!</v>
      </c>
      <c r="CF151" s="67"/>
      <c r="CG151" s="67"/>
      <c r="CH151" s="67" t="s">
        <v>126</v>
      </c>
      <c r="CI151" s="67"/>
      <c r="CJ151" s="68" t="e">
        <f t="shared" si="99"/>
        <v>#DIV/0!</v>
      </c>
      <c r="CK151" s="68" t="e">
        <f t="shared" si="100"/>
        <v>#DIV/0!</v>
      </c>
      <c r="CL151" s="67"/>
      <c r="CM151" s="67"/>
      <c r="CN151" s="58">
        <f t="shared" si="101"/>
        <v>0</v>
      </c>
      <c r="CO151" s="58">
        <f t="shared" si="102"/>
        <v>0</v>
      </c>
      <c r="CP151" s="58">
        <f t="shared" si="103"/>
        <v>0</v>
      </c>
      <c r="CQ151" s="58">
        <f t="shared" si="104"/>
        <v>0</v>
      </c>
      <c r="CR151" s="58">
        <f t="shared" si="105"/>
        <v>0</v>
      </c>
      <c r="CS151" s="58">
        <f t="shared" si="106"/>
        <v>0</v>
      </c>
      <c r="CT151" s="58">
        <f t="shared" si="107"/>
        <v>0</v>
      </c>
      <c r="CU151" s="58">
        <f t="shared" si="108"/>
        <v>0</v>
      </c>
      <c r="CV151" s="58">
        <f t="shared" si="109"/>
        <v>0</v>
      </c>
      <c r="CW151" s="58">
        <f t="shared" si="110"/>
        <v>0</v>
      </c>
      <c r="CX151" s="58">
        <f t="shared" si="111"/>
        <v>0</v>
      </c>
      <c r="CY151" s="58">
        <f t="shared" si="112"/>
        <v>0</v>
      </c>
      <c r="CZ151" s="58">
        <f t="shared" si="113"/>
        <v>0</v>
      </c>
    </row>
    <row r="152" spans="1:104" ht="91" x14ac:dyDescent="0.35">
      <c r="A152" s="136" t="s">
        <v>591</v>
      </c>
      <c r="B152" s="292" t="s">
        <v>148</v>
      </c>
      <c r="C152" s="20" t="s">
        <v>819</v>
      </c>
      <c r="D152" s="22" t="s">
        <v>596</v>
      </c>
      <c r="E152" s="22" t="s">
        <v>605</v>
      </c>
      <c r="F152" s="22" t="s">
        <v>606</v>
      </c>
      <c r="G152" s="20">
        <f t="shared" si="76"/>
        <v>1</v>
      </c>
      <c r="H152" s="20"/>
      <c r="I152" s="20"/>
      <c r="J152" s="20"/>
      <c r="K152" s="20"/>
      <c r="L152" s="20"/>
      <c r="M152" s="20">
        <v>1</v>
      </c>
      <c r="N152" s="20"/>
      <c r="O152" s="20"/>
      <c r="P152" s="20"/>
      <c r="Q152" s="20"/>
      <c r="R152" s="20"/>
      <c r="S152" s="20"/>
      <c r="T152" s="67" t="s">
        <v>115</v>
      </c>
      <c r="U152" s="67"/>
      <c r="V152" s="68" t="e">
        <f t="shared" si="77"/>
        <v>#DIV/0!</v>
      </c>
      <c r="W152" s="68">
        <f t="shared" si="78"/>
        <v>0</v>
      </c>
      <c r="X152" s="67"/>
      <c r="Y152" s="67"/>
      <c r="Z152" s="67" t="s">
        <v>116</v>
      </c>
      <c r="AA152" s="67"/>
      <c r="AB152" s="68" t="e">
        <f t="shared" si="79"/>
        <v>#DIV/0!</v>
      </c>
      <c r="AC152" s="68">
        <f t="shared" si="80"/>
        <v>0</v>
      </c>
      <c r="AD152" s="67"/>
      <c r="AE152" s="67"/>
      <c r="AF152" s="67" t="s">
        <v>117</v>
      </c>
      <c r="AG152" s="67"/>
      <c r="AH152" s="68" t="e">
        <f t="shared" si="81"/>
        <v>#DIV/0!</v>
      </c>
      <c r="AI152" s="68">
        <f t="shared" si="82"/>
        <v>0</v>
      </c>
      <c r="AJ152" s="67"/>
      <c r="AK152" s="67"/>
      <c r="AL152" s="67" t="s">
        <v>118</v>
      </c>
      <c r="AM152" s="67"/>
      <c r="AN152" s="68" t="e">
        <f t="shared" si="83"/>
        <v>#DIV/0!</v>
      </c>
      <c r="AO152" s="68">
        <f t="shared" si="84"/>
        <v>0</v>
      </c>
      <c r="AP152" s="67"/>
      <c r="AQ152" s="67"/>
      <c r="AR152" s="67" t="s">
        <v>119</v>
      </c>
      <c r="AS152" s="67"/>
      <c r="AT152" s="68" t="e">
        <f t="shared" si="85"/>
        <v>#DIV/0!</v>
      </c>
      <c r="AU152" s="68">
        <f t="shared" si="86"/>
        <v>0</v>
      </c>
      <c r="AV152" s="67"/>
      <c r="AW152" s="67"/>
      <c r="AX152" s="67" t="s">
        <v>120</v>
      </c>
      <c r="AY152" s="67"/>
      <c r="AZ152" s="68">
        <f t="shared" si="87"/>
        <v>0</v>
      </c>
      <c r="BA152" s="68">
        <f t="shared" si="88"/>
        <v>0</v>
      </c>
      <c r="BB152" s="67"/>
      <c r="BC152" s="67"/>
      <c r="BD152" s="67" t="s">
        <v>121</v>
      </c>
      <c r="BE152" s="67"/>
      <c r="BF152" s="68" t="e">
        <f t="shared" si="89"/>
        <v>#DIV/0!</v>
      </c>
      <c r="BG152" s="68">
        <f t="shared" si="90"/>
        <v>0</v>
      </c>
      <c r="BH152" s="67"/>
      <c r="BI152" s="67"/>
      <c r="BJ152" s="67" t="s">
        <v>122</v>
      </c>
      <c r="BK152" s="67"/>
      <c r="BL152" s="68" t="e">
        <f t="shared" si="91"/>
        <v>#DIV/0!</v>
      </c>
      <c r="BM152" s="68">
        <f t="shared" si="92"/>
        <v>0</v>
      </c>
      <c r="BN152" s="67"/>
      <c r="BO152" s="67"/>
      <c r="BP152" s="67" t="s">
        <v>123</v>
      </c>
      <c r="BQ152" s="67"/>
      <c r="BR152" s="68" t="e">
        <f t="shared" si="93"/>
        <v>#DIV/0!</v>
      </c>
      <c r="BS152" s="68">
        <f t="shared" si="94"/>
        <v>0</v>
      </c>
      <c r="BT152" s="67"/>
      <c r="BU152" s="67"/>
      <c r="BV152" s="67" t="s">
        <v>124</v>
      </c>
      <c r="BW152" s="67"/>
      <c r="BX152" s="68" t="e">
        <f t="shared" si="95"/>
        <v>#DIV/0!</v>
      </c>
      <c r="BY152" s="68">
        <f t="shared" si="96"/>
        <v>0</v>
      </c>
      <c r="BZ152" s="67"/>
      <c r="CA152" s="67"/>
      <c r="CB152" s="67" t="s">
        <v>125</v>
      </c>
      <c r="CC152" s="67"/>
      <c r="CD152" s="68" t="e">
        <f t="shared" si="97"/>
        <v>#DIV/0!</v>
      </c>
      <c r="CE152" s="68">
        <f t="shared" si="98"/>
        <v>0</v>
      </c>
      <c r="CF152" s="67"/>
      <c r="CG152" s="67"/>
      <c r="CH152" s="67" t="s">
        <v>126</v>
      </c>
      <c r="CI152" s="67"/>
      <c r="CJ152" s="68" t="e">
        <f t="shared" si="99"/>
        <v>#DIV/0!</v>
      </c>
      <c r="CK152" s="68">
        <f t="shared" si="100"/>
        <v>0</v>
      </c>
      <c r="CL152" s="67"/>
      <c r="CM152" s="67"/>
      <c r="CN152" s="58">
        <f t="shared" si="101"/>
        <v>0</v>
      </c>
      <c r="CO152" s="58">
        <f t="shared" si="102"/>
        <v>0</v>
      </c>
      <c r="CP152" s="58">
        <f t="shared" si="103"/>
        <v>0</v>
      </c>
      <c r="CQ152" s="58">
        <f t="shared" si="104"/>
        <v>0</v>
      </c>
      <c r="CR152" s="58">
        <f t="shared" si="105"/>
        <v>0</v>
      </c>
      <c r="CS152" s="58">
        <f t="shared" si="106"/>
        <v>0</v>
      </c>
      <c r="CT152" s="58">
        <f t="shared" si="107"/>
        <v>0</v>
      </c>
      <c r="CU152" s="58">
        <f t="shared" si="108"/>
        <v>0</v>
      </c>
      <c r="CV152" s="58">
        <f t="shared" si="109"/>
        <v>0</v>
      </c>
      <c r="CW152" s="58">
        <f t="shared" si="110"/>
        <v>0</v>
      </c>
      <c r="CX152" s="58">
        <f t="shared" si="111"/>
        <v>0</v>
      </c>
      <c r="CY152" s="58">
        <f t="shared" si="112"/>
        <v>0</v>
      </c>
      <c r="CZ152" s="58">
        <f t="shared" si="113"/>
        <v>0</v>
      </c>
    </row>
    <row r="153" spans="1:104" ht="26" x14ac:dyDescent="0.35">
      <c r="A153" s="136" t="s">
        <v>591</v>
      </c>
      <c r="B153" s="293"/>
      <c r="C153" s="20" t="s">
        <v>820</v>
      </c>
      <c r="D153" s="22"/>
      <c r="E153" s="22"/>
      <c r="F153" s="22"/>
      <c r="G153" s="20">
        <f t="shared" si="76"/>
        <v>0</v>
      </c>
      <c r="H153" s="20"/>
      <c r="I153" s="20"/>
      <c r="J153" s="20"/>
      <c r="K153" s="20"/>
      <c r="L153" s="20"/>
      <c r="M153" s="20"/>
      <c r="N153" s="20"/>
      <c r="O153" s="20"/>
      <c r="P153" s="20"/>
      <c r="Q153" s="20"/>
      <c r="R153" s="20"/>
      <c r="S153" s="20"/>
      <c r="T153" s="67" t="s">
        <v>115</v>
      </c>
      <c r="U153" s="67"/>
      <c r="V153" s="68" t="e">
        <f t="shared" si="77"/>
        <v>#DIV/0!</v>
      </c>
      <c r="W153" s="68" t="e">
        <f t="shared" si="78"/>
        <v>#DIV/0!</v>
      </c>
      <c r="X153" s="67"/>
      <c r="Y153" s="67"/>
      <c r="Z153" s="67" t="s">
        <v>116</v>
      </c>
      <c r="AA153" s="67"/>
      <c r="AB153" s="68" t="e">
        <f t="shared" si="79"/>
        <v>#DIV/0!</v>
      </c>
      <c r="AC153" s="68" t="e">
        <f t="shared" si="80"/>
        <v>#DIV/0!</v>
      </c>
      <c r="AD153" s="67"/>
      <c r="AE153" s="67"/>
      <c r="AF153" s="67" t="s">
        <v>117</v>
      </c>
      <c r="AG153" s="67"/>
      <c r="AH153" s="68" t="e">
        <f t="shared" si="81"/>
        <v>#DIV/0!</v>
      </c>
      <c r="AI153" s="68" t="e">
        <f t="shared" si="82"/>
        <v>#DIV/0!</v>
      </c>
      <c r="AJ153" s="67"/>
      <c r="AK153" s="67"/>
      <c r="AL153" s="67" t="s">
        <v>118</v>
      </c>
      <c r="AM153" s="67"/>
      <c r="AN153" s="68" t="e">
        <f t="shared" si="83"/>
        <v>#DIV/0!</v>
      </c>
      <c r="AO153" s="68" t="e">
        <f t="shared" si="84"/>
        <v>#DIV/0!</v>
      </c>
      <c r="AP153" s="67"/>
      <c r="AQ153" s="67"/>
      <c r="AR153" s="67" t="s">
        <v>119</v>
      </c>
      <c r="AS153" s="67"/>
      <c r="AT153" s="68" t="e">
        <f t="shared" si="85"/>
        <v>#DIV/0!</v>
      </c>
      <c r="AU153" s="68" t="e">
        <f t="shared" si="86"/>
        <v>#DIV/0!</v>
      </c>
      <c r="AV153" s="67"/>
      <c r="AW153" s="67"/>
      <c r="AX153" s="67" t="s">
        <v>120</v>
      </c>
      <c r="AY153" s="67"/>
      <c r="AZ153" s="68" t="e">
        <f t="shared" si="87"/>
        <v>#DIV/0!</v>
      </c>
      <c r="BA153" s="68" t="e">
        <f t="shared" si="88"/>
        <v>#DIV/0!</v>
      </c>
      <c r="BB153" s="67"/>
      <c r="BC153" s="67"/>
      <c r="BD153" s="67" t="s">
        <v>121</v>
      </c>
      <c r="BE153" s="67"/>
      <c r="BF153" s="68" t="e">
        <f t="shared" si="89"/>
        <v>#DIV/0!</v>
      </c>
      <c r="BG153" s="68" t="e">
        <f t="shared" si="90"/>
        <v>#DIV/0!</v>
      </c>
      <c r="BH153" s="67"/>
      <c r="BI153" s="67"/>
      <c r="BJ153" s="67" t="s">
        <v>122</v>
      </c>
      <c r="BK153" s="67"/>
      <c r="BL153" s="68" t="e">
        <f t="shared" si="91"/>
        <v>#DIV/0!</v>
      </c>
      <c r="BM153" s="68" t="e">
        <f t="shared" si="92"/>
        <v>#DIV/0!</v>
      </c>
      <c r="BN153" s="67"/>
      <c r="BO153" s="67"/>
      <c r="BP153" s="67" t="s">
        <v>123</v>
      </c>
      <c r="BQ153" s="67"/>
      <c r="BR153" s="68" t="e">
        <f t="shared" si="93"/>
        <v>#DIV/0!</v>
      </c>
      <c r="BS153" s="68" t="e">
        <f t="shared" si="94"/>
        <v>#DIV/0!</v>
      </c>
      <c r="BT153" s="67"/>
      <c r="BU153" s="67"/>
      <c r="BV153" s="67" t="s">
        <v>124</v>
      </c>
      <c r="BW153" s="67"/>
      <c r="BX153" s="68" t="e">
        <f t="shared" si="95"/>
        <v>#DIV/0!</v>
      </c>
      <c r="BY153" s="68" t="e">
        <f t="shared" si="96"/>
        <v>#DIV/0!</v>
      </c>
      <c r="BZ153" s="67"/>
      <c r="CA153" s="67"/>
      <c r="CB153" s="67" t="s">
        <v>125</v>
      </c>
      <c r="CC153" s="67"/>
      <c r="CD153" s="68" t="e">
        <f t="shared" si="97"/>
        <v>#DIV/0!</v>
      </c>
      <c r="CE153" s="68" t="e">
        <f t="shared" si="98"/>
        <v>#DIV/0!</v>
      </c>
      <c r="CF153" s="67"/>
      <c r="CG153" s="67"/>
      <c r="CH153" s="67" t="s">
        <v>126</v>
      </c>
      <c r="CI153" s="67"/>
      <c r="CJ153" s="68" t="e">
        <f t="shared" si="99"/>
        <v>#DIV/0!</v>
      </c>
      <c r="CK153" s="68" t="e">
        <f t="shared" si="100"/>
        <v>#DIV/0!</v>
      </c>
      <c r="CL153" s="67"/>
      <c r="CM153" s="67"/>
      <c r="CN153" s="58">
        <f t="shared" si="101"/>
        <v>0</v>
      </c>
      <c r="CO153" s="58">
        <f t="shared" si="102"/>
        <v>0</v>
      </c>
      <c r="CP153" s="58">
        <f t="shared" si="103"/>
        <v>0</v>
      </c>
      <c r="CQ153" s="58">
        <f t="shared" si="104"/>
        <v>0</v>
      </c>
      <c r="CR153" s="58">
        <f t="shared" si="105"/>
        <v>0</v>
      </c>
      <c r="CS153" s="58">
        <f t="shared" si="106"/>
        <v>0</v>
      </c>
      <c r="CT153" s="58">
        <f t="shared" si="107"/>
        <v>0</v>
      </c>
      <c r="CU153" s="58">
        <f t="shared" si="108"/>
        <v>0</v>
      </c>
      <c r="CV153" s="58">
        <f t="shared" si="109"/>
        <v>0</v>
      </c>
      <c r="CW153" s="58">
        <f t="shared" si="110"/>
        <v>0</v>
      </c>
      <c r="CX153" s="58">
        <f t="shared" si="111"/>
        <v>0</v>
      </c>
      <c r="CY153" s="58">
        <f t="shared" si="112"/>
        <v>0</v>
      </c>
      <c r="CZ153" s="58">
        <f t="shared" si="113"/>
        <v>0</v>
      </c>
    </row>
    <row r="154" spans="1:104" ht="26" x14ac:dyDescent="0.35">
      <c r="A154" s="136" t="s">
        <v>591</v>
      </c>
      <c r="B154" s="293"/>
      <c r="C154" s="20" t="s">
        <v>821</v>
      </c>
      <c r="D154" s="22"/>
      <c r="E154" s="22"/>
      <c r="F154" s="22"/>
      <c r="G154" s="20">
        <f t="shared" si="76"/>
        <v>0</v>
      </c>
      <c r="H154" s="20"/>
      <c r="I154" s="20"/>
      <c r="J154" s="20"/>
      <c r="K154" s="20"/>
      <c r="L154" s="20"/>
      <c r="M154" s="20"/>
      <c r="N154" s="20"/>
      <c r="O154" s="20"/>
      <c r="P154" s="20"/>
      <c r="Q154" s="20"/>
      <c r="R154" s="20"/>
      <c r="S154" s="20"/>
      <c r="T154" s="67" t="s">
        <v>115</v>
      </c>
      <c r="U154" s="67"/>
      <c r="V154" s="68" t="e">
        <f t="shared" si="77"/>
        <v>#DIV/0!</v>
      </c>
      <c r="W154" s="68" t="e">
        <f t="shared" si="78"/>
        <v>#DIV/0!</v>
      </c>
      <c r="X154" s="67"/>
      <c r="Y154" s="67"/>
      <c r="Z154" s="67" t="s">
        <v>116</v>
      </c>
      <c r="AA154" s="67"/>
      <c r="AB154" s="68" t="e">
        <f t="shared" si="79"/>
        <v>#DIV/0!</v>
      </c>
      <c r="AC154" s="68" t="e">
        <f t="shared" si="80"/>
        <v>#DIV/0!</v>
      </c>
      <c r="AD154" s="67"/>
      <c r="AE154" s="67"/>
      <c r="AF154" s="67" t="s">
        <v>117</v>
      </c>
      <c r="AG154" s="67"/>
      <c r="AH154" s="68" t="e">
        <f t="shared" si="81"/>
        <v>#DIV/0!</v>
      </c>
      <c r="AI154" s="68" t="e">
        <f t="shared" si="82"/>
        <v>#DIV/0!</v>
      </c>
      <c r="AJ154" s="67"/>
      <c r="AK154" s="67"/>
      <c r="AL154" s="67" t="s">
        <v>118</v>
      </c>
      <c r="AM154" s="67"/>
      <c r="AN154" s="68" t="e">
        <f t="shared" si="83"/>
        <v>#DIV/0!</v>
      </c>
      <c r="AO154" s="68" t="e">
        <f t="shared" si="84"/>
        <v>#DIV/0!</v>
      </c>
      <c r="AP154" s="67"/>
      <c r="AQ154" s="67"/>
      <c r="AR154" s="67" t="s">
        <v>119</v>
      </c>
      <c r="AS154" s="67"/>
      <c r="AT154" s="68" t="e">
        <f t="shared" si="85"/>
        <v>#DIV/0!</v>
      </c>
      <c r="AU154" s="68" t="e">
        <f t="shared" si="86"/>
        <v>#DIV/0!</v>
      </c>
      <c r="AV154" s="67"/>
      <c r="AW154" s="67"/>
      <c r="AX154" s="67" t="s">
        <v>120</v>
      </c>
      <c r="AY154" s="67"/>
      <c r="AZ154" s="68" t="e">
        <f t="shared" si="87"/>
        <v>#DIV/0!</v>
      </c>
      <c r="BA154" s="68" t="e">
        <f t="shared" si="88"/>
        <v>#DIV/0!</v>
      </c>
      <c r="BB154" s="67"/>
      <c r="BC154" s="67"/>
      <c r="BD154" s="67" t="s">
        <v>121</v>
      </c>
      <c r="BE154" s="67"/>
      <c r="BF154" s="68" t="e">
        <f t="shared" si="89"/>
        <v>#DIV/0!</v>
      </c>
      <c r="BG154" s="68" t="e">
        <f t="shared" si="90"/>
        <v>#DIV/0!</v>
      </c>
      <c r="BH154" s="67"/>
      <c r="BI154" s="67"/>
      <c r="BJ154" s="67" t="s">
        <v>122</v>
      </c>
      <c r="BK154" s="67"/>
      <c r="BL154" s="68" t="e">
        <f t="shared" si="91"/>
        <v>#DIV/0!</v>
      </c>
      <c r="BM154" s="68" t="e">
        <f t="shared" si="92"/>
        <v>#DIV/0!</v>
      </c>
      <c r="BN154" s="67"/>
      <c r="BO154" s="67"/>
      <c r="BP154" s="67" t="s">
        <v>123</v>
      </c>
      <c r="BQ154" s="67"/>
      <c r="BR154" s="68" t="e">
        <f t="shared" si="93"/>
        <v>#DIV/0!</v>
      </c>
      <c r="BS154" s="68" t="e">
        <f t="shared" si="94"/>
        <v>#DIV/0!</v>
      </c>
      <c r="BT154" s="67"/>
      <c r="BU154" s="67"/>
      <c r="BV154" s="67" t="s">
        <v>124</v>
      </c>
      <c r="BW154" s="67"/>
      <c r="BX154" s="68" t="e">
        <f t="shared" si="95"/>
        <v>#DIV/0!</v>
      </c>
      <c r="BY154" s="68" t="e">
        <f t="shared" si="96"/>
        <v>#DIV/0!</v>
      </c>
      <c r="BZ154" s="67"/>
      <c r="CA154" s="67"/>
      <c r="CB154" s="67" t="s">
        <v>125</v>
      </c>
      <c r="CC154" s="67"/>
      <c r="CD154" s="68" t="e">
        <f t="shared" si="97"/>
        <v>#DIV/0!</v>
      </c>
      <c r="CE154" s="68" t="e">
        <f t="shared" si="98"/>
        <v>#DIV/0!</v>
      </c>
      <c r="CF154" s="67"/>
      <c r="CG154" s="67"/>
      <c r="CH154" s="67" t="s">
        <v>126</v>
      </c>
      <c r="CI154" s="67"/>
      <c r="CJ154" s="68" t="e">
        <f t="shared" si="99"/>
        <v>#DIV/0!</v>
      </c>
      <c r="CK154" s="68" t="e">
        <f t="shared" si="100"/>
        <v>#DIV/0!</v>
      </c>
      <c r="CL154" s="67"/>
      <c r="CM154" s="67"/>
      <c r="CN154" s="58">
        <f t="shared" si="101"/>
        <v>0</v>
      </c>
      <c r="CO154" s="58">
        <f t="shared" si="102"/>
        <v>0</v>
      </c>
      <c r="CP154" s="58">
        <f t="shared" si="103"/>
        <v>0</v>
      </c>
      <c r="CQ154" s="58">
        <f t="shared" si="104"/>
        <v>0</v>
      </c>
      <c r="CR154" s="58">
        <f t="shared" si="105"/>
        <v>0</v>
      </c>
      <c r="CS154" s="58">
        <f t="shared" si="106"/>
        <v>0</v>
      </c>
      <c r="CT154" s="58">
        <f t="shared" si="107"/>
        <v>0</v>
      </c>
      <c r="CU154" s="58">
        <f t="shared" si="108"/>
        <v>0</v>
      </c>
      <c r="CV154" s="58">
        <f t="shared" si="109"/>
        <v>0</v>
      </c>
      <c r="CW154" s="58">
        <f t="shared" si="110"/>
        <v>0</v>
      </c>
      <c r="CX154" s="58">
        <f t="shared" si="111"/>
        <v>0</v>
      </c>
      <c r="CY154" s="58">
        <f t="shared" si="112"/>
        <v>0</v>
      </c>
      <c r="CZ154" s="58">
        <f t="shared" si="113"/>
        <v>0</v>
      </c>
    </row>
    <row r="155" spans="1:104" ht="26" x14ac:dyDescent="0.35">
      <c r="A155" s="136" t="s">
        <v>591</v>
      </c>
      <c r="B155" s="294"/>
      <c r="C155" s="20" t="s">
        <v>822</v>
      </c>
      <c r="D155" s="22"/>
      <c r="E155" s="22"/>
      <c r="F155" s="22"/>
      <c r="G155" s="20">
        <f t="shared" si="76"/>
        <v>0</v>
      </c>
      <c r="H155" s="20"/>
      <c r="I155" s="20"/>
      <c r="J155" s="20"/>
      <c r="K155" s="20"/>
      <c r="L155" s="20"/>
      <c r="M155" s="20"/>
      <c r="N155" s="20"/>
      <c r="O155" s="20"/>
      <c r="P155" s="20"/>
      <c r="Q155" s="20"/>
      <c r="R155" s="20"/>
      <c r="S155" s="20"/>
      <c r="T155" s="67" t="s">
        <v>115</v>
      </c>
      <c r="U155" s="67"/>
      <c r="V155" s="68" t="e">
        <f t="shared" si="77"/>
        <v>#DIV/0!</v>
      </c>
      <c r="W155" s="68" t="e">
        <f t="shared" si="78"/>
        <v>#DIV/0!</v>
      </c>
      <c r="X155" s="67"/>
      <c r="Y155" s="67"/>
      <c r="Z155" s="67" t="s">
        <v>116</v>
      </c>
      <c r="AA155" s="67"/>
      <c r="AB155" s="68" t="e">
        <f t="shared" si="79"/>
        <v>#DIV/0!</v>
      </c>
      <c r="AC155" s="68" t="e">
        <f t="shared" si="80"/>
        <v>#DIV/0!</v>
      </c>
      <c r="AD155" s="67"/>
      <c r="AE155" s="67"/>
      <c r="AF155" s="67" t="s">
        <v>117</v>
      </c>
      <c r="AG155" s="67"/>
      <c r="AH155" s="68" t="e">
        <f t="shared" si="81"/>
        <v>#DIV/0!</v>
      </c>
      <c r="AI155" s="68" t="e">
        <f t="shared" si="82"/>
        <v>#DIV/0!</v>
      </c>
      <c r="AJ155" s="67"/>
      <c r="AK155" s="67"/>
      <c r="AL155" s="67" t="s">
        <v>118</v>
      </c>
      <c r="AM155" s="67"/>
      <c r="AN155" s="68" t="e">
        <f t="shared" si="83"/>
        <v>#DIV/0!</v>
      </c>
      <c r="AO155" s="68" t="e">
        <f t="shared" si="84"/>
        <v>#DIV/0!</v>
      </c>
      <c r="AP155" s="67"/>
      <c r="AQ155" s="67"/>
      <c r="AR155" s="67" t="s">
        <v>119</v>
      </c>
      <c r="AS155" s="67"/>
      <c r="AT155" s="68" t="e">
        <f t="shared" si="85"/>
        <v>#DIV/0!</v>
      </c>
      <c r="AU155" s="68" t="e">
        <f t="shared" si="86"/>
        <v>#DIV/0!</v>
      </c>
      <c r="AV155" s="67"/>
      <c r="AW155" s="67"/>
      <c r="AX155" s="67" t="s">
        <v>120</v>
      </c>
      <c r="AY155" s="67"/>
      <c r="AZ155" s="68" t="e">
        <f t="shared" si="87"/>
        <v>#DIV/0!</v>
      </c>
      <c r="BA155" s="68" t="e">
        <f t="shared" si="88"/>
        <v>#DIV/0!</v>
      </c>
      <c r="BB155" s="67"/>
      <c r="BC155" s="67"/>
      <c r="BD155" s="67" t="s">
        <v>121</v>
      </c>
      <c r="BE155" s="67"/>
      <c r="BF155" s="68" t="e">
        <f t="shared" si="89"/>
        <v>#DIV/0!</v>
      </c>
      <c r="BG155" s="68" t="e">
        <f t="shared" si="90"/>
        <v>#DIV/0!</v>
      </c>
      <c r="BH155" s="67"/>
      <c r="BI155" s="67"/>
      <c r="BJ155" s="67" t="s">
        <v>122</v>
      </c>
      <c r="BK155" s="67"/>
      <c r="BL155" s="68" t="e">
        <f t="shared" si="91"/>
        <v>#DIV/0!</v>
      </c>
      <c r="BM155" s="68" t="e">
        <f t="shared" si="92"/>
        <v>#DIV/0!</v>
      </c>
      <c r="BN155" s="67"/>
      <c r="BO155" s="67"/>
      <c r="BP155" s="67" t="s">
        <v>123</v>
      </c>
      <c r="BQ155" s="67"/>
      <c r="BR155" s="68" t="e">
        <f t="shared" si="93"/>
        <v>#DIV/0!</v>
      </c>
      <c r="BS155" s="68" t="e">
        <f t="shared" si="94"/>
        <v>#DIV/0!</v>
      </c>
      <c r="BT155" s="67"/>
      <c r="BU155" s="67"/>
      <c r="BV155" s="67" t="s">
        <v>124</v>
      </c>
      <c r="BW155" s="67"/>
      <c r="BX155" s="68" t="e">
        <f t="shared" si="95"/>
        <v>#DIV/0!</v>
      </c>
      <c r="BY155" s="68" t="e">
        <f t="shared" si="96"/>
        <v>#DIV/0!</v>
      </c>
      <c r="BZ155" s="67"/>
      <c r="CA155" s="67"/>
      <c r="CB155" s="67" t="s">
        <v>125</v>
      </c>
      <c r="CC155" s="67"/>
      <c r="CD155" s="68" t="e">
        <f t="shared" si="97"/>
        <v>#DIV/0!</v>
      </c>
      <c r="CE155" s="68" t="e">
        <f t="shared" si="98"/>
        <v>#DIV/0!</v>
      </c>
      <c r="CF155" s="67"/>
      <c r="CG155" s="67"/>
      <c r="CH155" s="67" t="s">
        <v>126</v>
      </c>
      <c r="CI155" s="67"/>
      <c r="CJ155" s="68" t="e">
        <f t="shared" si="99"/>
        <v>#DIV/0!</v>
      </c>
      <c r="CK155" s="68" t="e">
        <f t="shared" si="100"/>
        <v>#DIV/0!</v>
      </c>
      <c r="CL155" s="67"/>
      <c r="CM155" s="67"/>
      <c r="CN155" s="58">
        <f t="shared" si="101"/>
        <v>0</v>
      </c>
      <c r="CO155" s="58">
        <f t="shared" si="102"/>
        <v>0</v>
      </c>
      <c r="CP155" s="58">
        <f t="shared" si="103"/>
        <v>0</v>
      </c>
      <c r="CQ155" s="58">
        <f t="shared" si="104"/>
        <v>0</v>
      </c>
      <c r="CR155" s="58">
        <f t="shared" si="105"/>
        <v>0</v>
      </c>
      <c r="CS155" s="58">
        <f t="shared" si="106"/>
        <v>0</v>
      </c>
      <c r="CT155" s="58">
        <f t="shared" si="107"/>
        <v>0</v>
      </c>
      <c r="CU155" s="58">
        <f t="shared" si="108"/>
        <v>0</v>
      </c>
      <c r="CV155" s="58">
        <f t="shared" si="109"/>
        <v>0</v>
      </c>
      <c r="CW155" s="58">
        <f t="shared" si="110"/>
        <v>0</v>
      </c>
      <c r="CX155" s="58">
        <f t="shared" si="111"/>
        <v>0</v>
      </c>
      <c r="CY155" s="58">
        <f t="shared" si="112"/>
        <v>0</v>
      </c>
      <c r="CZ155" s="58">
        <f t="shared" si="113"/>
        <v>0</v>
      </c>
    </row>
    <row r="156" spans="1:104" ht="52" x14ac:dyDescent="0.35">
      <c r="A156" s="136" t="s">
        <v>591</v>
      </c>
      <c r="B156" s="292" t="s">
        <v>148</v>
      </c>
      <c r="C156" s="20" t="s">
        <v>823</v>
      </c>
      <c r="D156" s="22" t="s">
        <v>596</v>
      </c>
      <c r="E156" s="22" t="s">
        <v>608</v>
      </c>
      <c r="F156" s="22" t="s">
        <v>609</v>
      </c>
      <c r="G156" s="20">
        <f t="shared" si="76"/>
        <v>1</v>
      </c>
      <c r="H156" s="20"/>
      <c r="I156" s="20"/>
      <c r="J156" s="20"/>
      <c r="K156" s="20"/>
      <c r="L156" s="20"/>
      <c r="M156" s="20"/>
      <c r="N156" s="20">
        <v>1</v>
      </c>
      <c r="O156" s="20"/>
      <c r="P156" s="20"/>
      <c r="Q156" s="20"/>
      <c r="R156" s="20"/>
      <c r="S156" s="20"/>
      <c r="T156" s="67" t="s">
        <v>115</v>
      </c>
      <c r="U156" s="67"/>
      <c r="V156" s="68" t="e">
        <f t="shared" si="77"/>
        <v>#DIV/0!</v>
      </c>
      <c r="W156" s="68">
        <f t="shared" si="78"/>
        <v>0</v>
      </c>
      <c r="X156" s="67"/>
      <c r="Y156" s="67"/>
      <c r="Z156" s="67" t="s">
        <v>116</v>
      </c>
      <c r="AA156" s="67"/>
      <c r="AB156" s="68" t="e">
        <f t="shared" si="79"/>
        <v>#DIV/0!</v>
      </c>
      <c r="AC156" s="68">
        <f t="shared" si="80"/>
        <v>0</v>
      </c>
      <c r="AD156" s="67"/>
      <c r="AE156" s="67"/>
      <c r="AF156" s="67" t="s">
        <v>117</v>
      </c>
      <c r="AG156" s="67"/>
      <c r="AH156" s="68" t="e">
        <f t="shared" si="81"/>
        <v>#DIV/0!</v>
      </c>
      <c r="AI156" s="68">
        <f t="shared" si="82"/>
        <v>0</v>
      </c>
      <c r="AJ156" s="67"/>
      <c r="AK156" s="67"/>
      <c r="AL156" s="67" t="s">
        <v>118</v>
      </c>
      <c r="AM156" s="67"/>
      <c r="AN156" s="68" t="e">
        <f t="shared" si="83"/>
        <v>#DIV/0!</v>
      </c>
      <c r="AO156" s="68">
        <f t="shared" si="84"/>
        <v>0</v>
      </c>
      <c r="AP156" s="67"/>
      <c r="AQ156" s="67"/>
      <c r="AR156" s="67" t="s">
        <v>119</v>
      </c>
      <c r="AS156" s="67"/>
      <c r="AT156" s="68" t="e">
        <f t="shared" si="85"/>
        <v>#DIV/0!</v>
      </c>
      <c r="AU156" s="68">
        <f t="shared" si="86"/>
        <v>0</v>
      </c>
      <c r="AV156" s="67"/>
      <c r="AW156" s="67"/>
      <c r="AX156" s="67" t="s">
        <v>120</v>
      </c>
      <c r="AY156" s="67"/>
      <c r="AZ156" s="68" t="e">
        <f t="shared" si="87"/>
        <v>#DIV/0!</v>
      </c>
      <c r="BA156" s="68">
        <f t="shared" si="88"/>
        <v>0</v>
      </c>
      <c r="BB156" s="67"/>
      <c r="BC156" s="67"/>
      <c r="BD156" s="67" t="s">
        <v>121</v>
      </c>
      <c r="BE156" s="67"/>
      <c r="BF156" s="68">
        <f t="shared" si="89"/>
        <v>0</v>
      </c>
      <c r="BG156" s="68">
        <f t="shared" si="90"/>
        <v>0</v>
      </c>
      <c r="BH156" s="67"/>
      <c r="BI156" s="67"/>
      <c r="BJ156" s="67" t="s">
        <v>122</v>
      </c>
      <c r="BK156" s="67"/>
      <c r="BL156" s="68" t="e">
        <f t="shared" si="91"/>
        <v>#DIV/0!</v>
      </c>
      <c r="BM156" s="68">
        <f t="shared" si="92"/>
        <v>0</v>
      </c>
      <c r="BN156" s="67"/>
      <c r="BO156" s="67"/>
      <c r="BP156" s="67" t="s">
        <v>123</v>
      </c>
      <c r="BQ156" s="67"/>
      <c r="BR156" s="68" t="e">
        <f t="shared" si="93"/>
        <v>#DIV/0!</v>
      </c>
      <c r="BS156" s="68">
        <f t="shared" si="94"/>
        <v>0</v>
      </c>
      <c r="BT156" s="67"/>
      <c r="BU156" s="67"/>
      <c r="BV156" s="67" t="s">
        <v>124</v>
      </c>
      <c r="BW156" s="67"/>
      <c r="BX156" s="68" t="e">
        <f t="shared" si="95"/>
        <v>#DIV/0!</v>
      </c>
      <c r="BY156" s="68">
        <f t="shared" si="96"/>
        <v>0</v>
      </c>
      <c r="BZ156" s="67"/>
      <c r="CA156" s="67"/>
      <c r="CB156" s="67" t="s">
        <v>125</v>
      </c>
      <c r="CC156" s="67"/>
      <c r="CD156" s="68" t="e">
        <f t="shared" si="97"/>
        <v>#DIV/0!</v>
      </c>
      <c r="CE156" s="68">
        <f t="shared" si="98"/>
        <v>0</v>
      </c>
      <c r="CF156" s="67"/>
      <c r="CG156" s="67"/>
      <c r="CH156" s="67" t="s">
        <v>126</v>
      </c>
      <c r="CI156" s="67"/>
      <c r="CJ156" s="68" t="e">
        <f t="shared" si="99"/>
        <v>#DIV/0!</v>
      </c>
      <c r="CK156" s="68">
        <f t="shared" si="100"/>
        <v>0</v>
      </c>
      <c r="CL156" s="67"/>
      <c r="CM156" s="67"/>
      <c r="CN156" s="58">
        <f t="shared" si="101"/>
        <v>0</v>
      </c>
      <c r="CO156" s="58">
        <f t="shared" si="102"/>
        <v>0</v>
      </c>
      <c r="CP156" s="58">
        <f t="shared" si="103"/>
        <v>0</v>
      </c>
      <c r="CQ156" s="58">
        <f t="shared" si="104"/>
        <v>0</v>
      </c>
      <c r="CR156" s="58">
        <f t="shared" si="105"/>
        <v>0</v>
      </c>
      <c r="CS156" s="58">
        <f t="shared" si="106"/>
        <v>0</v>
      </c>
      <c r="CT156" s="58">
        <f t="shared" si="107"/>
        <v>0</v>
      </c>
      <c r="CU156" s="58">
        <f t="shared" si="108"/>
        <v>0</v>
      </c>
      <c r="CV156" s="58">
        <f t="shared" si="109"/>
        <v>0</v>
      </c>
      <c r="CW156" s="58">
        <f t="shared" si="110"/>
        <v>0</v>
      </c>
      <c r="CX156" s="58">
        <f t="shared" si="111"/>
        <v>0</v>
      </c>
      <c r="CY156" s="58">
        <f t="shared" si="112"/>
        <v>0</v>
      </c>
      <c r="CZ156" s="58">
        <f t="shared" si="113"/>
        <v>0</v>
      </c>
    </row>
    <row r="157" spans="1:104" ht="78" x14ac:dyDescent="0.35">
      <c r="A157" s="136" t="s">
        <v>591</v>
      </c>
      <c r="B157" s="293"/>
      <c r="C157" s="20" t="s">
        <v>824</v>
      </c>
      <c r="D157" s="22" t="s">
        <v>596</v>
      </c>
      <c r="E157" s="22" t="s">
        <v>610</v>
      </c>
      <c r="F157" s="22" t="s">
        <v>594</v>
      </c>
      <c r="G157" s="20">
        <f t="shared" si="76"/>
        <v>1</v>
      </c>
      <c r="H157" s="20"/>
      <c r="I157" s="20"/>
      <c r="J157" s="20"/>
      <c r="K157" s="20"/>
      <c r="L157" s="20"/>
      <c r="M157" s="20"/>
      <c r="N157" s="20"/>
      <c r="O157" s="20">
        <v>1</v>
      </c>
      <c r="P157" s="20"/>
      <c r="Q157" s="20"/>
      <c r="R157" s="20"/>
      <c r="S157" s="20"/>
      <c r="T157" s="67" t="s">
        <v>115</v>
      </c>
      <c r="U157" s="67"/>
      <c r="V157" s="68" t="e">
        <f t="shared" si="77"/>
        <v>#DIV/0!</v>
      </c>
      <c r="W157" s="68">
        <f t="shared" si="78"/>
        <v>0</v>
      </c>
      <c r="X157" s="67"/>
      <c r="Y157" s="67"/>
      <c r="Z157" s="67" t="s">
        <v>116</v>
      </c>
      <c r="AA157" s="67"/>
      <c r="AB157" s="68" t="e">
        <f t="shared" si="79"/>
        <v>#DIV/0!</v>
      </c>
      <c r="AC157" s="68">
        <f t="shared" si="80"/>
        <v>0</v>
      </c>
      <c r="AD157" s="67"/>
      <c r="AE157" s="67"/>
      <c r="AF157" s="67" t="s">
        <v>117</v>
      </c>
      <c r="AG157" s="67"/>
      <c r="AH157" s="68" t="e">
        <f t="shared" si="81"/>
        <v>#DIV/0!</v>
      </c>
      <c r="AI157" s="68">
        <f t="shared" si="82"/>
        <v>0</v>
      </c>
      <c r="AJ157" s="67"/>
      <c r="AK157" s="67"/>
      <c r="AL157" s="67" t="s">
        <v>118</v>
      </c>
      <c r="AM157" s="67"/>
      <c r="AN157" s="68" t="e">
        <f t="shared" si="83"/>
        <v>#DIV/0!</v>
      </c>
      <c r="AO157" s="68">
        <f t="shared" si="84"/>
        <v>0</v>
      </c>
      <c r="AP157" s="67"/>
      <c r="AQ157" s="67"/>
      <c r="AR157" s="67" t="s">
        <v>119</v>
      </c>
      <c r="AS157" s="67"/>
      <c r="AT157" s="68" t="e">
        <f t="shared" si="85"/>
        <v>#DIV/0!</v>
      </c>
      <c r="AU157" s="68">
        <f t="shared" si="86"/>
        <v>0</v>
      </c>
      <c r="AV157" s="67"/>
      <c r="AW157" s="67"/>
      <c r="AX157" s="67" t="s">
        <v>120</v>
      </c>
      <c r="AY157" s="67"/>
      <c r="AZ157" s="68" t="e">
        <f t="shared" si="87"/>
        <v>#DIV/0!</v>
      </c>
      <c r="BA157" s="68">
        <f t="shared" si="88"/>
        <v>0</v>
      </c>
      <c r="BB157" s="67"/>
      <c r="BC157" s="67"/>
      <c r="BD157" s="67" t="s">
        <v>121</v>
      </c>
      <c r="BE157" s="67"/>
      <c r="BF157" s="68" t="e">
        <f t="shared" si="89"/>
        <v>#DIV/0!</v>
      </c>
      <c r="BG157" s="68">
        <f t="shared" si="90"/>
        <v>0</v>
      </c>
      <c r="BH157" s="67"/>
      <c r="BI157" s="67"/>
      <c r="BJ157" s="67" t="s">
        <v>122</v>
      </c>
      <c r="BK157" s="67"/>
      <c r="BL157" s="68">
        <f t="shared" si="91"/>
        <v>0</v>
      </c>
      <c r="BM157" s="68">
        <f t="shared" si="92"/>
        <v>0</v>
      </c>
      <c r="BN157" s="67"/>
      <c r="BO157" s="67"/>
      <c r="BP157" s="67" t="s">
        <v>123</v>
      </c>
      <c r="BQ157" s="67"/>
      <c r="BR157" s="68" t="e">
        <f t="shared" si="93"/>
        <v>#DIV/0!</v>
      </c>
      <c r="BS157" s="68">
        <f t="shared" si="94"/>
        <v>0</v>
      </c>
      <c r="BT157" s="67"/>
      <c r="BU157" s="67"/>
      <c r="BV157" s="67" t="s">
        <v>124</v>
      </c>
      <c r="BW157" s="67"/>
      <c r="BX157" s="68" t="e">
        <f t="shared" si="95"/>
        <v>#DIV/0!</v>
      </c>
      <c r="BY157" s="68">
        <f t="shared" si="96"/>
        <v>0</v>
      </c>
      <c r="BZ157" s="67"/>
      <c r="CA157" s="67"/>
      <c r="CB157" s="67" t="s">
        <v>125</v>
      </c>
      <c r="CC157" s="67"/>
      <c r="CD157" s="68" t="e">
        <f t="shared" si="97"/>
        <v>#DIV/0!</v>
      </c>
      <c r="CE157" s="68">
        <f t="shared" si="98"/>
        <v>0</v>
      </c>
      <c r="CF157" s="67"/>
      <c r="CG157" s="67"/>
      <c r="CH157" s="67" t="s">
        <v>126</v>
      </c>
      <c r="CI157" s="67"/>
      <c r="CJ157" s="68" t="e">
        <f t="shared" si="99"/>
        <v>#DIV/0!</v>
      </c>
      <c r="CK157" s="68">
        <f t="shared" si="100"/>
        <v>0</v>
      </c>
      <c r="CL157" s="67"/>
      <c r="CM157" s="67"/>
      <c r="CN157" s="58">
        <f t="shared" si="101"/>
        <v>0</v>
      </c>
      <c r="CO157" s="58">
        <f t="shared" si="102"/>
        <v>0</v>
      </c>
      <c r="CP157" s="58">
        <f t="shared" si="103"/>
        <v>0</v>
      </c>
      <c r="CQ157" s="58">
        <f t="shared" si="104"/>
        <v>0</v>
      </c>
      <c r="CR157" s="58">
        <f t="shared" si="105"/>
        <v>0</v>
      </c>
      <c r="CS157" s="58">
        <f t="shared" si="106"/>
        <v>0</v>
      </c>
      <c r="CT157" s="58">
        <f t="shared" si="107"/>
        <v>0</v>
      </c>
      <c r="CU157" s="58">
        <f t="shared" si="108"/>
        <v>0</v>
      </c>
      <c r="CV157" s="58">
        <f t="shared" si="109"/>
        <v>0</v>
      </c>
      <c r="CW157" s="58">
        <f t="shared" si="110"/>
        <v>0</v>
      </c>
      <c r="CX157" s="58">
        <f t="shared" si="111"/>
        <v>0</v>
      </c>
      <c r="CY157" s="58">
        <f t="shared" si="112"/>
        <v>0</v>
      </c>
      <c r="CZ157" s="58">
        <f t="shared" si="113"/>
        <v>0</v>
      </c>
    </row>
    <row r="158" spans="1:104" ht="26" x14ac:dyDescent="0.35">
      <c r="A158" s="136" t="s">
        <v>591</v>
      </c>
      <c r="B158" s="293"/>
      <c r="C158" s="20" t="s">
        <v>825</v>
      </c>
      <c r="D158" s="22"/>
      <c r="E158" s="22"/>
      <c r="F158" s="22"/>
      <c r="G158" s="20">
        <f t="shared" si="76"/>
        <v>0</v>
      </c>
      <c r="H158" s="20"/>
      <c r="I158" s="20"/>
      <c r="J158" s="20"/>
      <c r="K158" s="20"/>
      <c r="L158" s="20"/>
      <c r="M158" s="20"/>
      <c r="N158" s="20"/>
      <c r="O158" s="20"/>
      <c r="P158" s="20"/>
      <c r="Q158" s="20"/>
      <c r="R158" s="20"/>
      <c r="S158" s="20"/>
      <c r="T158" s="67" t="s">
        <v>115</v>
      </c>
      <c r="U158" s="67"/>
      <c r="V158" s="68" t="e">
        <f t="shared" si="77"/>
        <v>#DIV/0!</v>
      </c>
      <c r="W158" s="68" t="e">
        <f t="shared" si="78"/>
        <v>#DIV/0!</v>
      </c>
      <c r="X158" s="67"/>
      <c r="Y158" s="67"/>
      <c r="Z158" s="67" t="s">
        <v>116</v>
      </c>
      <c r="AA158" s="67"/>
      <c r="AB158" s="68" t="e">
        <f t="shared" si="79"/>
        <v>#DIV/0!</v>
      </c>
      <c r="AC158" s="68" t="e">
        <f t="shared" si="80"/>
        <v>#DIV/0!</v>
      </c>
      <c r="AD158" s="67"/>
      <c r="AE158" s="67"/>
      <c r="AF158" s="67" t="s">
        <v>117</v>
      </c>
      <c r="AG158" s="67"/>
      <c r="AH158" s="68" t="e">
        <f t="shared" si="81"/>
        <v>#DIV/0!</v>
      </c>
      <c r="AI158" s="68" t="e">
        <f t="shared" si="82"/>
        <v>#DIV/0!</v>
      </c>
      <c r="AJ158" s="67"/>
      <c r="AK158" s="67"/>
      <c r="AL158" s="67" t="s">
        <v>118</v>
      </c>
      <c r="AM158" s="67"/>
      <c r="AN158" s="68" t="e">
        <f t="shared" si="83"/>
        <v>#DIV/0!</v>
      </c>
      <c r="AO158" s="68" t="e">
        <f t="shared" si="84"/>
        <v>#DIV/0!</v>
      </c>
      <c r="AP158" s="67"/>
      <c r="AQ158" s="67"/>
      <c r="AR158" s="67" t="s">
        <v>119</v>
      </c>
      <c r="AS158" s="67"/>
      <c r="AT158" s="68" t="e">
        <f t="shared" si="85"/>
        <v>#DIV/0!</v>
      </c>
      <c r="AU158" s="68" t="e">
        <f t="shared" si="86"/>
        <v>#DIV/0!</v>
      </c>
      <c r="AV158" s="67"/>
      <c r="AW158" s="67"/>
      <c r="AX158" s="67" t="s">
        <v>120</v>
      </c>
      <c r="AY158" s="67"/>
      <c r="AZ158" s="68" t="e">
        <f t="shared" si="87"/>
        <v>#DIV/0!</v>
      </c>
      <c r="BA158" s="68" t="e">
        <f t="shared" si="88"/>
        <v>#DIV/0!</v>
      </c>
      <c r="BB158" s="67"/>
      <c r="BC158" s="67"/>
      <c r="BD158" s="67" t="s">
        <v>121</v>
      </c>
      <c r="BE158" s="67"/>
      <c r="BF158" s="68" t="e">
        <f t="shared" si="89"/>
        <v>#DIV/0!</v>
      </c>
      <c r="BG158" s="68" t="e">
        <f t="shared" si="90"/>
        <v>#DIV/0!</v>
      </c>
      <c r="BH158" s="67"/>
      <c r="BI158" s="67"/>
      <c r="BJ158" s="67" t="s">
        <v>122</v>
      </c>
      <c r="BK158" s="67"/>
      <c r="BL158" s="68" t="e">
        <f t="shared" si="91"/>
        <v>#DIV/0!</v>
      </c>
      <c r="BM158" s="68" t="e">
        <f t="shared" si="92"/>
        <v>#DIV/0!</v>
      </c>
      <c r="BN158" s="67"/>
      <c r="BO158" s="67"/>
      <c r="BP158" s="67" t="s">
        <v>123</v>
      </c>
      <c r="BQ158" s="67"/>
      <c r="BR158" s="68" t="e">
        <f t="shared" si="93"/>
        <v>#DIV/0!</v>
      </c>
      <c r="BS158" s="68" t="e">
        <f t="shared" si="94"/>
        <v>#DIV/0!</v>
      </c>
      <c r="BT158" s="67"/>
      <c r="BU158" s="67"/>
      <c r="BV158" s="67" t="s">
        <v>124</v>
      </c>
      <c r="BW158" s="67"/>
      <c r="BX158" s="68" t="e">
        <f t="shared" si="95"/>
        <v>#DIV/0!</v>
      </c>
      <c r="BY158" s="68" t="e">
        <f t="shared" si="96"/>
        <v>#DIV/0!</v>
      </c>
      <c r="BZ158" s="67"/>
      <c r="CA158" s="67"/>
      <c r="CB158" s="67" t="s">
        <v>125</v>
      </c>
      <c r="CC158" s="67"/>
      <c r="CD158" s="68" t="e">
        <f t="shared" si="97"/>
        <v>#DIV/0!</v>
      </c>
      <c r="CE158" s="68" t="e">
        <f t="shared" si="98"/>
        <v>#DIV/0!</v>
      </c>
      <c r="CF158" s="67"/>
      <c r="CG158" s="67"/>
      <c r="CH158" s="67" t="s">
        <v>126</v>
      </c>
      <c r="CI158" s="67"/>
      <c r="CJ158" s="68" t="e">
        <f t="shared" si="99"/>
        <v>#DIV/0!</v>
      </c>
      <c r="CK158" s="68" t="e">
        <f t="shared" si="100"/>
        <v>#DIV/0!</v>
      </c>
      <c r="CL158" s="67"/>
      <c r="CM158" s="67"/>
      <c r="CN158" s="58">
        <f t="shared" si="101"/>
        <v>0</v>
      </c>
      <c r="CO158" s="58">
        <f t="shared" si="102"/>
        <v>0</v>
      </c>
      <c r="CP158" s="58">
        <f t="shared" si="103"/>
        <v>0</v>
      </c>
      <c r="CQ158" s="58">
        <f t="shared" si="104"/>
        <v>0</v>
      </c>
      <c r="CR158" s="58">
        <f t="shared" si="105"/>
        <v>0</v>
      </c>
      <c r="CS158" s="58">
        <f t="shared" si="106"/>
        <v>0</v>
      </c>
      <c r="CT158" s="58">
        <f t="shared" si="107"/>
        <v>0</v>
      </c>
      <c r="CU158" s="58">
        <f t="shared" si="108"/>
        <v>0</v>
      </c>
      <c r="CV158" s="58">
        <f t="shared" si="109"/>
        <v>0</v>
      </c>
      <c r="CW158" s="58">
        <f t="shared" si="110"/>
        <v>0</v>
      </c>
      <c r="CX158" s="58">
        <f t="shared" si="111"/>
        <v>0</v>
      </c>
      <c r="CY158" s="58">
        <f t="shared" si="112"/>
        <v>0</v>
      </c>
      <c r="CZ158" s="58">
        <f t="shared" si="113"/>
        <v>0</v>
      </c>
    </row>
    <row r="159" spans="1:104" ht="26" x14ac:dyDescent="0.35">
      <c r="A159" s="136" t="s">
        <v>591</v>
      </c>
      <c r="B159" s="294"/>
      <c r="C159" s="20" t="s">
        <v>826</v>
      </c>
      <c r="D159" s="22"/>
      <c r="E159" s="22"/>
      <c r="F159" s="22"/>
      <c r="G159" s="20">
        <f t="shared" si="76"/>
        <v>0</v>
      </c>
      <c r="H159" s="20"/>
      <c r="I159" s="20"/>
      <c r="J159" s="20"/>
      <c r="K159" s="20"/>
      <c r="L159" s="20"/>
      <c r="M159" s="20"/>
      <c r="N159" s="20"/>
      <c r="O159" s="20"/>
      <c r="P159" s="20"/>
      <c r="Q159" s="20"/>
      <c r="R159" s="20"/>
      <c r="S159" s="20"/>
      <c r="T159" s="67" t="s">
        <v>115</v>
      </c>
      <c r="U159" s="67"/>
      <c r="V159" s="68" t="e">
        <f t="shared" si="77"/>
        <v>#DIV/0!</v>
      </c>
      <c r="W159" s="68" t="e">
        <f t="shared" si="78"/>
        <v>#DIV/0!</v>
      </c>
      <c r="X159" s="67"/>
      <c r="Y159" s="67"/>
      <c r="Z159" s="67" t="s">
        <v>116</v>
      </c>
      <c r="AA159" s="67"/>
      <c r="AB159" s="68" t="e">
        <f t="shared" si="79"/>
        <v>#DIV/0!</v>
      </c>
      <c r="AC159" s="68" t="e">
        <f t="shared" si="80"/>
        <v>#DIV/0!</v>
      </c>
      <c r="AD159" s="67"/>
      <c r="AE159" s="67"/>
      <c r="AF159" s="67" t="s">
        <v>117</v>
      </c>
      <c r="AG159" s="67"/>
      <c r="AH159" s="68" t="e">
        <f t="shared" si="81"/>
        <v>#DIV/0!</v>
      </c>
      <c r="AI159" s="68" t="e">
        <f t="shared" si="82"/>
        <v>#DIV/0!</v>
      </c>
      <c r="AJ159" s="67"/>
      <c r="AK159" s="67"/>
      <c r="AL159" s="67" t="s">
        <v>118</v>
      </c>
      <c r="AM159" s="67"/>
      <c r="AN159" s="68" t="e">
        <f t="shared" si="83"/>
        <v>#DIV/0!</v>
      </c>
      <c r="AO159" s="68" t="e">
        <f t="shared" si="84"/>
        <v>#DIV/0!</v>
      </c>
      <c r="AP159" s="67"/>
      <c r="AQ159" s="67"/>
      <c r="AR159" s="67" t="s">
        <v>119</v>
      </c>
      <c r="AS159" s="67"/>
      <c r="AT159" s="68" t="e">
        <f t="shared" si="85"/>
        <v>#DIV/0!</v>
      </c>
      <c r="AU159" s="68" t="e">
        <f t="shared" si="86"/>
        <v>#DIV/0!</v>
      </c>
      <c r="AV159" s="67"/>
      <c r="AW159" s="67"/>
      <c r="AX159" s="67" t="s">
        <v>120</v>
      </c>
      <c r="AY159" s="67"/>
      <c r="AZ159" s="68" t="e">
        <f t="shared" si="87"/>
        <v>#DIV/0!</v>
      </c>
      <c r="BA159" s="68" t="e">
        <f t="shared" si="88"/>
        <v>#DIV/0!</v>
      </c>
      <c r="BB159" s="67"/>
      <c r="BC159" s="67"/>
      <c r="BD159" s="67" t="s">
        <v>121</v>
      </c>
      <c r="BE159" s="67"/>
      <c r="BF159" s="68" t="e">
        <f t="shared" si="89"/>
        <v>#DIV/0!</v>
      </c>
      <c r="BG159" s="68" t="e">
        <f t="shared" si="90"/>
        <v>#DIV/0!</v>
      </c>
      <c r="BH159" s="67"/>
      <c r="BI159" s="67"/>
      <c r="BJ159" s="67" t="s">
        <v>122</v>
      </c>
      <c r="BK159" s="67"/>
      <c r="BL159" s="68" t="e">
        <f t="shared" si="91"/>
        <v>#DIV/0!</v>
      </c>
      <c r="BM159" s="68" t="e">
        <f t="shared" si="92"/>
        <v>#DIV/0!</v>
      </c>
      <c r="BN159" s="67"/>
      <c r="BO159" s="67"/>
      <c r="BP159" s="67" t="s">
        <v>123</v>
      </c>
      <c r="BQ159" s="67"/>
      <c r="BR159" s="68" t="e">
        <f t="shared" si="93"/>
        <v>#DIV/0!</v>
      </c>
      <c r="BS159" s="68" t="e">
        <f t="shared" si="94"/>
        <v>#DIV/0!</v>
      </c>
      <c r="BT159" s="67"/>
      <c r="BU159" s="67"/>
      <c r="BV159" s="67" t="s">
        <v>124</v>
      </c>
      <c r="BW159" s="67"/>
      <c r="BX159" s="68" t="e">
        <f t="shared" si="95"/>
        <v>#DIV/0!</v>
      </c>
      <c r="BY159" s="68" t="e">
        <f t="shared" si="96"/>
        <v>#DIV/0!</v>
      </c>
      <c r="BZ159" s="67"/>
      <c r="CA159" s="67"/>
      <c r="CB159" s="67" t="s">
        <v>125</v>
      </c>
      <c r="CC159" s="67"/>
      <c r="CD159" s="68" t="e">
        <f t="shared" si="97"/>
        <v>#DIV/0!</v>
      </c>
      <c r="CE159" s="68" t="e">
        <f t="shared" si="98"/>
        <v>#DIV/0!</v>
      </c>
      <c r="CF159" s="67"/>
      <c r="CG159" s="67"/>
      <c r="CH159" s="67" t="s">
        <v>126</v>
      </c>
      <c r="CI159" s="67"/>
      <c r="CJ159" s="68" t="e">
        <f t="shared" si="99"/>
        <v>#DIV/0!</v>
      </c>
      <c r="CK159" s="68" t="e">
        <f t="shared" si="100"/>
        <v>#DIV/0!</v>
      </c>
      <c r="CL159" s="67"/>
      <c r="CM159" s="67"/>
      <c r="CN159" s="58">
        <f t="shared" si="101"/>
        <v>0</v>
      </c>
      <c r="CO159" s="58">
        <f t="shared" si="102"/>
        <v>0</v>
      </c>
      <c r="CP159" s="58">
        <f t="shared" si="103"/>
        <v>0</v>
      </c>
      <c r="CQ159" s="58">
        <f t="shared" si="104"/>
        <v>0</v>
      </c>
      <c r="CR159" s="58">
        <f t="shared" si="105"/>
        <v>0</v>
      </c>
      <c r="CS159" s="58">
        <f t="shared" si="106"/>
        <v>0</v>
      </c>
      <c r="CT159" s="58">
        <f t="shared" si="107"/>
        <v>0</v>
      </c>
      <c r="CU159" s="58">
        <f t="shared" si="108"/>
        <v>0</v>
      </c>
      <c r="CV159" s="58">
        <f t="shared" si="109"/>
        <v>0</v>
      </c>
      <c r="CW159" s="58">
        <f t="shared" si="110"/>
        <v>0</v>
      </c>
      <c r="CX159" s="58">
        <f t="shared" si="111"/>
        <v>0</v>
      </c>
      <c r="CY159" s="58">
        <f t="shared" si="112"/>
        <v>0</v>
      </c>
      <c r="CZ159" s="58">
        <f t="shared" si="113"/>
        <v>0</v>
      </c>
    </row>
    <row r="160" spans="1:104" ht="65" x14ac:dyDescent="0.35">
      <c r="A160" s="136" t="s">
        <v>591</v>
      </c>
      <c r="B160" s="292" t="s">
        <v>148</v>
      </c>
      <c r="C160" s="20" t="s">
        <v>827</v>
      </c>
      <c r="D160" s="22" t="s">
        <v>592</v>
      </c>
      <c r="E160" s="22" t="s">
        <v>611</v>
      </c>
      <c r="F160" s="22" t="s">
        <v>612</v>
      </c>
      <c r="G160" s="20">
        <f t="shared" si="76"/>
        <v>1</v>
      </c>
      <c r="H160" s="20"/>
      <c r="I160" s="20"/>
      <c r="J160" s="20"/>
      <c r="K160" s="20"/>
      <c r="L160" s="20"/>
      <c r="M160" s="20"/>
      <c r="N160" s="20"/>
      <c r="O160" s="20"/>
      <c r="P160" s="20"/>
      <c r="Q160" s="20"/>
      <c r="R160" s="20">
        <v>1</v>
      </c>
      <c r="S160" s="20"/>
      <c r="T160" s="67" t="s">
        <v>115</v>
      </c>
      <c r="U160" s="67"/>
      <c r="V160" s="68" t="e">
        <f t="shared" si="77"/>
        <v>#DIV/0!</v>
      </c>
      <c r="W160" s="68">
        <f t="shared" si="78"/>
        <v>0</v>
      </c>
      <c r="X160" s="67"/>
      <c r="Y160" s="67"/>
      <c r="Z160" s="67" t="s">
        <v>116</v>
      </c>
      <c r="AA160" s="67"/>
      <c r="AB160" s="68" t="e">
        <f t="shared" si="79"/>
        <v>#DIV/0!</v>
      </c>
      <c r="AC160" s="68">
        <f t="shared" si="80"/>
        <v>0</v>
      </c>
      <c r="AD160" s="67"/>
      <c r="AE160" s="67"/>
      <c r="AF160" s="67" t="s">
        <v>117</v>
      </c>
      <c r="AG160" s="67"/>
      <c r="AH160" s="68" t="e">
        <f t="shared" si="81"/>
        <v>#DIV/0!</v>
      </c>
      <c r="AI160" s="68">
        <f t="shared" si="82"/>
        <v>0</v>
      </c>
      <c r="AJ160" s="67"/>
      <c r="AK160" s="67"/>
      <c r="AL160" s="67" t="s">
        <v>118</v>
      </c>
      <c r="AM160" s="67"/>
      <c r="AN160" s="68" t="e">
        <f t="shared" si="83"/>
        <v>#DIV/0!</v>
      </c>
      <c r="AO160" s="68">
        <f t="shared" si="84"/>
        <v>0</v>
      </c>
      <c r="AP160" s="67"/>
      <c r="AQ160" s="67"/>
      <c r="AR160" s="67" t="s">
        <v>119</v>
      </c>
      <c r="AS160" s="67"/>
      <c r="AT160" s="68" t="e">
        <f t="shared" si="85"/>
        <v>#DIV/0!</v>
      </c>
      <c r="AU160" s="68">
        <f t="shared" si="86"/>
        <v>0</v>
      </c>
      <c r="AV160" s="67"/>
      <c r="AW160" s="67"/>
      <c r="AX160" s="67" t="s">
        <v>120</v>
      </c>
      <c r="AY160" s="67"/>
      <c r="AZ160" s="68" t="e">
        <f t="shared" si="87"/>
        <v>#DIV/0!</v>
      </c>
      <c r="BA160" s="68">
        <f t="shared" si="88"/>
        <v>0</v>
      </c>
      <c r="BB160" s="67"/>
      <c r="BC160" s="67"/>
      <c r="BD160" s="67" t="s">
        <v>121</v>
      </c>
      <c r="BE160" s="67"/>
      <c r="BF160" s="68" t="e">
        <f t="shared" si="89"/>
        <v>#DIV/0!</v>
      </c>
      <c r="BG160" s="68">
        <f t="shared" si="90"/>
        <v>0</v>
      </c>
      <c r="BH160" s="67"/>
      <c r="BI160" s="67"/>
      <c r="BJ160" s="67" t="s">
        <v>122</v>
      </c>
      <c r="BK160" s="67"/>
      <c r="BL160" s="68" t="e">
        <f t="shared" si="91"/>
        <v>#DIV/0!</v>
      </c>
      <c r="BM160" s="68">
        <f t="shared" si="92"/>
        <v>0</v>
      </c>
      <c r="BN160" s="67"/>
      <c r="BO160" s="67"/>
      <c r="BP160" s="67" t="s">
        <v>123</v>
      </c>
      <c r="BQ160" s="67"/>
      <c r="BR160" s="68" t="e">
        <f t="shared" si="93"/>
        <v>#DIV/0!</v>
      </c>
      <c r="BS160" s="68">
        <f t="shared" si="94"/>
        <v>0</v>
      </c>
      <c r="BT160" s="67"/>
      <c r="BU160" s="67"/>
      <c r="BV160" s="67" t="s">
        <v>124</v>
      </c>
      <c r="BW160" s="67"/>
      <c r="BX160" s="68" t="e">
        <f t="shared" si="95"/>
        <v>#DIV/0!</v>
      </c>
      <c r="BY160" s="68">
        <f t="shared" si="96"/>
        <v>0</v>
      </c>
      <c r="BZ160" s="67"/>
      <c r="CA160" s="67"/>
      <c r="CB160" s="67" t="s">
        <v>125</v>
      </c>
      <c r="CC160" s="67"/>
      <c r="CD160" s="68">
        <f t="shared" si="97"/>
        <v>0</v>
      </c>
      <c r="CE160" s="68">
        <f t="shared" si="98"/>
        <v>0</v>
      </c>
      <c r="CF160" s="67"/>
      <c r="CG160" s="67"/>
      <c r="CH160" s="67" t="s">
        <v>126</v>
      </c>
      <c r="CI160" s="67"/>
      <c r="CJ160" s="68" t="e">
        <f t="shared" si="99"/>
        <v>#DIV/0!</v>
      </c>
      <c r="CK160" s="68">
        <f t="shared" si="100"/>
        <v>0</v>
      </c>
      <c r="CL160" s="67"/>
      <c r="CM160" s="67"/>
      <c r="CN160" s="58">
        <f t="shared" si="101"/>
        <v>0</v>
      </c>
      <c r="CO160" s="58">
        <f t="shared" si="102"/>
        <v>0</v>
      </c>
      <c r="CP160" s="58">
        <f t="shared" si="103"/>
        <v>0</v>
      </c>
      <c r="CQ160" s="58">
        <f t="shared" si="104"/>
        <v>0</v>
      </c>
      <c r="CR160" s="58">
        <f t="shared" si="105"/>
        <v>0</v>
      </c>
      <c r="CS160" s="58">
        <f t="shared" si="106"/>
        <v>0</v>
      </c>
      <c r="CT160" s="58">
        <f t="shared" si="107"/>
        <v>0</v>
      </c>
      <c r="CU160" s="58">
        <f t="shared" si="108"/>
        <v>0</v>
      </c>
      <c r="CV160" s="58">
        <f t="shared" si="109"/>
        <v>0</v>
      </c>
      <c r="CW160" s="58">
        <f t="shared" si="110"/>
        <v>0</v>
      </c>
      <c r="CX160" s="58">
        <f t="shared" si="111"/>
        <v>0</v>
      </c>
      <c r="CY160" s="58">
        <f t="shared" si="112"/>
        <v>0</v>
      </c>
      <c r="CZ160" s="58">
        <f t="shared" si="113"/>
        <v>0</v>
      </c>
    </row>
    <row r="161" spans="1:104" ht="26" x14ac:dyDescent="0.35">
      <c r="A161" s="136" t="s">
        <v>591</v>
      </c>
      <c r="B161" s="293"/>
      <c r="C161" s="20" t="s">
        <v>828</v>
      </c>
      <c r="D161" s="22"/>
      <c r="E161" s="22"/>
      <c r="F161" s="22"/>
      <c r="G161" s="20">
        <f t="shared" si="76"/>
        <v>0</v>
      </c>
      <c r="H161" s="20"/>
      <c r="I161" s="20"/>
      <c r="J161" s="20"/>
      <c r="K161" s="20"/>
      <c r="L161" s="20"/>
      <c r="M161" s="20"/>
      <c r="N161" s="20"/>
      <c r="O161" s="20"/>
      <c r="P161" s="20"/>
      <c r="Q161" s="20"/>
      <c r="R161" s="20"/>
      <c r="S161" s="20"/>
      <c r="T161" s="67" t="s">
        <v>115</v>
      </c>
      <c r="U161" s="67"/>
      <c r="V161" s="68" t="e">
        <f t="shared" si="77"/>
        <v>#DIV/0!</v>
      </c>
      <c r="W161" s="68" t="e">
        <f t="shared" si="78"/>
        <v>#DIV/0!</v>
      </c>
      <c r="X161" s="67"/>
      <c r="Y161" s="67"/>
      <c r="Z161" s="67" t="s">
        <v>116</v>
      </c>
      <c r="AA161" s="67"/>
      <c r="AB161" s="68" t="e">
        <f t="shared" si="79"/>
        <v>#DIV/0!</v>
      </c>
      <c r="AC161" s="68" t="e">
        <f t="shared" si="80"/>
        <v>#DIV/0!</v>
      </c>
      <c r="AD161" s="67"/>
      <c r="AE161" s="67"/>
      <c r="AF161" s="67" t="s">
        <v>117</v>
      </c>
      <c r="AG161" s="67"/>
      <c r="AH161" s="68" t="e">
        <f t="shared" si="81"/>
        <v>#DIV/0!</v>
      </c>
      <c r="AI161" s="68" t="e">
        <f t="shared" si="82"/>
        <v>#DIV/0!</v>
      </c>
      <c r="AJ161" s="67"/>
      <c r="AK161" s="67"/>
      <c r="AL161" s="67" t="s">
        <v>118</v>
      </c>
      <c r="AM161" s="67"/>
      <c r="AN161" s="68" t="e">
        <f t="shared" si="83"/>
        <v>#DIV/0!</v>
      </c>
      <c r="AO161" s="68" t="e">
        <f t="shared" si="84"/>
        <v>#DIV/0!</v>
      </c>
      <c r="AP161" s="67"/>
      <c r="AQ161" s="67"/>
      <c r="AR161" s="67" t="s">
        <v>119</v>
      </c>
      <c r="AS161" s="67"/>
      <c r="AT161" s="68" t="e">
        <f t="shared" si="85"/>
        <v>#DIV/0!</v>
      </c>
      <c r="AU161" s="68" t="e">
        <f t="shared" si="86"/>
        <v>#DIV/0!</v>
      </c>
      <c r="AV161" s="67"/>
      <c r="AW161" s="67"/>
      <c r="AX161" s="67" t="s">
        <v>120</v>
      </c>
      <c r="AY161" s="67"/>
      <c r="AZ161" s="68" t="e">
        <f t="shared" si="87"/>
        <v>#DIV/0!</v>
      </c>
      <c r="BA161" s="68" t="e">
        <f t="shared" si="88"/>
        <v>#DIV/0!</v>
      </c>
      <c r="BB161" s="67"/>
      <c r="BC161" s="67"/>
      <c r="BD161" s="67" t="s">
        <v>121</v>
      </c>
      <c r="BE161" s="67"/>
      <c r="BF161" s="68" t="e">
        <f t="shared" si="89"/>
        <v>#DIV/0!</v>
      </c>
      <c r="BG161" s="68" t="e">
        <f t="shared" si="90"/>
        <v>#DIV/0!</v>
      </c>
      <c r="BH161" s="67"/>
      <c r="BI161" s="67"/>
      <c r="BJ161" s="67" t="s">
        <v>122</v>
      </c>
      <c r="BK161" s="67"/>
      <c r="BL161" s="68" t="e">
        <f t="shared" si="91"/>
        <v>#DIV/0!</v>
      </c>
      <c r="BM161" s="68" t="e">
        <f t="shared" si="92"/>
        <v>#DIV/0!</v>
      </c>
      <c r="BN161" s="67"/>
      <c r="BO161" s="67"/>
      <c r="BP161" s="67" t="s">
        <v>123</v>
      </c>
      <c r="BQ161" s="67"/>
      <c r="BR161" s="68" t="e">
        <f t="shared" si="93"/>
        <v>#DIV/0!</v>
      </c>
      <c r="BS161" s="68" t="e">
        <f t="shared" si="94"/>
        <v>#DIV/0!</v>
      </c>
      <c r="BT161" s="67"/>
      <c r="BU161" s="67"/>
      <c r="BV161" s="67" t="s">
        <v>124</v>
      </c>
      <c r="BW161" s="67"/>
      <c r="BX161" s="68" t="e">
        <f t="shared" si="95"/>
        <v>#DIV/0!</v>
      </c>
      <c r="BY161" s="68" t="e">
        <f t="shared" si="96"/>
        <v>#DIV/0!</v>
      </c>
      <c r="BZ161" s="67"/>
      <c r="CA161" s="67"/>
      <c r="CB161" s="67" t="s">
        <v>125</v>
      </c>
      <c r="CC161" s="67"/>
      <c r="CD161" s="68" t="e">
        <f t="shared" si="97"/>
        <v>#DIV/0!</v>
      </c>
      <c r="CE161" s="68" t="e">
        <f t="shared" si="98"/>
        <v>#DIV/0!</v>
      </c>
      <c r="CF161" s="67"/>
      <c r="CG161" s="67"/>
      <c r="CH161" s="67" t="s">
        <v>126</v>
      </c>
      <c r="CI161" s="67"/>
      <c r="CJ161" s="68" t="e">
        <f t="shared" si="99"/>
        <v>#DIV/0!</v>
      </c>
      <c r="CK161" s="68" t="e">
        <f t="shared" si="100"/>
        <v>#DIV/0!</v>
      </c>
      <c r="CL161" s="67"/>
      <c r="CM161" s="67"/>
      <c r="CN161" s="58">
        <f t="shared" si="101"/>
        <v>0</v>
      </c>
      <c r="CO161" s="58">
        <f t="shared" si="102"/>
        <v>0</v>
      </c>
      <c r="CP161" s="58">
        <f t="shared" si="103"/>
        <v>0</v>
      </c>
      <c r="CQ161" s="58">
        <f t="shared" si="104"/>
        <v>0</v>
      </c>
      <c r="CR161" s="58">
        <f t="shared" si="105"/>
        <v>0</v>
      </c>
      <c r="CS161" s="58">
        <f t="shared" si="106"/>
        <v>0</v>
      </c>
      <c r="CT161" s="58">
        <f t="shared" si="107"/>
        <v>0</v>
      </c>
      <c r="CU161" s="58">
        <f t="shared" si="108"/>
        <v>0</v>
      </c>
      <c r="CV161" s="58">
        <f t="shared" si="109"/>
        <v>0</v>
      </c>
      <c r="CW161" s="58">
        <f t="shared" si="110"/>
        <v>0</v>
      </c>
      <c r="CX161" s="58">
        <f t="shared" si="111"/>
        <v>0</v>
      </c>
      <c r="CY161" s="58">
        <f t="shared" si="112"/>
        <v>0</v>
      </c>
      <c r="CZ161" s="58">
        <f t="shared" si="113"/>
        <v>0</v>
      </c>
    </row>
    <row r="162" spans="1:104" ht="26" x14ac:dyDescent="0.35">
      <c r="A162" s="136" t="s">
        <v>591</v>
      </c>
      <c r="B162" s="293"/>
      <c r="C162" s="20" t="s">
        <v>829</v>
      </c>
      <c r="D162" s="22"/>
      <c r="E162" s="22"/>
      <c r="F162" s="22"/>
      <c r="G162" s="20">
        <f t="shared" si="76"/>
        <v>0</v>
      </c>
      <c r="H162" s="20"/>
      <c r="I162" s="20"/>
      <c r="J162" s="20"/>
      <c r="K162" s="20"/>
      <c r="L162" s="20"/>
      <c r="M162" s="20"/>
      <c r="N162" s="20"/>
      <c r="O162" s="20"/>
      <c r="P162" s="20"/>
      <c r="Q162" s="20"/>
      <c r="R162" s="20"/>
      <c r="S162" s="20"/>
      <c r="T162" s="67" t="s">
        <v>115</v>
      </c>
      <c r="U162" s="67"/>
      <c r="V162" s="68" t="e">
        <f t="shared" si="77"/>
        <v>#DIV/0!</v>
      </c>
      <c r="W162" s="68" t="e">
        <f t="shared" si="78"/>
        <v>#DIV/0!</v>
      </c>
      <c r="X162" s="67"/>
      <c r="Y162" s="67"/>
      <c r="Z162" s="67" t="s">
        <v>116</v>
      </c>
      <c r="AA162" s="67"/>
      <c r="AB162" s="68" t="e">
        <f t="shared" si="79"/>
        <v>#DIV/0!</v>
      </c>
      <c r="AC162" s="68" t="e">
        <f t="shared" si="80"/>
        <v>#DIV/0!</v>
      </c>
      <c r="AD162" s="67"/>
      <c r="AE162" s="67"/>
      <c r="AF162" s="67" t="s">
        <v>117</v>
      </c>
      <c r="AG162" s="67"/>
      <c r="AH162" s="68" t="e">
        <f t="shared" si="81"/>
        <v>#DIV/0!</v>
      </c>
      <c r="AI162" s="68" t="e">
        <f t="shared" si="82"/>
        <v>#DIV/0!</v>
      </c>
      <c r="AJ162" s="67"/>
      <c r="AK162" s="67"/>
      <c r="AL162" s="67" t="s">
        <v>118</v>
      </c>
      <c r="AM162" s="67"/>
      <c r="AN162" s="68" t="e">
        <f t="shared" si="83"/>
        <v>#DIV/0!</v>
      </c>
      <c r="AO162" s="68" t="e">
        <f t="shared" si="84"/>
        <v>#DIV/0!</v>
      </c>
      <c r="AP162" s="67"/>
      <c r="AQ162" s="67"/>
      <c r="AR162" s="67" t="s">
        <v>119</v>
      </c>
      <c r="AS162" s="67"/>
      <c r="AT162" s="68" t="e">
        <f t="shared" si="85"/>
        <v>#DIV/0!</v>
      </c>
      <c r="AU162" s="68" t="e">
        <f t="shared" si="86"/>
        <v>#DIV/0!</v>
      </c>
      <c r="AV162" s="67"/>
      <c r="AW162" s="67"/>
      <c r="AX162" s="67" t="s">
        <v>120</v>
      </c>
      <c r="AY162" s="67"/>
      <c r="AZ162" s="68" t="e">
        <f t="shared" si="87"/>
        <v>#DIV/0!</v>
      </c>
      <c r="BA162" s="68" t="e">
        <f t="shared" si="88"/>
        <v>#DIV/0!</v>
      </c>
      <c r="BB162" s="67"/>
      <c r="BC162" s="67"/>
      <c r="BD162" s="67" t="s">
        <v>121</v>
      </c>
      <c r="BE162" s="67"/>
      <c r="BF162" s="68" t="e">
        <f t="shared" si="89"/>
        <v>#DIV/0!</v>
      </c>
      <c r="BG162" s="68" t="e">
        <f t="shared" si="90"/>
        <v>#DIV/0!</v>
      </c>
      <c r="BH162" s="67"/>
      <c r="BI162" s="67"/>
      <c r="BJ162" s="67" t="s">
        <v>122</v>
      </c>
      <c r="BK162" s="67"/>
      <c r="BL162" s="68" t="e">
        <f t="shared" si="91"/>
        <v>#DIV/0!</v>
      </c>
      <c r="BM162" s="68" t="e">
        <f t="shared" si="92"/>
        <v>#DIV/0!</v>
      </c>
      <c r="BN162" s="67"/>
      <c r="BO162" s="67"/>
      <c r="BP162" s="67" t="s">
        <v>123</v>
      </c>
      <c r="BQ162" s="67"/>
      <c r="BR162" s="68" t="e">
        <f t="shared" si="93"/>
        <v>#DIV/0!</v>
      </c>
      <c r="BS162" s="68" t="e">
        <f t="shared" si="94"/>
        <v>#DIV/0!</v>
      </c>
      <c r="BT162" s="67"/>
      <c r="BU162" s="67"/>
      <c r="BV162" s="67" t="s">
        <v>124</v>
      </c>
      <c r="BW162" s="67"/>
      <c r="BX162" s="68" t="e">
        <f t="shared" si="95"/>
        <v>#DIV/0!</v>
      </c>
      <c r="BY162" s="68" t="e">
        <f t="shared" si="96"/>
        <v>#DIV/0!</v>
      </c>
      <c r="BZ162" s="67"/>
      <c r="CA162" s="67"/>
      <c r="CB162" s="67" t="s">
        <v>125</v>
      </c>
      <c r="CC162" s="67"/>
      <c r="CD162" s="68" t="e">
        <f t="shared" si="97"/>
        <v>#DIV/0!</v>
      </c>
      <c r="CE162" s="68" t="e">
        <f t="shared" si="98"/>
        <v>#DIV/0!</v>
      </c>
      <c r="CF162" s="67"/>
      <c r="CG162" s="67"/>
      <c r="CH162" s="67" t="s">
        <v>126</v>
      </c>
      <c r="CI162" s="67"/>
      <c r="CJ162" s="68" t="e">
        <f t="shared" si="99"/>
        <v>#DIV/0!</v>
      </c>
      <c r="CK162" s="68" t="e">
        <f t="shared" si="100"/>
        <v>#DIV/0!</v>
      </c>
      <c r="CL162" s="67"/>
      <c r="CM162" s="67"/>
      <c r="CN162" s="58">
        <f t="shared" si="101"/>
        <v>0</v>
      </c>
      <c r="CO162" s="58">
        <f t="shared" si="102"/>
        <v>0</v>
      </c>
      <c r="CP162" s="58">
        <f t="shared" si="103"/>
        <v>0</v>
      </c>
      <c r="CQ162" s="58">
        <f t="shared" si="104"/>
        <v>0</v>
      </c>
      <c r="CR162" s="58">
        <f t="shared" si="105"/>
        <v>0</v>
      </c>
      <c r="CS162" s="58">
        <f t="shared" si="106"/>
        <v>0</v>
      </c>
      <c r="CT162" s="58">
        <f t="shared" si="107"/>
        <v>0</v>
      </c>
      <c r="CU162" s="58">
        <f t="shared" si="108"/>
        <v>0</v>
      </c>
      <c r="CV162" s="58">
        <f t="shared" si="109"/>
        <v>0</v>
      </c>
      <c r="CW162" s="58">
        <f t="shared" si="110"/>
        <v>0</v>
      </c>
      <c r="CX162" s="58">
        <f t="shared" si="111"/>
        <v>0</v>
      </c>
      <c r="CY162" s="58">
        <f t="shared" si="112"/>
        <v>0</v>
      </c>
      <c r="CZ162" s="58">
        <f t="shared" si="113"/>
        <v>0</v>
      </c>
    </row>
    <row r="163" spans="1:104" ht="26" x14ac:dyDescent="0.35">
      <c r="A163" s="136" t="s">
        <v>591</v>
      </c>
      <c r="B163" s="294"/>
      <c r="C163" s="20" t="s">
        <v>830</v>
      </c>
      <c r="D163" s="22"/>
      <c r="E163" s="22"/>
      <c r="F163" s="22"/>
      <c r="G163" s="20">
        <f t="shared" si="76"/>
        <v>0</v>
      </c>
      <c r="H163" s="20"/>
      <c r="I163" s="20"/>
      <c r="J163" s="20"/>
      <c r="K163" s="20"/>
      <c r="L163" s="20"/>
      <c r="M163" s="20"/>
      <c r="N163" s="20"/>
      <c r="O163" s="20"/>
      <c r="P163" s="20"/>
      <c r="Q163" s="20"/>
      <c r="R163" s="20"/>
      <c r="S163" s="20"/>
      <c r="T163" s="67" t="s">
        <v>115</v>
      </c>
      <c r="U163" s="67"/>
      <c r="V163" s="68" t="e">
        <f t="shared" si="77"/>
        <v>#DIV/0!</v>
      </c>
      <c r="W163" s="68" t="e">
        <f t="shared" si="78"/>
        <v>#DIV/0!</v>
      </c>
      <c r="X163" s="67"/>
      <c r="Y163" s="67"/>
      <c r="Z163" s="67" t="s">
        <v>116</v>
      </c>
      <c r="AA163" s="67"/>
      <c r="AB163" s="68" t="e">
        <f t="shared" si="79"/>
        <v>#DIV/0!</v>
      </c>
      <c r="AC163" s="68" t="e">
        <f t="shared" si="80"/>
        <v>#DIV/0!</v>
      </c>
      <c r="AD163" s="67"/>
      <c r="AE163" s="67"/>
      <c r="AF163" s="67" t="s">
        <v>117</v>
      </c>
      <c r="AG163" s="67"/>
      <c r="AH163" s="68" t="e">
        <f t="shared" si="81"/>
        <v>#DIV/0!</v>
      </c>
      <c r="AI163" s="68" t="e">
        <f t="shared" si="82"/>
        <v>#DIV/0!</v>
      </c>
      <c r="AJ163" s="67"/>
      <c r="AK163" s="67"/>
      <c r="AL163" s="67" t="s">
        <v>118</v>
      </c>
      <c r="AM163" s="67"/>
      <c r="AN163" s="68" t="e">
        <f t="shared" si="83"/>
        <v>#DIV/0!</v>
      </c>
      <c r="AO163" s="68" t="e">
        <f t="shared" si="84"/>
        <v>#DIV/0!</v>
      </c>
      <c r="AP163" s="67"/>
      <c r="AQ163" s="67"/>
      <c r="AR163" s="67" t="s">
        <v>119</v>
      </c>
      <c r="AS163" s="67"/>
      <c r="AT163" s="68" t="e">
        <f t="shared" si="85"/>
        <v>#DIV/0!</v>
      </c>
      <c r="AU163" s="68" t="e">
        <f t="shared" si="86"/>
        <v>#DIV/0!</v>
      </c>
      <c r="AV163" s="67"/>
      <c r="AW163" s="67"/>
      <c r="AX163" s="67" t="s">
        <v>120</v>
      </c>
      <c r="AY163" s="67"/>
      <c r="AZ163" s="68" t="e">
        <f t="shared" si="87"/>
        <v>#DIV/0!</v>
      </c>
      <c r="BA163" s="68" t="e">
        <f t="shared" si="88"/>
        <v>#DIV/0!</v>
      </c>
      <c r="BB163" s="67"/>
      <c r="BC163" s="67"/>
      <c r="BD163" s="67" t="s">
        <v>121</v>
      </c>
      <c r="BE163" s="67"/>
      <c r="BF163" s="68" t="e">
        <f t="shared" si="89"/>
        <v>#DIV/0!</v>
      </c>
      <c r="BG163" s="68" t="e">
        <f t="shared" si="90"/>
        <v>#DIV/0!</v>
      </c>
      <c r="BH163" s="67"/>
      <c r="BI163" s="67"/>
      <c r="BJ163" s="67" t="s">
        <v>122</v>
      </c>
      <c r="BK163" s="67"/>
      <c r="BL163" s="68" t="e">
        <f t="shared" si="91"/>
        <v>#DIV/0!</v>
      </c>
      <c r="BM163" s="68" t="e">
        <f t="shared" si="92"/>
        <v>#DIV/0!</v>
      </c>
      <c r="BN163" s="67"/>
      <c r="BO163" s="67"/>
      <c r="BP163" s="67" t="s">
        <v>123</v>
      </c>
      <c r="BQ163" s="67"/>
      <c r="BR163" s="68" t="e">
        <f t="shared" si="93"/>
        <v>#DIV/0!</v>
      </c>
      <c r="BS163" s="68" t="e">
        <f t="shared" si="94"/>
        <v>#DIV/0!</v>
      </c>
      <c r="BT163" s="67"/>
      <c r="BU163" s="67"/>
      <c r="BV163" s="67" t="s">
        <v>124</v>
      </c>
      <c r="BW163" s="67"/>
      <c r="BX163" s="68" t="e">
        <f t="shared" si="95"/>
        <v>#DIV/0!</v>
      </c>
      <c r="BY163" s="68" t="e">
        <f t="shared" si="96"/>
        <v>#DIV/0!</v>
      </c>
      <c r="BZ163" s="67"/>
      <c r="CA163" s="67"/>
      <c r="CB163" s="67" t="s">
        <v>125</v>
      </c>
      <c r="CC163" s="67"/>
      <c r="CD163" s="68" t="e">
        <f t="shared" si="97"/>
        <v>#DIV/0!</v>
      </c>
      <c r="CE163" s="68" t="e">
        <f t="shared" si="98"/>
        <v>#DIV/0!</v>
      </c>
      <c r="CF163" s="67"/>
      <c r="CG163" s="67"/>
      <c r="CH163" s="67" t="s">
        <v>126</v>
      </c>
      <c r="CI163" s="67"/>
      <c r="CJ163" s="68" t="e">
        <f t="shared" si="99"/>
        <v>#DIV/0!</v>
      </c>
      <c r="CK163" s="68" t="e">
        <f t="shared" si="100"/>
        <v>#DIV/0!</v>
      </c>
      <c r="CL163" s="67"/>
      <c r="CM163" s="67"/>
      <c r="CN163" s="58">
        <f t="shared" si="101"/>
        <v>0</v>
      </c>
      <c r="CO163" s="58">
        <f t="shared" si="102"/>
        <v>0</v>
      </c>
      <c r="CP163" s="58">
        <f t="shared" si="103"/>
        <v>0</v>
      </c>
      <c r="CQ163" s="58">
        <f t="shared" si="104"/>
        <v>0</v>
      </c>
      <c r="CR163" s="58">
        <f t="shared" si="105"/>
        <v>0</v>
      </c>
      <c r="CS163" s="58">
        <f t="shared" si="106"/>
        <v>0</v>
      </c>
      <c r="CT163" s="58">
        <f t="shared" si="107"/>
        <v>0</v>
      </c>
      <c r="CU163" s="58">
        <f t="shared" si="108"/>
        <v>0</v>
      </c>
      <c r="CV163" s="58">
        <f t="shared" si="109"/>
        <v>0</v>
      </c>
      <c r="CW163" s="58">
        <f t="shared" si="110"/>
        <v>0</v>
      </c>
      <c r="CX163" s="58">
        <f t="shared" si="111"/>
        <v>0</v>
      </c>
      <c r="CY163" s="58">
        <f t="shared" si="112"/>
        <v>0</v>
      </c>
      <c r="CZ163" s="58">
        <f t="shared" si="113"/>
        <v>0</v>
      </c>
    </row>
    <row r="164" spans="1:104" ht="26" x14ac:dyDescent="0.35">
      <c r="A164" s="136" t="s">
        <v>549</v>
      </c>
      <c r="B164" s="292" t="s">
        <v>150</v>
      </c>
      <c r="C164" s="20" t="s">
        <v>831</v>
      </c>
      <c r="D164" s="22" t="s">
        <v>558</v>
      </c>
      <c r="E164" s="22" t="s">
        <v>584</v>
      </c>
      <c r="F164" s="22" t="s">
        <v>585</v>
      </c>
      <c r="G164" s="20">
        <f t="shared" si="76"/>
        <v>1</v>
      </c>
      <c r="H164" s="20"/>
      <c r="I164" s="20"/>
      <c r="J164" s="20"/>
      <c r="K164" s="20"/>
      <c r="L164" s="20"/>
      <c r="M164" s="20"/>
      <c r="N164" s="20"/>
      <c r="O164" s="20"/>
      <c r="P164" s="20"/>
      <c r="Q164" s="20"/>
      <c r="R164" s="20"/>
      <c r="S164" s="20">
        <v>1</v>
      </c>
      <c r="T164" s="67" t="s">
        <v>115</v>
      </c>
      <c r="U164" s="67"/>
      <c r="V164" s="68" t="e">
        <f t="shared" si="77"/>
        <v>#DIV/0!</v>
      </c>
      <c r="W164" s="68">
        <f t="shared" si="78"/>
        <v>0</v>
      </c>
      <c r="X164" s="67"/>
      <c r="Y164" s="67"/>
      <c r="Z164" s="67" t="s">
        <v>116</v>
      </c>
      <c r="AA164" s="67"/>
      <c r="AB164" s="68" t="e">
        <f t="shared" si="79"/>
        <v>#DIV/0!</v>
      </c>
      <c r="AC164" s="68">
        <f t="shared" si="80"/>
        <v>0</v>
      </c>
      <c r="AD164" s="67"/>
      <c r="AE164" s="67"/>
      <c r="AF164" s="67" t="s">
        <v>117</v>
      </c>
      <c r="AG164" s="67"/>
      <c r="AH164" s="68" t="e">
        <f t="shared" si="81"/>
        <v>#DIV/0!</v>
      </c>
      <c r="AI164" s="68">
        <f t="shared" si="82"/>
        <v>0</v>
      </c>
      <c r="AJ164" s="67"/>
      <c r="AK164" s="67"/>
      <c r="AL164" s="67" t="s">
        <v>118</v>
      </c>
      <c r="AM164" s="67"/>
      <c r="AN164" s="68" t="e">
        <f t="shared" si="83"/>
        <v>#DIV/0!</v>
      </c>
      <c r="AO164" s="68">
        <f t="shared" si="84"/>
        <v>0</v>
      </c>
      <c r="AP164" s="67"/>
      <c r="AQ164" s="67"/>
      <c r="AR164" s="67" t="s">
        <v>119</v>
      </c>
      <c r="AS164" s="67"/>
      <c r="AT164" s="68" t="e">
        <f t="shared" si="85"/>
        <v>#DIV/0!</v>
      </c>
      <c r="AU164" s="68">
        <f t="shared" si="86"/>
        <v>0</v>
      </c>
      <c r="AV164" s="67"/>
      <c r="AW164" s="67"/>
      <c r="AX164" s="67" t="s">
        <v>120</v>
      </c>
      <c r="AY164" s="67"/>
      <c r="AZ164" s="68" t="e">
        <f t="shared" si="87"/>
        <v>#DIV/0!</v>
      </c>
      <c r="BA164" s="68">
        <f t="shared" si="88"/>
        <v>0</v>
      </c>
      <c r="BB164" s="67"/>
      <c r="BC164" s="67"/>
      <c r="BD164" s="67" t="s">
        <v>121</v>
      </c>
      <c r="BE164" s="67"/>
      <c r="BF164" s="68" t="e">
        <f t="shared" si="89"/>
        <v>#DIV/0!</v>
      </c>
      <c r="BG164" s="68">
        <f t="shared" si="90"/>
        <v>0</v>
      </c>
      <c r="BH164" s="67"/>
      <c r="BI164" s="67"/>
      <c r="BJ164" s="67" t="s">
        <v>122</v>
      </c>
      <c r="BK164" s="67"/>
      <c r="BL164" s="68" t="e">
        <f t="shared" si="91"/>
        <v>#DIV/0!</v>
      </c>
      <c r="BM164" s="68">
        <f t="shared" si="92"/>
        <v>0</v>
      </c>
      <c r="BN164" s="67"/>
      <c r="BO164" s="67"/>
      <c r="BP164" s="67" t="s">
        <v>123</v>
      </c>
      <c r="BQ164" s="67"/>
      <c r="BR164" s="68" t="e">
        <f t="shared" si="93"/>
        <v>#DIV/0!</v>
      </c>
      <c r="BS164" s="68">
        <f t="shared" si="94"/>
        <v>0</v>
      </c>
      <c r="BT164" s="67"/>
      <c r="BU164" s="67"/>
      <c r="BV164" s="67" t="s">
        <v>124</v>
      </c>
      <c r="BW164" s="67"/>
      <c r="BX164" s="68" t="e">
        <f t="shared" si="95"/>
        <v>#DIV/0!</v>
      </c>
      <c r="BY164" s="68">
        <f t="shared" si="96"/>
        <v>0</v>
      </c>
      <c r="BZ164" s="67"/>
      <c r="CA164" s="67"/>
      <c r="CB164" s="67" t="s">
        <v>125</v>
      </c>
      <c r="CC164" s="67"/>
      <c r="CD164" s="68" t="e">
        <f t="shared" si="97"/>
        <v>#DIV/0!</v>
      </c>
      <c r="CE164" s="68">
        <f t="shared" si="98"/>
        <v>0</v>
      </c>
      <c r="CF164" s="67"/>
      <c r="CG164" s="67"/>
      <c r="CH164" s="67" t="s">
        <v>126</v>
      </c>
      <c r="CI164" s="67"/>
      <c r="CJ164" s="68">
        <f t="shared" si="99"/>
        <v>0</v>
      </c>
      <c r="CK164" s="68">
        <f t="shared" si="100"/>
        <v>0</v>
      </c>
      <c r="CL164" s="67"/>
      <c r="CM164" s="67"/>
      <c r="CN164" s="58">
        <f t="shared" si="101"/>
        <v>0</v>
      </c>
      <c r="CO164" s="58">
        <f t="shared" si="102"/>
        <v>0</v>
      </c>
      <c r="CP164" s="58">
        <f t="shared" si="103"/>
        <v>0</v>
      </c>
      <c r="CQ164" s="58">
        <f t="shared" si="104"/>
        <v>0</v>
      </c>
      <c r="CR164" s="58">
        <f t="shared" si="105"/>
        <v>0</v>
      </c>
      <c r="CS164" s="58">
        <f t="shared" si="106"/>
        <v>0</v>
      </c>
      <c r="CT164" s="58">
        <f t="shared" si="107"/>
        <v>0</v>
      </c>
      <c r="CU164" s="58">
        <f t="shared" si="108"/>
        <v>0</v>
      </c>
      <c r="CV164" s="58">
        <f t="shared" si="109"/>
        <v>0</v>
      </c>
      <c r="CW164" s="58">
        <f t="shared" si="110"/>
        <v>0</v>
      </c>
      <c r="CX164" s="58">
        <f t="shared" si="111"/>
        <v>0</v>
      </c>
      <c r="CY164" s="58">
        <f t="shared" si="112"/>
        <v>0</v>
      </c>
      <c r="CZ164" s="58">
        <f t="shared" si="113"/>
        <v>0</v>
      </c>
    </row>
    <row r="165" spans="1:104" ht="26" x14ac:dyDescent="0.35">
      <c r="A165" s="136" t="s">
        <v>549</v>
      </c>
      <c r="B165" s="293"/>
      <c r="C165" s="20" t="s">
        <v>832</v>
      </c>
      <c r="D165" s="22"/>
      <c r="E165" s="22"/>
      <c r="F165" s="22"/>
      <c r="G165" s="20">
        <f t="shared" si="76"/>
        <v>0</v>
      </c>
      <c r="H165" s="20"/>
      <c r="I165" s="20"/>
      <c r="J165" s="20"/>
      <c r="K165" s="20"/>
      <c r="L165" s="20"/>
      <c r="M165" s="20"/>
      <c r="N165" s="20"/>
      <c r="O165" s="20"/>
      <c r="P165" s="20"/>
      <c r="Q165" s="20"/>
      <c r="R165" s="20"/>
      <c r="S165" s="20"/>
      <c r="T165" s="67" t="s">
        <v>115</v>
      </c>
      <c r="U165" s="67"/>
      <c r="V165" s="68" t="e">
        <f t="shared" si="77"/>
        <v>#DIV/0!</v>
      </c>
      <c r="W165" s="68" t="e">
        <f t="shared" si="78"/>
        <v>#DIV/0!</v>
      </c>
      <c r="X165" s="67"/>
      <c r="Y165" s="67"/>
      <c r="Z165" s="67" t="s">
        <v>116</v>
      </c>
      <c r="AA165" s="67"/>
      <c r="AB165" s="68" t="e">
        <f t="shared" si="79"/>
        <v>#DIV/0!</v>
      </c>
      <c r="AC165" s="68" t="e">
        <f t="shared" si="80"/>
        <v>#DIV/0!</v>
      </c>
      <c r="AD165" s="67"/>
      <c r="AE165" s="67"/>
      <c r="AF165" s="67" t="s">
        <v>117</v>
      </c>
      <c r="AG165" s="67"/>
      <c r="AH165" s="68" t="e">
        <f t="shared" si="81"/>
        <v>#DIV/0!</v>
      </c>
      <c r="AI165" s="68" t="e">
        <f t="shared" si="82"/>
        <v>#DIV/0!</v>
      </c>
      <c r="AJ165" s="67"/>
      <c r="AK165" s="67"/>
      <c r="AL165" s="67" t="s">
        <v>118</v>
      </c>
      <c r="AM165" s="67"/>
      <c r="AN165" s="68" t="e">
        <f t="shared" si="83"/>
        <v>#DIV/0!</v>
      </c>
      <c r="AO165" s="68" t="e">
        <f t="shared" si="84"/>
        <v>#DIV/0!</v>
      </c>
      <c r="AP165" s="67"/>
      <c r="AQ165" s="67"/>
      <c r="AR165" s="67" t="s">
        <v>119</v>
      </c>
      <c r="AS165" s="67"/>
      <c r="AT165" s="68" t="e">
        <f t="shared" si="85"/>
        <v>#DIV/0!</v>
      </c>
      <c r="AU165" s="68" t="e">
        <f t="shared" si="86"/>
        <v>#DIV/0!</v>
      </c>
      <c r="AV165" s="67"/>
      <c r="AW165" s="67"/>
      <c r="AX165" s="67" t="s">
        <v>120</v>
      </c>
      <c r="AY165" s="67"/>
      <c r="AZ165" s="68" t="e">
        <f t="shared" si="87"/>
        <v>#DIV/0!</v>
      </c>
      <c r="BA165" s="68" t="e">
        <f t="shared" si="88"/>
        <v>#DIV/0!</v>
      </c>
      <c r="BB165" s="67"/>
      <c r="BC165" s="67"/>
      <c r="BD165" s="67" t="s">
        <v>121</v>
      </c>
      <c r="BE165" s="67"/>
      <c r="BF165" s="68" t="e">
        <f t="shared" si="89"/>
        <v>#DIV/0!</v>
      </c>
      <c r="BG165" s="68" t="e">
        <f t="shared" si="90"/>
        <v>#DIV/0!</v>
      </c>
      <c r="BH165" s="67"/>
      <c r="BI165" s="67"/>
      <c r="BJ165" s="67" t="s">
        <v>122</v>
      </c>
      <c r="BK165" s="67"/>
      <c r="BL165" s="68" t="e">
        <f t="shared" si="91"/>
        <v>#DIV/0!</v>
      </c>
      <c r="BM165" s="68" t="e">
        <f t="shared" si="92"/>
        <v>#DIV/0!</v>
      </c>
      <c r="BN165" s="67"/>
      <c r="BO165" s="67"/>
      <c r="BP165" s="67" t="s">
        <v>123</v>
      </c>
      <c r="BQ165" s="67"/>
      <c r="BR165" s="68" t="e">
        <f t="shared" si="93"/>
        <v>#DIV/0!</v>
      </c>
      <c r="BS165" s="68" t="e">
        <f t="shared" si="94"/>
        <v>#DIV/0!</v>
      </c>
      <c r="BT165" s="67"/>
      <c r="BU165" s="67"/>
      <c r="BV165" s="67" t="s">
        <v>124</v>
      </c>
      <c r="BW165" s="67"/>
      <c r="BX165" s="68" t="e">
        <f t="shared" si="95"/>
        <v>#DIV/0!</v>
      </c>
      <c r="BY165" s="68" t="e">
        <f t="shared" si="96"/>
        <v>#DIV/0!</v>
      </c>
      <c r="BZ165" s="67"/>
      <c r="CA165" s="67"/>
      <c r="CB165" s="67" t="s">
        <v>125</v>
      </c>
      <c r="CC165" s="67"/>
      <c r="CD165" s="68" t="e">
        <f t="shared" si="97"/>
        <v>#DIV/0!</v>
      </c>
      <c r="CE165" s="68" t="e">
        <f t="shared" si="98"/>
        <v>#DIV/0!</v>
      </c>
      <c r="CF165" s="67"/>
      <c r="CG165" s="67"/>
      <c r="CH165" s="67" t="s">
        <v>126</v>
      </c>
      <c r="CI165" s="67"/>
      <c r="CJ165" s="68" t="e">
        <f t="shared" si="99"/>
        <v>#DIV/0!</v>
      </c>
      <c r="CK165" s="68" t="e">
        <f t="shared" si="100"/>
        <v>#DIV/0!</v>
      </c>
      <c r="CL165" s="67"/>
      <c r="CM165" s="67"/>
      <c r="CN165" s="58">
        <f t="shared" si="101"/>
        <v>0</v>
      </c>
      <c r="CO165" s="58">
        <f t="shared" si="102"/>
        <v>0</v>
      </c>
      <c r="CP165" s="58">
        <f t="shared" si="103"/>
        <v>0</v>
      </c>
      <c r="CQ165" s="58">
        <f t="shared" si="104"/>
        <v>0</v>
      </c>
      <c r="CR165" s="58">
        <f t="shared" si="105"/>
        <v>0</v>
      </c>
      <c r="CS165" s="58">
        <f t="shared" si="106"/>
        <v>0</v>
      </c>
      <c r="CT165" s="58">
        <f t="shared" si="107"/>
        <v>0</v>
      </c>
      <c r="CU165" s="58">
        <f t="shared" si="108"/>
        <v>0</v>
      </c>
      <c r="CV165" s="58">
        <f t="shared" si="109"/>
        <v>0</v>
      </c>
      <c r="CW165" s="58">
        <f t="shared" si="110"/>
        <v>0</v>
      </c>
      <c r="CX165" s="58">
        <f t="shared" si="111"/>
        <v>0</v>
      </c>
      <c r="CY165" s="58">
        <f t="shared" si="112"/>
        <v>0</v>
      </c>
      <c r="CZ165" s="58">
        <f t="shared" si="113"/>
        <v>0</v>
      </c>
    </row>
    <row r="166" spans="1:104" ht="26" x14ac:dyDescent="0.35">
      <c r="A166" s="136" t="s">
        <v>549</v>
      </c>
      <c r="B166" s="293"/>
      <c r="C166" s="20" t="s">
        <v>833</v>
      </c>
      <c r="D166" s="22"/>
      <c r="E166" s="22"/>
      <c r="F166" s="22"/>
      <c r="G166" s="20">
        <f t="shared" si="76"/>
        <v>0</v>
      </c>
      <c r="H166" s="20"/>
      <c r="I166" s="20"/>
      <c r="J166" s="20"/>
      <c r="K166" s="20"/>
      <c r="L166" s="20"/>
      <c r="M166" s="20"/>
      <c r="N166" s="20"/>
      <c r="O166" s="20"/>
      <c r="P166" s="20"/>
      <c r="Q166" s="20"/>
      <c r="R166" s="20"/>
      <c r="S166" s="20"/>
      <c r="T166" s="67" t="s">
        <v>115</v>
      </c>
      <c r="U166" s="67"/>
      <c r="V166" s="68" t="e">
        <f t="shared" si="77"/>
        <v>#DIV/0!</v>
      </c>
      <c r="W166" s="68" t="e">
        <f t="shared" si="78"/>
        <v>#DIV/0!</v>
      </c>
      <c r="X166" s="67"/>
      <c r="Y166" s="67"/>
      <c r="Z166" s="67" t="s">
        <v>116</v>
      </c>
      <c r="AA166" s="67"/>
      <c r="AB166" s="68" t="e">
        <f t="shared" si="79"/>
        <v>#DIV/0!</v>
      </c>
      <c r="AC166" s="68" t="e">
        <f t="shared" si="80"/>
        <v>#DIV/0!</v>
      </c>
      <c r="AD166" s="67"/>
      <c r="AE166" s="67"/>
      <c r="AF166" s="67" t="s">
        <v>117</v>
      </c>
      <c r="AG166" s="67"/>
      <c r="AH166" s="68" t="e">
        <f t="shared" si="81"/>
        <v>#DIV/0!</v>
      </c>
      <c r="AI166" s="68" t="e">
        <f t="shared" si="82"/>
        <v>#DIV/0!</v>
      </c>
      <c r="AJ166" s="67"/>
      <c r="AK166" s="67"/>
      <c r="AL166" s="67" t="s">
        <v>118</v>
      </c>
      <c r="AM166" s="67"/>
      <c r="AN166" s="68" t="e">
        <f t="shared" si="83"/>
        <v>#DIV/0!</v>
      </c>
      <c r="AO166" s="68" t="e">
        <f t="shared" si="84"/>
        <v>#DIV/0!</v>
      </c>
      <c r="AP166" s="67"/>
      <c r="AQ166" s="67"/>
      <c r="AR166" s="67" t="s">
        <v>119</v>
      </c>
      <c r="AS166" s="67"/>
      <c r="AT166" s="68" t="e">
        <f t="shared" si="85"/>
        <v>#DIV/0!</v>
      </c>
      <c r="AU166" s="68" t="e">
        <f t="shared" si="86"/>
        <v>#DIV/0!</v>
      </c>
      <c r="AV166" s="67"/>
      <c r="AW166" s="67"/>
      <c r="AX166" s="67" t="s">
        <v>120</v>
      </c>
      <c r="AY166" s="67"/>
      <c r="AZ166" s="68" t="e">
        <f t="shared" si="87"/>
        <v>#DIV/0!</v>
      </c>
      <c r="BA166" s="68" t="e">
        <f t="shared" si="88"/>
        <v>#DIV/0!</v>
      </c>
      <c r="BB166" s="67"/>
      <c r="BC166" s="67"/>
      <c r="BD166" s="67" t="s">
        <v>121</v>
      </c>
      <c r="BE166" s="67"/>
      <c r="BF166" s="68" t="e">
        <f t="shared" si="89"/>
        <v>#DIV/0!</v>
      </c>
      <c r="BG166" s="68" t="e">
        <f t="shared" si="90"/>
        <v>#DIV/0!</v>
      </c>
      <c r="BH166" s="67"/>
      <c r="BI166" s="67"/>
      <c r="BJ166" s="67" t="s">
        <v>122</v>
      </c>
      <c r="BK166" s="67"/>
      <c r="BL166" s="68" t="e">
        <f t="shared" si="91"/>
        <v>#DIV/0!</v>
      </c>
      <c r="BM166" s="68" t="e">
        <f t="shared" si="92"/>
        <v>#DIV/0!</v>
      </c>
      <c r="BN166" s="67"/>
      <c r="BO166" s="67"/>
      <c r="BP166" s="67" t="s">
        <v>123</v>
      </c>
      <c r="BQ166" s="67"/>
      <c r="BR166" s="68" t="e">
        <f t="shared" si="93"/>
        <v>#DIV/0!</v>
      </c>
      <c r="BS166" s="68" t="e">
        <f t="shared" si="94"/>
        <v>#DIV/0!</v>
      </c>
      <c r="BT166" s="67"/>
      <c r="BU166" s="67"/>
      <c r="BV166" s="67" t="s">
        <v>124</v>
      </c>
      <c r="BW166" s="67"/>
      <c r="BX166" s="68" t="e">
        <f t="shared" si="95"/>
        <v>#DIV/0!</v>
      </c>
      <c r="BY166" s="68" t="e">
        <f t="shared" si="96"/>
        <v>#DIV/0!</v>
      </c>
      <c r="BZ166" s="67"/>
      <c r="CA166" s="67"/>
      <c r="CB166" s="67" t="s">
        <v>125</v>
      </c>
      <c r="CC166" s="67"/>
      <c r="CD166" s="68" t="e">
        <f t="shared" si="97"/>
        <v>#DIV/0!</v>
      </c>
      <c r="CE166" s="68" t="e">
        <f t="shared" si="98"/>
        <v>#DIV/0!</v>
      </c>
      <c r="CF166" s="67"/>
      <c r="CG166" s="67"/>
      <c r="CH166" s="67" t="s">
        <v>126</v>
      </c>
      <c r="CI166" s="67"/>
      <c r="CJ166" s="68" t="e">
        <f t="shared" si="99"/>
        <v>#DIV/0!</v>
      </c>
      <c r="CK166" s="68" t="e">
        <f t="shared" si="100"/>
        <v>#DIV/0!</v>
      </c>
      <c r="CL166" s="67"/>
      <c r="CM166" s="67"/>
      <c r="CN166" s="58">
        <f t="shared" si="101"/>
        <v>0</v>
      </c>
      <c r="CO166" s="58">
        <f t="shared" si="102"/>
        <v>0</v>
      </c>
      <c r="CP166" s="58">
        <f t="shared" si="103"/>
        <v>0</v>
      </c>
      <c r="CQ166" s="58">
        <f t="shared" si="104"/>
        <v>0</v>
      </c>
      <c r="CR166" s="58">
        <f t="shared" si="105"/>
        <v>0</v>
      </c>
      <c r="CS166" s="58">
        <f t="shared" si="106"/>
        <v>0</v>
      </c>
      <c r="CT166" s="58">
        <f t="shared" si="107"/>
        <v>0</v>
      </c>
      <c r="CU166" s="58">
        <f t="shared" si="108"/>
        <v>0</v>
      </c>
      <c r="CV166" s="58">
        <f t="shared" si="109"/>
        <v>0</v>
      </c>
      <c r="CW166" s="58">
        <f t="shared" si="110"/>
        <v>0</v>
      </c>
      <c r="CX166" s="58">
        <f t="shared" si="111"/>
        <v>0</v>
      </c>
      <c r="CY166" s="58">
        <f t="shared" si="112"/>
        <v>0</v>
      </c>
      <c r="CZ166" s="58">
        <f t="shared" si="113"/>
        <v>0</v>
      </c>
    </row>
    <row r="167" spans="1:104" ht="26" x14ac:dyDescent="0.35">
      <c r="A167" s="136" t="s">
        <v>549</v>
      </c>
      <c r="B167" s="294"/>
      <c r="C167" s="20" t="s">
        <v>834</v>
      </c>
      <c r="D167" s="22"/>
      <c r="E167" s="22"/>
      <c r="F167" s="22"/>
      <c r="G167" s="20">
        <f t="shared" si="76"/>
        <v>0</v>
      </c>
      <c r="H167" s="20"/>
      <c r="I167" s="20"/>
      <c r="J167" s="20"/>
      <c r="K167" s="20"/>
      <c r="L167" s="20"/>
      <c r="M167" s="20"/>
      <c r="N167" s="20"/>
      <c r="O167" s="20"/>
      <c r="P167" s="20"/>
      <c r="Q167" s="20"/>
      <c r="R167" s="20"/>
      <c r="S167" s="20"/>
      <c r="T167" s="67" t="s">
        <v>115</v>
      </c>
      <c r="U167" s="67"/>
      <c r="V167" s="68" t="e">
        <f t="shared" si="77"/>
        <v>#DIV/0!</v>
      </c>
      <c r="W167" s="68" t="e">
        <f t="shared" si="78"/>
        <v>#DIV/0!</v>
      </c>
      <c r="X167" s="67"/>
      <c r="Y167" s="67"/>
      <c r="Z167" s="67" t="s">
        <v>116</v>
      </c>
      <c r="AA167" s="67"/>
      <c r="AB167" s="68" t="e">
        <f t="shared" si="79"/>
        <v>#DIV/0!</v>
      </c>
      <c r="AC167" s="68" t="e">
        <f t="shared" si="80"/>
        <v>#DIV/0!</v>
      </c>
      <c r="AD167" s="67"/>
      <c r="AE167" s="67"/>
      <c r="AF167" s="67" t="s">
        <v>117</v>
      </c>
      <c r="AG167" s="67"/>
      <c r="AH167" s="68" t="e">
        <f t="shared" si="81"/>
        <v>#DIV/0!</v>
      </c>
      <c r="AI167" s="68" t="e">
        <f t="shared" si="82"/>
        <v>#DIV/0!</v>
      </c>
      <c r="AJ167" s="67"/>
      <c r="AK167" s="67"/>
      <c r="AL167" s="67" t="s">
        <v>118</v>
      </c>
      <c r="AM167" s="67"/>
      <c r="AN167" s="68" t="e">
        <f t="shared" si="83"/>
        <v>#DIV/0!</v>
      </c>
      <c r="AO167" s="68" t="e">
        <f t="shared" si="84"/>
        <v>#DIV/0!</v>
      </c>
      <c r="AP167" s="67"/>
      <c r="AQ167" s="67"/>
      <c r="AR167" s="67" t="s">
        <v>119</v>
      </c>
      <c r="AS167" s="67"/>
      <c r="AT167" s="68" t="e">
        <f t="shared" si="85"/>
        <v>#DIV/0!</v>
      </c>
      <c r="AU167" s="68" t="e">
        <f t="shared" si="86"/>
        <v>#DIV/0!</v>
      </c>
      <c r="AV167" s="67"/>
      <c r="AW167" s="67"/>
      <c r="AX167" s="67" t="s">
        <v>120</v>
      </c>
      <c r="AY167" s="67"/>
      <c r="AZ167" s="68" t="e">
        <f t="shared" si="87"/>
        <v>#DIV/0!</v>
      </c>
      <c r="BA167" s="68" t="e">
        <f t="shared" si="88"/>
        <v>#DIV/0!</v>
      </c>
      <c r="BB167" s="67"/>
      <c r="BC167" s="67"/>
      <c r="BD167" s="67" t="s">
        <v>121</v>
      </c>
      <c r="BE167" s="67"/>
      <c r="BF167" s="68" t="e">
        <f t="shared" si="89"/>
        <v>#DIV/0!</v>
      </c>
      <c r="BG167" s="68" t="e">
        <f t="shared" si="90"/>
        <v>#DIV/0!</v>
      </c>
      <c r="BH167" s="67"/>
      <c r="BI167" s="67"/>
      <c r="BJ167" s="67" t="s">
        <v>122</v>
      </c>
      <c r="BK167" s="67"/>
      <c r="BL167" s="68" t="e">
        <f t="shared" si="91"/>
        <v>#DIV/0!</v>
      </c>
      <c r="BM167" s="68" t="e">
        <f t="shared" si="92"/>
        <v>#DIV/0!</v>
      </c>
      <c r="BN167" s="67"/>
      <c r="BO167" s="67"/>
      <c r="BP167" s="67" t="s">
        <v>123</v>
      </c>
      <c r="BQ167" s="67"/>
      <c r="BR167" s="68" t="e">
        <f t="shared" si="93"/>
        <v>#DIV/0!</v>
      </c>
      <c r="BS167" s="68" t="e">
        <f t="shared" si="94"/>
        <v>#DIV/0!</v>
      </c>
      <c r="BT167" s="67"/>
      <c r="BU167" s="67"/>
      <c r="BV167" s="67" t="s">
        <v>124</v>
      </c>
      <c r="BW167" s="67"/>
      <c r="BX167" s="68" t="e">
        <f t="shared" si="95"/>
        <v>#DIV/0!</v>
      </c>
      <c r="BY167" s="68" t="e">
        <f t="shared" si="96"/>
        <v>#DIV/0!</v>
      </c>
      <c r="BZ167" s="67"/>
      <c r="CA167" s="67"/>
      <c r="CB167" s="67" t="s">
        <v>125</v>
      </c>
      <c r="CC167" s="67"/>
      <c r="CD167" s="68" t="e">
        <f t="shared" si="97"/>
        <v>#DIV/0!</v>
      </c>
      <c r="CE167" s="68" t="e">
        <f t="shared" si="98"/>
        <v>#DIV/0!</v>
      </c>
      <c r="CF167" s="67"/>
      <c r="CG167" s="67"/>
      <c r="CH167" s="67" t="s">
        <v>126</v>
      </c>
      <c r="CI167" s="67"/>
      <c r="CJ167" s="68" t="e">
        <f t="shared" si="99"/>
        <v>#DIV/0!</v>
      </c>
      <c r="CK167" s="68" t="e">
        <f t="shared" si="100"/>
        <v>#DIV/0!</v>
      </c>
      <c r="CL167" s="67"/>
      <c r="CM167" s="67"/>
      <c r="CN167" s="58">
        <f t="shared" si="101"/>
        <v>0</v>
      </c>
      <c r="CO167" s="58">
        <f t="shared" si="102"/>
        <v>0</v>
      </c>
      <c r="CP167" s="58">
        <f t="shared" si="103"/>
        <v>0</v>
      </c>
      <c r="CQ167" s="58">
        <f t="shared" si="104"/>
        <v>0</v>
      </c>
      <c r="CR167" s="58">
        <f t="shared" si="105"/>
        <v>0</v>
      </c>
      <c r="CS167" s="58">
        <f t="shared" si="106"/>
        <v>0</v>
      </c>
      <c r="CT167" s="58">
        <f t="shared" si="107"/>
        <v>0</v>
      </c>
      <c r="CU167" s="58">
        <f t="shared" si="108"/>
        <v>0</v>
      </c>
      <c r="CV167" s="58">
        <f t="shared" si="109"/>
        <v>0</v>
      </c>
      <c r="CW167" s="58">
        <f t="shared" si="110"/>
        <v>0</v>
      </c>
      <c r="CX167" s="58">
        <f t="shared" si="111"/>
        <v>0</v>
      </c>
      <c r="CY167" s="58">
        <f t="shared" si="112"/>
        <v>0</v>
      </c>
      <c r="CZ167" s="58">
        <f t="shared" si="113"/>
        <v>0</v>
      </c>
    </row>
    <row r="168" spans="1:104" ht="39" x14ac:dyDescent="0.35">
      <c r="A168" s="136" t="s">
        <v>591</v>
      </c>
      <c r="B168" s="292" t="s">
        <v>150</v>
      </c>
      <c r="C168" s="20" t="s">
        <v>835</v>
      </c>
      <c r="D168" s="22" t="s">
        <v>614</v>
      </c>
      <c r="E168" s="22" t="s">
        <v>615</v>
      </c>
      <c r="F168" s="22" t="s">
        <v>616</v>
      </c>
      <c r="G168" s="20">
        <f t="shared" si="76"/>
        <v>3</v>
      </c>
      <c r="H168" s="20"/>
      <c r="I168" s="20"/>
      <c r="J168" s="20"/>
      <c r="K168" s="20"/>
      <c r="L168" s="20"/>
      <c r="M168" s="20">
        <v>1</v>
      </c>
      <c r="N168" s="20"/>
      <c r="O168" s="20"/>
      <c r="P168" s="20">
        <v>1</v>
      </c>
      <c r="Q168" s="20"/>
      <c r="R168" s="20"/>
      <c r="S168" s="20">
        <v>1</v>
      </c>
      <c r="T168" s="67" t="s">
        <v>115</v>
      </c>
      <c r="U168" s="67"/>
      <c r="V168" s="68" t="e">
        <f t="shared" si="77"/>
        <v>#DIV/0!</v>
      </c>
      <c r="W168" s="68">
        <f t="shared" si="78"/>
        <v>0</v>
      </c>
      <c r="X168" s="67"/>
      <c r="Y168" s="67"/>
      <c r="Z168" s="67" t="s">
        <v>116</v>
      </c>
      <c r="AA168" s="67"/>
      <c r="AB168" s="68" t="e">
        <f t="shared" si="79"/>
        <v>#DIV/0!</v>
      </c>
      <c r="AC168" s="68">
        <f t="shared" si="80"/>
        <v>0</v>
      </c>
      <c r="AD168" s="67"/>
      <c r="AE168" s="67"/>
      <c r="AF168" s="67" t="s">
        <v>117</v>
      </c>
      <c r="AG168" s="67"/>
      <c r="AH168" s="68" t="e">
        <f t="shared" si="81"/>
        <v>#DIV/0!</v>
      </c>
      <c r="AI168" s="68">
        <f t="shared" si="82"/>
        <v>0</v>
      </c>
      <c r="AJ168" s="67"/>
      <c r="AK168" s="67"/>
      <c r="AL168" s="67" t="s">
        <v>118</v>
      </c>
      <c r="AM168" s="67"/>
      <c r="AN168" s="68" t="e">
        <f t="shared" si="83"/>
        <v>#DIV/0!</v>
      </c>
      <c r="AO168" s="68">
        <f t="shared" si="84"/>
        <v>0</v>
      </c>
      <c r="AP168" s="67"/>
      <c r="AQ168" s="67"/>
      <c r="AR168" s="67" t="s">
        <v>119</v>
      </c>
      <c r="AS168" s="67"/>
      <c r="AT168" s="68" t="e">
        <f t="shared" si="85"/>
        <v>#DIV/0!</v>
      </c>
      <c r="AU168" s="68">
        <f t="shared" si="86"/>
        <v>0</v>
      </c>
      <c r="AV168" s="67"/>
      <c r="AW168" s="67"/>
      <c r="AX168" s="67" t="s">
        <v>120</v>
      </c>
      <c r="AY168" s="67"/>
      <c r="AZ168" s="68">
        <f t="shared" si="87"/>
        <v>0</v>
      </c>
      <c r="BA168" s="68">
        <f t="shared" si="88"/>
        <v>0</v>
      </c>
      <c r="BB168" s="67"/>
      <c r="BC168" s="67"/>
      <c r="BD168" s="67" t="s">
        <v>121</v>
      </c>
      <c r="BE168" s="67"/>
      <c r="BF168" s="68" t="e">
        <f t="shared" si="89"/>
        <v>#DIV/0!</v>
      </c>
      <c r="BG168" s="68">
        <f t="shared" si="90"/>
        <v>0</v>
      </c>
      <c r="BH168" s="67"/>
      <c r="BI168" s="67"/>
      <c r="BJ168" s="67" t="s">
        <v>122</v>
      </c>
      <c r="BK168" s="67"/>
      <c r="BL168" s="68" t="e">
        <f t="shared" si="91"/>
        <v>#DIV/0!</v>
      </c>
      <c r="BM168" s="68">
        <f t="shared" si="92"/>
        <v>0</v>
      </c>
      <c r="BN168" s="67"/>
      <c r="BO168" s="67"/>
      <c r="BP168" s="67" t="s">
        <v>123</v>
      </c>
      <c r="BQ168" s="67"/>
      <c r="BR168" s="68">
        <f t="shared" si="93"/>
        <v>0</v>
      </c>
      <c r="BS168" s="68">
        <f t="shared" si="94"/>
        <v>0</v>
      </c>
      <c r="BT168" s="67"/>
      <c r="BU168" s="67"/>
      <c r="BV168" s="67" t="s">
        <v>124</v>
      </c>
      <c r="BW168" s="67"/>
      <c r="BX168" s="68" t="e">
        <f t="shared" si="95"/>
        <v>#DIV/0!</v>
      </c>
      <c r="BY168" s="68">
        <f t="shared" si="96"/>
        <v>0</v>
      </c>
      <c r="BZ168" s="67"/>
      <c r="CA168" s="67"/>
      <c r="CB168" s="67" t="s">
        <v>125</v>
      </c>
      <c r="CC168" s="67"/>
      <c r="CD168" s="68" t="e">
        <f t="shared" si="97"/>
        <v>#DIV/0!</v>
      </c>
      <c r="CE168" s="68">
        <f t="shared" si="98"/>
        <v>0</v>
      </c>
      <c r="CF168" s="67"/>
      <c r="CG168" s="67"/>
      <c r="CH168" s="67" t="s">
        <v>126</v>
      </c>
      <c r="CI168" s="67"/>
      <c r="CJ168" s="68">
        <f t="shared" si="99"/>
        <v>0</v>
      </c>
      <c r="CK168" s="68">
        <f t="shared" si="100"/>
        <v>0</v>
      </c>
      <c r="CL168" s="67"/>
      <c r="CM168" s="67"/>
      <c r="CN168" s="58">
        <f t="shared" si="101"/>
        <v>0</v>
      </c>
      <c r="CO168" s="58">
        <f t="shared" si="102"/>
        <v>0</v>
      </c>
      <c r="CP168" s="58">
        <f t="shared" si="103"/>
        <v>0</v>
      </c>
      <c r="CQ168" s="58">
        <f t="shared" si="104"/>
        <v>0</v>
      </c>
      <c r="CR168" s="58">
        <f t="shared" si="105"/>
        <v>0</v>
      </c>
      <c r="CS168" s="58">
        <f t="shared" si="106"/>
        <v>0</v>
      </c>
      <c r="CT168" s="58">
        <f t="shared" si="107"/>
        <v>0</v>
      </c>
      <c r="CU168" s="58">
        <f t="shared" si="108"/>
        <v>0</v>
      </c>
      <c r="CV168" s="58">
        <f t="shared" si="109"/>
        <v>0</v>
      </c>
      <c r="CW168" s="58">
        <f t="shared" si="110"/>
        <v>0</v>
      </c>
      <c r="CX168" s="58">
        <f t="shared" si="111"/>
        <v>0</v>
      </c>
      <c r="CY168" s="58">
        <f t="shared" si="112"/>
        <v>0</v>
      </c>
      <c r="CZ168" s="58">
        <f t="shared" si="113"/>
        <v>0</v>
      </c>
    </row>
    <row r="169" spans="1:104" ht="52" x14ac:dyDescent="0.35">
      <c r="A169" s="136" t="s">
        <v>591</v>
      </c>
      <c r="B169" s="293"/>
      <c r="C169" s="20" t="s">
        <v>836</v>
      </c>
      <c r="D169" s="22" t="s">
        <v>614</v>
      </c>
      <c r="E169" s="22" t="s">
        <v>617</v>
      </c>
      <c r="F169" s="22" t="s">
        <v>618</v>
      </c>
      <c r="G169" s="20">
        <f t="shared" si="76"/>
        <v>6</v>
      </c>
      <c r="H169" s="20"/>
      <c r="I169" s="20"/>
      <c r="J169" s="20"/>
      <c r="K169" s="20"/>
      <c r="L169" s="20"/>
      <c r="M169" s="20">
        <v>1</v>
      </c>
      <c r="N169" s="20">
        <v>1</v>
      </c>
      <c r="O169" s="20">
        <v>1</v>
      </c>
      <c r="P169" s="20">
        <v>1</v>
      </c>
      <c r="Q169" s="20">
        <v>1</v>
      </c>
      <c r="R169" s="20">
        <v>1</v>
      </c>
      <c r="S169" s="20"/>
      <c r="T169" s="67" t="s">
        <v>115</v>
      </c>
      <c r="U169" s="67"/>
      <c r="V169" s="68" t="e">
        <f t="shared" si="77"/>
        <v>#DIV/0!</v>
      </c>
      <c r="W169" s="68">
        <f t="shared" si="78"/>
        <v>0</v>
      </c>
      <c r="X169" s="67"/>
      <c r="Y169" s="67"/>
      <c r="Z169" s="67" t="s">
        <v>116</v>
      </c>
      <c r="AA169" s="67"/>
      <c r="AB169" s="68" t="e">
        <f t="shared" si="79"/>
        <v>#DIV/0!</v>
      </c>
      <c r="AC169" s="68">
        <f t="shared" si="80"/>
        <v>0</v>
      </c>
      <c r="AD169" s="67"/>
      <c r="AE169" s="67"/>
      <c r="AF169" s="67" t="s">
        <v>117</v>
      </c>
      <c r="AG169" s="67"/>
      <c r="AH169" s="68" t="e">
        <f t="shared" si="81"/>
        <v>#DIV/0!</v>
      </c>
      <c r="AI169" s="68">
        <f t="shared" si="82"/>
        <v>0</v>
      </c>
      <c r="AJ169" s="67"/>
      <c r="AK169" s="67"/>
      <c r="AL169" s="67" t="s">
        <v>118</v>
      </c>
      <c r="AM169" s="67"/>
      <c r="AN169" s="68" t="e">
        <f t="shared" si="83"/>
        <v>#DIV/0!</v>
      </c>
      <c r="AO169" s="68">
        <f t="shared" si="84"/>
        <v>0</v>
      </c>
      <c r="AP169" s="67"/>
      <c r="AQ169" s="67"/>
      <c r="AR169" s="67" t="s">
        <v>119</v>
      </c>
      <c r="AS169" s="67"/>
      <c r="AT169" s="68" t="e">
        <f t="shared" si="85"/>
        <v>#DIV/0!</v>
      </c>
      <c r="AU169" s="68">
        <f t="shared" si="86"/>
        <v>0</v>
      </c>
      <c r="AV169" s="67"/>
      <c r="AW169" s="67"/>
      <c r="AX169" s="67" t="s">
        <v>120</v>
      </c>
      <c r="AY169" s="67"/>
      <c r="AZ169" s="68">
        <f t="shared" si="87"/>
        <v>0</v>
      </c>
      <c r="BA169" s="68">
        <f t="shared" si="88"/>
        <v>0</v>
      </c>
      <c r="BB169" s="67"/>
      <c r="BC169" s="67"/>
      <c r="BD169" s="67" t="s">
        <v>121</v>
      </c>
      <c r="BE169" s="67"/>
      <c r="BF169" s="68">
        <f t="shared" si="89"/>
        <v>0</v>
      </c>
      <c r="BG169" s="68">
        <f t="shared" si="90"/>
        <v>0</v>
      </c>
      <c r="BH169" s="67"/>
      <c r="BI169" s="67"/>
      <c r="BJ169" s="67" t="s">
        <v>122</v>
      </c>
      <c r="BK169" s="67"/>
      <c r="BL169" s="68">
        <f t="shared" si="91"/>
        <v>0</v>
      </c>
      <c r="BM169" s="68">
        <f t="shared" si="92"/>
        <v>0</v>
      </c>
      <c r="BN169" s="67"/>
      <c r="BO169" s="67"/>
      <c r="BP169" s="67" t="s">
        <v>123</v>
      </c>
      <c r="BQ169" s="67"/>
      <c r="BR169" s="68">
        <f t="shared" si="93"/>
        <v>0</v>
      </c>
      <c r="BS169" s="68">
        <f t="shared" si="94"/>
        <v>0</v>
      </c>
      <c r="BT169" s="67"/>
      <c r="BU169" s="67"/>
      <c r="BV169" s="67" t="s">
        <v>124</v>
      </c>
      <c r="BW169" s="67"/>
      <c r="BX169" s="68">
        <f t="shared" si="95"/>
        <v>0</v>
      </c>
      <c r="BY169" s="68">
        <f t="shared" si="96"/>
        <v>0</v>
      </c>
      <c r="BZ169" s="67"/>
      <c r="CA169" s="67"/>
      <c r="CB169" s="67" t="s">
        <v>125</v>
      </c>
      <c r="CC169" s="67"/>
      <c r="CD169" s="68">
        <f t="shared" si="97"/>
        <v>0</v>
      </c>
      <c r="CE169" s="68">
        <f t="shared" si="98"/>
        <v>0</v>
      </c>
      <c r="CF169" s="67"/>
      <c r="CG169" s="67"/>
      <c r="CH169" s="67" t="s">
        <v>126</v>
      </c>
      <c r="CI169" s="67"/>
      <c r="CJ169" s="68" t="e">
        <f t="shared" si="99"/>
        <v>#DIV/0!</v>
      </c>
      <c r="CK169" s="68">
        <f t="shared" si="100"/>
        <v>0</v>
      </c>
      <c r="CL169" s="67"/>
      <c r="CM169" s="67"/>
      <c r="CN169" s="58">
        <f t="shared" si="101"/>
        <v>0</v>
      </c>
      <c r="CO169" s="58">
        <f t="shared" si="102"/>
        <v>0</v>
      </c>
      <c r="CP169" s="58">
        <f t="shared" si="103"/>
        <v>0</v>
      </c>
      <c r="CQ169" s="58">
        <f t="shared" si="104"/>
        <v>0</v>
      </c>
      <c r="CR169" s="58">
        <f t="shared" si="105"/>
        <v>0</v>
      </c>
      <c r="CS169" s="58">
        <f t="shared" si="106"/>
        <v>0</v>
      </c>
      <c r="CT169" s="58">
        <f t="shared" si="107"/>
        <v>0</v>
      </c>
      <c r="CU169" s="58">
        <f t="shared" si="108"/>
        <v>0</v>
      </c>
      <c r="CV169" s="58">
        <f t="shared" si="109"/>
        <v>0</v>
      </c>
      <c r="CW169" s="58">
        <f t="shared" si="110"/>
        <v>0</v>
      </c>
      <c r="CX169" s="58">
        <f t="shared" si="111"/>
        <v>0</v>
      </c>
      <c r="CY169" s="58">
        <f t="shared" si="112"/>
        <v>0</v>
      </c>
      <c r="CZ169" s="58">
        <f t="shared" si="113"/>
        <v>0</v>
      </c>
    </row>
    <row r="170" spans="1:104" ht="52" x14ac:dyDescent="0.35">
      <c r="A170" s="136" t="s">
        <v>591</v>
      </c>
      <c r="B170" s="293"/>
      <c r="C170" s="20" t="s">
        <v>837</v>
      </c>
      <c r="D170" s="22" t="s">
        <v>614</v>
      </c>
      <c r="E170" s="22" t="s">
        <v>619</v>
      </c>
      <c r="F170" s="22" t="s">
        <v>620</v>
      </c>
      <c r="G170" s="20">
        <f t="shared" si="76"/>
        <v>6</v>
      </c>
      <c r="H170" s="20"/>
      <c r="I170" s="20"/>
      <c r="J170" s="20"/>
      <c r="K170" s="20"/>
      <c r="L170" s="20"/>
      <c r="M170" s="20">
        <v>1</v>
      </c>
      <c r="N170" s="20">
        <v>1</v>
      </c>
      <c r="O170" s="20">
        <v>1</v>
      </c>
      <c r="P170" s="20">
        <v>1</v>
      </c>
      <c r="Q170" s="20">
        <v>1</v>
      </c>
      <c r="R170" s="20">
        <v>1</v>
      </c>
      <c r="S170" s="20"/>
      <c r="T170" s="67" t="s">
        <v>115</v>
      </c>
      <c r="U170" s="67"/>
      <c r="V170" s="68" t="e">
        <f t="shared" si="77"/>
        <v>#DIV/0!</v>
      </c>
      <c r="W170" s="68">
        <f t="shared" si="78"/>
        <v>0</v>
      </c>
      <c r="X170" s="67"/>
      <c r="Y170" s="67"/>
      <c r="Z170" s="67" t="s">
        <v>116</v>
      </c>
      <c r="AA170" s="67"/>
      <c r="AB170" s="68" t="e">
        <f t="shared" si="79"/>
        <v>#DIV/0!</v>
      </c>
      <c r="AC170" s="68">
        <f t="shared" si="80"/>
        <v>0</v>
      </c>
      <c r="AD170" s="67"/>
      <c r="AE170" s="67"/>
      <c r="AF170" s="67" t="s">
        <v>117</v>
      </c>
      <c r="AG170" s="67"/>
      <c r="AH170" s="68" t="e">
        <f t="shared" si="81"/>
        <v>#DIV/0!</v>
      </c>
      <c r="AI170" s="68">
        <f t="shared" si="82"/>
        <v>0</v>
      </c>
      <c r="AJ170" s="67"/>
      <c r="AK170" s="67"/>
      <c r="AL170" s="67" t="s">
        <v>118</v>
      </c>
      <c r="AM170" s="67"/>
      <c r="AN170" s="68" t="e">
        <f t="shared" si="83"/>
        <v>#DIV/0!</v>
      </c>
      <c r="AO170" s="68">
        <f t="shared" si="84"/>
        <v>0</v>
      </c>
      <c r="AP170" s="67"/>
      <c r="AQ170" s="67"/>
      <c r="AR170" s="67" t="s">
        <v>119</v>
      </c>
      <c r="AS170" s="67"/>
      <c r="AT170" s="68" t="e">
        <f t="shared" si="85"/>
        <v>#DIV/0!</v>
      </c>
      <c r="AU170" s="68">
        <f t="shared" si="86"/>
        <v>0</v>
      </c>
      <c r="AV170" s="67"/>
      <c r="AW170" s="67"/>
      <c r="AX170" s="67" t="s">
        <v>120</v>
      </c>
      <c r="AY170" s="67"/>
      <c r="AZ170" s="68">
        <f t="shared" si="87"/>
        <v>0</v>
      </c>
      <c r="BA170" s="68">
        <f t="shared" si="88"/>
        <v>0</v>
      </c>
      <c r="BB170" s="67"/>
      <c r="BC170" s="67"/>
      <c r="BD170" s="67" t="s">
        <v>121</v>
      </c>
      <c r="BE170" s="67"/>
      <c r="BF170" s="68">
        <f t="shared" si="89"/>
        <v>0</v>
      </c>
      <c r="BG170" s="68">
        <f t="shared" si="90"/>
        <v>0</v>
      </c>
      <c r="BH170" s="67"/>
      <c r="BI170" s="67"/>
      <c r="BJ170" s="67" t="s">
        <v>122</v>
      </c>
      <c r="BK170" s="67"/>
      <c r="BL170" s="68">
        <f t="shared" si="91"/>
        <v>0</v>
      </c>
      <c r="BM170" s="68">
        <f t="shared" si="92"/>
        <v>0</v>
      </c>
      <c r="BN170" s="67"/>
      <c r="BO170" s="67"/>
      <c r="BP170" s="67" t="s">
        <v>123</v>
      </c>
      <c r="BQ170" s="67"/>
      <c r="BR170" s="68">
        <f t="shared" si="93"/>
        <v>0</v>
      </c>
      <c r="BS170" s="68">
        <f t="shared" si="94"/>
        <v>0</v>
      </c>
      <c r="BT170" s="67"/>
      <c r="BU170" s="67"/>
      <c r="BV170" s="67" t="s">
        <v>124</v>
      </c>
      <c r="BW170" s="67"/>
      <c r="BX170" s="68">
        <f t="shared" si="95"/>
        <v>0</v>
      </c>
      <c r="BY170" s="68">
        <f t="shared" si="96"/>
        <v>0</v>
      </c>
      <c r="BZ170" s="67"/>
      <c r="CA170" s="67"/>
      <c r="CB170" s="67" t="s">
        <v>125</v>
      </c>
      <c r="CC170" s="67"/>
      <c r="CD170" s="68">
        <f t="shared" si="97"/>
        <v>0</v>
      </c>
      <c r="CE170" s="68">
        <f t="shared" si="98"/>
        <v>0</v>
      </c>
      <c r="CF170" s="67"/>
      <c r="CG170" s="67"/>
      <c r="CH170" s="67" t="s">
        <v>126</v>
      </c>
      <c r="CI170" s="67"/>
      <c r="CJ170" s="68" t="e">
        <f t="shared" si="99"/>
        <v>#DIV/0!</v>
      </c>
      <c r="CK170" s="68">
        <f t="shared" si="100"/>
        <v>0</v>
      </c>
      <c r="CL170" s="67"/>
      <c r="CM170" s="67"/>
      <c r="CN170" s="58">
        <f t="shared" si="101"/>
        <v>0</v>
      </c>
      <c r="CO170" s="58">
        <f t="shared" si="102"/>
        <v>0</v>
      </c>
      <c r="CP170" s="58">
        <f t="shared" si="103"/>
        <v>0</v>
      </c>
      <c r="CQ170" s="58">
        <f t="shared" si="104"/>
        <v>0</v>
      </c>
      <c r="CR170" s="58">
        <f t="shared" si="105"/>
        <v>0</v>
      </c>
      <c r="CS170" s="58">
        <f t="shared" si="106"/>
        <v>0</v>
      </c>
      <c r="CT170" s="58">
        <f t="shared" si="107"/>
        <v>0</v>
      </c>
      <c r="CU170" s="58">
        <f t="shared" si="108"/>
        <v>0</v>
      </c>
      <c r="CV170" s="58">
        <f t="shared" si="109"/>
        <v>0</v>
      </c>
      <c r="CW170" s="58">
        <f t="shared" si="110"/>
        <v>0</v>
      </c>
      <c r="CX170" s="58">
        <f t="shared" si="111"/>
        <v>0</v>
      </c>
      <c r="CY170" s="58">
        <f t="shared" si="112"/>
        <v>0</v>
      </c>
      <c r="CZ170" s="58">
        <f t="shared" si="113"/>
        <v>0</v>
      </c>
    </row>
    <row r="171" spans="1:104" ht="26" x14ac:dyDescent="0.35">
      <c r="A171" s="136" t="s">
        <v>591</v>
      </c>
      <c r="B171" s="294"/>
      <c r="C171" s="20" t="s">
        <v>838</v>
      </c>
      <c r="D171" s="22"/>
      <c r="E171" s="22"/>
      <c r="F171" s="22"/>
      <c r="G171" s="20">
        <f t="shared" si="76"/>
        <v>0</v>
      </c>
      <c r="H171" s="20"/>
      <c r="I171" s="20"/>
      <c r="J171" s="20"/>
      <c r="K171" s="20"/>
      <c r="L171" s="20"/>
      <c r="M171" s="20"/>
      <c r="N171" s="20"/>
      <c r="O171" s="20"/>
      <c r="P171" s="20"/>
      <c r="Q171" s="20"/>
      <c r="R171" s="20"/>
      <c r="S171" s="20"/>
      <c r="T171" s="67" t="s">
        <v>115</v>
      </c>
      <c r="U171" s="67"/>
      <c r="V171" s="68" t="e">
        <f t="shared" si="77"/>
        <v>#DIV/0!</v>
      </c>
      <c r="W171" s="68" t="e">
        <f t="shared" si="78"/>
        <v>#DIV/0!</v>
      </c>
      <c r="X171" s="67"/>
      <c r="Y171" s="67"/>
      <c r="Z171" s="67" t="s">
        <v>116</v>
      </c>
      <c r="AA171" s="67"/>
      <c r="AB171" s="68" t="e">
        <f t="shared" si="79"/>
        <v>#DIV/0!</v>
      </c>
      <c r="AC171" s="68" t="e">
        <f t="shared" si="80"/>
        <v>#DIV/0!</v>
      </c>
      <c r="AD171" s="67"/>
      <c r="AE171" s="67"/>
      <c r="AF171" s="67" t="s">
        <v>117</v>
      </c>
      <c r="AG171" s="67"/>
      <c r="AH171" s="68" t="e">
        <f t="shared" si="81"/>
        <v>#DIV/0!</v>
      </c>
      <c r="AI171" s="68" t="e">
        <f t="shared" si="82"/>
        <v>#DIV/0!</v>
      </c>
      <c r="AJ171" s="67"/>
      <c r="AK171" s="67"/>
      <c r="AL171" s="67" t="s">
        <v>118</v>
      </c>
      <c r="AM171" s="67"/>
      <c r="AN171" s="68" t="e">
        <f t="shared" si="83"/>
        <v>#DIV/0!</v>
      </c>
      <c r="AO171" s="68" t="e">
        <f t="shared" si="84"/>
        <v>#DIV/0!</v>
      </c>
      <c r="AP171" s="67"/>
      <c r="AQ171" s="67"/>
      <c r="AR171" s="67" t="s">
        <v>119</v>
      </c>
      <c r="AS171" s="67"/>
      <c r="AT171" s="68" t="e">
        <f t="shared" si="85"/>
        <v>#DIV/0!</v>
      </c>
      <c r="AU171" s="68" t="e">
        <f t="shared" si="86"/>
        <v>#DIV/0!</v>
      </c>
      <c r="AV171" s="67"/>
      <c r="AW171" s="67"/>
      <c r="AX171" s="67" t="s">
        <v>120</v>
      </c>
      <c r="AY171" s="67"/>
      <c r="AZ171" s="68" t="e">
        <f t="shared" si="87"/>
        <v>#DIV/0!</v>
      </c>
      <c r="BA171" s="68" t="e">
        <f t="shared" si="88"/>
        <v>#DIV/0!</v>
      </c>
      <c r="BB171" s="67"/>
      <c r="BC171" s="67"/>
      <c r="BD171" s="67" t="s">
        <v>121</v>
      </c>
      <c r="BE171" s="67"/>
      <c r="BF171" s="68" t="e">
        <f t="shared" si="89"/>
        <v>#DIV/0!</v>
      </c>
      <c r="BG171" s="68" t="e">
        <f t="shared" si="90"/>
        <v>#DIV/0!</v>
      </c>
      <c r="BH171" s="67"/>
      <c r="BI171" s="67"/>
      <c r="BJ171" s="67" t="s">
        <v>122</v>
      </c>
      <c r="BK171" s="67"/>
      <c r="BL171" s="68" t="e">
        <f t="shared" si="91"/>
        <v>#DIV/0!</v>
      </c>
      <c r="BM171" s="68" t="e">
        <f t="shared" si="92"/>
        <v>#DIV/0!</v>
      </c>
      <c r="BN171" s="67"/>
      <c r="BO171" s="67"/>
      <c r="BP171" s="67" t="s">
        <v>123</v>
      </c>
      <c r="BQ171" s="67"/>
      <c r="BR171" s="68" t="e">
        <f t="shared" si="93"/>
        <v>#DIV/0!</v>
      </c>
      <c r="BS171" s="68" t="e">
        <f t="shared" si="94"/>
        <v>#DIV/0!</v>
      </c>
      <c r="BT171" s="67"/>
      <c r="BU171" s="67"/>
      <c r="BV171" s="67" t="s">
        <v>124</v>
      </c>
      <c r="BW171" s="67"/>
      <c r="BX171" s="68" t="e">
        <f t="shared" si="95"/>
        <v>#DIV/0!</v>
      </c>
      <c r="BY171" s="68" t="e">
        <f t="shared" si="96"/>
        <v>#DIV/0!</v>
      </c>
      <c r="BZ171" s="67"/>
      <c r="CA171" s="67"/>
      <c r="CB171" s="67" t="s">
        <v>125</v>
      </c>
      <c r="CC171" s="67"/>
      <c r="CD171" s="68" t="e">
        <f t="shared" si="97"/>
        <v>#DIV/0!</v>
      </c>
      <c r="CE171" s="68" t="e">
        <f t="shared" si="98"/>
        <v>#DIV/0!</v>
      </c>
      <c r="CF171" s="67"/>
      <c r="CG171" s="67"/>
      <c r="CH171" s="67" t="s">
        <v>126</v>
      </c>
      <c r="CI171" s="67"/>
      <c r="CJ171" s="68" t="e">
        <f t="shared" si="99"/>
        <v>#DIV/0!</v>
      </c>
      <c r="CK171" s="68" t="e">
        <f t="shared" si="100"/>
        <v>#DIV/0!</v>
      </c>
      <c r="CL171" s="67"/>
      <c r="CM171" s="67"/>
      <c r="CN171" s="58">
        <f t="shared" si="101"/>
        <v>0</v>
      </c>
      <c r="CO171" s="58">
        <f t="shared" si="102"/>
        <v>0</v>
      </c>
      <c r="CP171" s="58">
        <f t="shared" si="103"/>
        <v>0</v>
      </c>
      <c r="CQ171" s="58">
        <f t="shared" si="104"/>
        <v>0</v>
      </c>
      <c r="CR171" s="58">
        <f t="shared" si="105"/>
        <v>0</v>
      </c>
      <c r="CS171" s="58">
        <f t="shared" si="106"/>
        <v>0</v>
      </c>
      <c r="CT171" s="58">
        <f t="shared" si="107"/>
        <v>0</v>
      </c>
      <c r="CU171" s="58">
        <f t="shared" si="108"/>
        <v>0</v>
      </c>
      <c r="CV171" s="58">
        <f t="shared" si="109"/>
        <v>0</v>
      </c>
      <c r="CW171" s="58">
        <f t="shared" si="110"/>
        <v>0</v>
      </c>
      <c r="CX171" s="58">
        <f t="shared" si="111"/>
        <v>0</v>
      </c>
      <c r="CY171" s="58">
        <f t="shared" si="112"/>
        <v>0</v>
      </c>
      <c r="CZ171" s="58">
        <f t="shared" si="113"/>
        <v>0</v>
      </c>
    </row>
    <row r="172" spans="1:104" ht="65" x14ac:dyDescent="0.35">
      <c r="A172" s="136" t="s">
        <v>591</v>
      </c>
      <c r="B172" s="292" t="s">
        <v>150</v>
      </c>
      <c r="C172" s="20" t="s">
        <v>839</v>
      </c>
      <c r="D172" s="22" t="s">
        <v>614</v>
      </c>
      <c r="E172" s="22" t="s">
        <v>622</v>
      </c>
      <c r="F172" s="22" t="s">
        <v>623</v>
      </c>
      <c r="G172" s="20">
        <f t="shared" si="76"/>
        <v>3</v>
      </c>
      <c r="H172" s="20"/>
      <c r="I172" s="20"/>
      <c r="J172" s="20"/>
      <c r="K172" s="20"/>
      <c r="L172" s="20"/>
      <c r="M172" s="20">
        <v>1</v>
      </c>
      <c r="N172" s="20"/>
      <c r="O172" s="20"/>
      <c r="P172" s="20">
        <v>1</v>
      </c>
      <c r="Q172" s="20"/>
      <c r="R172" s="20"/>
      <c r="S172" s="20">
        <v>1</v>
      </c>
      <c r="T172" s="67" t="s">
        <v>115</v>
      </c>
      <c r="U172" s="67"/>
      <c r="V172" s="68" t="e">
        <f t="shared" si="77"/>
        <v>#DIV/0!</v>
      </c>
      <c r="W172" s="68">
        <f t="shared" si="78"/>
        <v>0</v>
      </c>
      <c r="X172" s="67"/>
      <c r="Y172" s="67"/>
      <c r="Z172" s="67" t="s">
        <v>116</v>
      </c>
      <c r="AA172" s="67"/>
      <c r="AB172" s="68" t="e">
        <f t="shared" si="79"/>
        <v>#DIV/0!</v>
      </c>
      <c r="AC172" s="68">
        <f t="shared" si="80"/>
        <v>0</v>
      </c>
      <c r="AD172" s="67"/>
      <c r="AE172" s="67"/>
      <c r="AF172" s="67" t="s">
        <v>117</v>
      </c>
      <c r="AG172" s="67"/>
      <c r="AH172" s="68" t="e">
        <f t="shared" si="81"/>
        <v>#DIV/0!</v>
      </c>
      <c r="AI172" s="68">
        <f t="shared" si="82"/>
        <v>0</v>
      </c>
      <c r="AJ172" s="67"/>
      <c r="AK172" s="67"/>
      <c r="AL172" s="67" t="s">
        <v>118</v>
      </c>
      <c r="AM172" s="67"/>
      <c r="AN172" s="68" t="e">
        <f t="shared" si="83"/>
        <v>#DIV/0!</v>
      </c>
      <c r="AO172" s="68">
        <f t="shared" si="84"/>
        <v>0</v>
      </c>
      <c r="AP172" s="67"/>
      <c r="AQ172" s="67"/>
      <c r="AR172" s="67" t="s">
        <v>119</v>
      </c>
      <c r="AS172" s="67"/>
      <c r="AT172" s="68" t="e">
        <f t="shared" si="85"/>
        <v>#DIV/0!</v>
      </c>
      <c r="AU172" s="68">
        <f t="shared" si="86"/>
        <v>0</v>
      </c>
      <c r="AV172" s="67"/>
      <c r="AW172" s="67"/>
      <c r="AX172" s="67" t="s">
        <v>120</v>
      </c>
      <c r="AY172" s="67"/>
      <c r="AZ172" s="68">
        <f t="shared" si="87"/>
        <v>0</v>
      </c>
      <c r="BA172" s="68">
        <f t="shared" si="88"/>
        <v>0</v>
      </c>
      <c r="BB172" s="67"/>
      <c r="BC172" s="67"/>
      <c r="BD172" s="67" t="s">
        <v>121</v>
      </c>
      <c r="BE172" s="67"/>
      <c r="BF172" s="68" t="e">
        <f t="shared" si="89"/>
        <v>#DIV/0!</v>
      </c>
      <c r="BG172" s="68">
        <f t="shared" si="90"/>
        <v>0</v>
      </c>
      <c r="BH172" s="67"/>
      <c r="BI172" s="67"/>
      <c r="BJ172" s="67" t="s">
        <v>122</v>
      </c>
      <c r="BK172" s="67"/>
      <c r="BL172" s="68" t="e">
        <f t="shared" si="91"/>
        <v>#DIV/0!</v>
      </c>
      <c r="BM172" s="68">
        <f t="shared" si="92"/>
        <v>0</v>
      </c>
      <c r="BN172" s="67"/>
      <c r="BO172" s="67"/>
      <c r="BP172" s="67" t="s">
        <v>123</v>
      </c>
      <c r="BQ172" s="67"/>
      <c r="BR172" s="68">
        <f t="shared" si="93"/>
        <v>0</v>
      </c>
      <c r="BS172" s="68">
        <f t="shared" si="94"/>
        <v>0</v>
      </c>
      <c r="BT172" s="67"/>
      <c r="BU172" s="67"/>
      <c r="BV172" s="67" t="s">
        <v>124</v>
      </c>
      <c r="BW172" s="67"/>
      <c r="BX172" s="68" t="e">
        <f t="shared" si="95"/>
        <v>#DIV/0!</v>
      </c>
      <c r="BY172" s="68">
        <f t="shared" si="96"/>
        <v>0</v>
      </c>
      <c r="BZ172" s="67"/>
      <c r="CA172" s="67"/>
      <c r="CB172" s="67" t="s">
        <v>125</v>
      </c>
      <c r="CC172" s="67"/>
      <c r="CD172" s="68" t="e">
        <f t="shared" si="97"/>
        <v>#DIV/0!</v>
      </c>
      <c r="CE172" s="68">
        <f t="shared" si="98"/>
        <v>0</v>
      </c>
      <c r="CF172" s="67"/>
      <c r="CG172" s="67"/>
      <c r="CH172" s="67" t="s">
        <v>126</v>
      </c>
      <c r="CI172" s="67"/>
      <c r="CJ172" s="68">
        <f t="shared" si="99"/>
        <v>0</v>
      </c>
      <c r="CK172" s="68">
        <f t="shared" si="100"/>
        <v>0</v>
      </c>
      <c r="CL172" s="67"/>
      <c r="CM172" s="67"/>
      <c r="CN172" s="58">
        <f t="shared" si="101"/>
        <v>0</v>
      </c>
      <c r="CO172" s="58">
        <f t="shared" si="102"/>
        <v>0</v>
      </c>
      <c r="CP172" s="58">
        <f t="shared" si="103"/>
        <v>0</v>
      </c>
      <c r="CQ172" s="58">
        <f t="shared" si="104"/>
        <v>0</v>
      </c>
      <c r="CR172" s="58">
        <f t="shared" si="105"/>
        <v>0</v>
      </c>
      <c r="CS172" s="58">
        <f t="shared" si="106"/>
        <v>0</v>
      </c>
      <c r="CT172" s="58">
        <f t="shared" si="107"/>
        <v>0</v>
      </c>
      <c r="CU172" s="58">
        <f t="shared" si="108"/>
        <v>0</v>
      </c>
      <c r="CV172" s="58">
        <f t="shared" si="109"/>
        <v>0</v>
      </c>
      <c r="CW172" s="58">
        <f t="shared" si="110"/>
        <v>0</v>
      </c>
      <c r="CX172" s="58">
        <f t="shared" si="111"/>
        <v>0</v>
      </c>
      <c r="CY172" s="58">
        <f t="shared" si="112"/>
        <v>0</v>
      </c>
      <c r="CZ172" s="58">
        <f t="shared" si="113"/>
        <v>0</v>
      </c>
    </row>
    <row r="173" spans="1:104" ht="130" x14ac:dyDescent="0.35">
      <c r="A173" s="136" t="s">
        <v>591</v>
      </c>
      <c r="B173" s="293"/>
      <c r="C173" s="20" t="s">
        <v>840</v>
      </c>
      <c r="D173" s="22" t="s">
        <v>624</v>
      </c>
      <c r="E173" s="22" t="s">
        <v>625</v>
      </c>
      <c r="F173" s="22" t="s">
        <v>626</v>
      </c>
      <c r="G173" s="20">
        <f t="shared" si="76"/>
        <v>1</v>
      </c>
      <c r="H173" s="20"/>
      <c r="I173" s="20"/>
      <c r="J173" s="20"/>
      <c r="K173" s="20"/>
      <c r="L173" s="20"/>
      <c r="M173" s="20"/>
      <c r="N173" s="20"/>
      <c r="O173" s="20"/>
      <c r="P173" s="20"/>
      <c r="Q173" s="20">
        <v>1</v>
      </c>
      <c r="R173" s="20"/>
      <c r="S173" s="20"/>
      <c r="T173" s="67" t="s">
        <v>115</v>
      </c>
      <c r="U173" s="67"/>
      <c r="V173" s="68" t="e">
        <f t="shared" si="77"/>
        <v>#DIV/0!</v>
      </c>
      <c r="W173" s="68">
        <f t="shared" si="78"/>
        <v>0</v>
      </c>
      <c r="X173" s="67"/>
      <c r="Y173" s="67"/>
      <c r="Z173" s="67" t="s">
        <v>116</v>
      </c>
      <c r="AA173" s="67"/>
      <c r="AB173" s="68" t="e">
        <f t="shared" si="79"/>
        <v>#DIV/0!</v>
      </c>
      <c r="AC173" s="68">
        <f t="shared" si="80"/>
        <v>0</v>
      </c>
      <c r="AD173" s="67"/>
      <c r="AE173" s="67"/>
      <c r="AF173" s="67" t="s">
        <v>117</v>
      </c>
      <c r="AG173" s="67"/>
      <c r="AH173" s="68" t="e">
        <f t="shared" si="81"/>
        <v>#DIV/0!</v>
      </c>
      <c r="AI173" s="68">
        <f t="shared" si="82"/>
        <v>0</v>
      </c>
      <c r="AJ173" s="67"/>
      <c r="AK173" s="67"/>
      <c r="AL173" s="67" t="s">
        <v>118</v>
      </c>
      <c r="AM173" s="67"/>
      <c r="AN173" s="68" t="e">
        <f t="shared" si="83"/>
        <v>#DIV/0!</v>
      </c>
      <c r="AO173" s="68">
        <f t="shared" si="84"/>
        <v>0</v>
      </c>
      <c r="AP173" s="67"/>
      <c r="AQ173" s="67"/>
      <c r="AR173" s="67" t="s">
        <v>119</v>
      </c>
      <c r="AS173" s="67"/>
      <c r="AT173" s="68" t="e">
        <f t="shared" si="85"/>
        <v>#DIV/0!</v>
      </c>
      <c r="AU173" s="68">
        <f t="shared" si="86"/>
        <v>0</v>
      </c>
      <c r="AV173" s="67"/>
      <c r="AW173" s="67"/>
      <c r="AX173" s="67" t="s">
        <v>120</v>
      </c>
      <c r="AY173" s="67"/>
      <c r="AZ173" s="68" t="e">
        <f t="shared" si="87"/>
        <v>#DIV/0!</v>
      </c>
      <c r="BA173" s="68">
        <f t="shared" si="88"/>
        <v>0</v>
      </c>
      <c r="BB173" s="67"/>
      <c r="BC173" s="67"/>
      <c r="BD173" s="67" t="s">
        <v>121</v>
      </c>
      <c r="BE173" s="67"/>
      <c r="BF173" s="68" t="e">
        <f t="shared" si="89"/>
        <v>#DIV/0!</v>
      </c>
      <c r="BG173" s="68">
        <f t="shared" si="90"/>
        <v>0</v>
      </c>
      <c r="BH173" s="67"/>
      <c r="BI173" s="67"/>
      <c r="BJ173" s="67" t="s">
        <v>122</v>
      </c>
      <c r="BK173" s="67"/>
      <c r="BL173" s="68" t="e">
        <f t="shared" si="91"/>
        <v>#DIV/0!</v>
      </c>
      <c r="BM173" s="68">
        <f t="shared" si="92"/>
        <v>0</v>
      </c>
      <c r="BN173" s="67"/>
      <c r="BO173" s="67"/>
      <c r="BP173" s="67" t="s">
        <v>123</v>
      </c>
      <c r="BQ173" s="67"/>
      <c r="BR173" s="68" t="e">
        <f t="shared" si="93"/>
        <v>#DIV/0!</v>
      </c>
      <c r="BS173" s="68">
        <f t="shared" si="94"/>
        <v>0</v>
      </c>
      <c r="BT173" s="67"/>
      <c r="BU173" s="67"/>
      <c r="BV173" s="67" t="s">
        <v>124</v>
      </c>
      <c r="BW173" s="67"/>
      <c r="BX173" s="68">
        <f t="shared" si="95"/>
        <v>0</v>
      </c>
      <c r="BY173" s="68">
        <f t="shared" si="96"/>
        <v>0</v>
      </c>
      <c r="BZ173" s="67"/>
      <c r="CA173" s="67"/>
      <c r="CB173" s="67" t="s">
        <v>125</v>
      </c>
      <c r="CC173" s="67"/>
      <c r="CD173" s="68" t="e">
        <f t="shared" si="97"/>
        <v>#DIV/0!</v>
      </c>
      <c r="CE173" s="68">
        <f t="shared" si="98"/>
        <v>0</v>
      </c>
      <c r="CF173" s="67"/>
      <c r="CG173" s="67"/>
      <c r="CH173" s="67" t="s">
        <v>126</v>
      </c>
      <c r="CI173" s="67"/>
      <c r="CJ173" s="68" t="e">
        <f t="shared" si="99"/>
        <v>#DIV/0!</v>
      </c>
      <c r="CK173" s="68">
        <f t="shared" si="100"/>
        <v>0</v>
      </c>
      <c r="CL173" s="67"/>
      <c r="CM173" s="67"/>
      <c r="CN173" s="58">
        <f t="shared" si="101"/>
        <v>0</v>
      </c>
      <c r="CO173" s="58">
        <f t="shared" si="102"/>
        <v>0</v>
      </c>
      <c r="CP173" s="58">
        <f t="shared" si="103"/>
        <v>0</v>
      </c>
      <c r="CQ173" s="58">
        <f t="shared" si="104"/>
        <v>0</v>
      </c>
      <c r="CR173" s="58">
        <f t="shared" si="105"/>
        <v>0</v>
      </c>
      <c r="CS173" s="58">
        <f t="shared" si="106"/>
        <v>0</v>
      </c>
      <c r="CT173" s="58">
        <f t="shared" si="107"/>
        <v>0</v>
      </c>
      <c r="CU173" s="58">
        <f t="shared" si="108"/>
        <v>0</v>
      </c>
      <c r="CV173" s="58">
        <f t="shared" si="109"/>
        <v>0</v>
      </c>
      <c r="CW173" s="58">
        <f t="shared" si="110"/>
        <v>0</v>
      </c>
      <c r="CX173" s="58">
        <f t="shared" si="111"/>
        <v>0</v>
      </c>
      <c r="CY173" s="58">
        <f t="shared" si="112"/>
        <v>0</v>
      </c>
      <c r="CZ173" s="58">
        <f t="shared" si="113"/>
        <v>0</v>
      </c>
    </row>
    <row r="174" spans="1:104" ht="26" x14ac:dyDescent="0.35">
      <c r="A174" s="136" t="s">
        <v>591</v>
      </c>
      <c r="B174" s="293"/>
      <c r="C174" s="20" t="s">
        <v>841</v>
      </c>
      <c r="D174" s="22"/>
      <c r="E174" s="22"/>
      <c r="F174" s="22"/>
      <c r="G174" s="20">
        <f t="shared" si="76"/>
        <v>0</v>
      </c>
      <c r="H174" s="20"/>
      <c r="I174" s="20"/>
      <c r="J174" s="20"/>
      <c r="K174" s="20"/>
      <c r="L174" s="20"/>
      <c r="M174" s="20"/>
      <c r="N174" s="20"/>
      <c r="O174" s="20"/>
      <c r="P174" s="20"/>
      <c r="Q174" s="20"/>
      <c r="R174" s="20"/>
      <c r="S174" s="20"/>
      <c r="T174" s="67" t="s">
        <v>115</v>
      </c>
      <c r="U174" s="67"/>
      <c r="V174" s="68" t="e">
        <f t="shared" si="77"/>
        <v>#DIV/0!</v>
      </c>
      <c r="W174" s="68" t="e">
        <f t="shared" si="78"/>
        <v>#DIV/0!</v>
      </c>
      <c r="X174" s="67"/>
      <c r="Y174" s="67"/>
      <c r="Z174" s="67" t="s">
        <v>116</v>
      </c>
      <c r="AA174" s="67"/>
      <c r="AB174" s="68" t="e">
        <f t="shared" si="79"/>
        <v>#DIV/0!</v>
      </c>
      <c r="AC174" s="68" t="e">
        <f t="shared" si="80"/>
        <v>#DIV/0!</v>
      </c>
      <c r="AD174" s="67"/>
      <c r="AE174" s="67"/>
      <c r="AF174" s="67" t="s">
        <v>117</v>
      </c>
      <c r="AG174" s="67"/>
      <c r="AH174" s="68" t="e">
        <f t="shared" si="81"/>
        <v>#DIV/0!</v>
      </c>
      <c r="AI174" s="68" t="e">
        <f t="shared" si="82"/>
        <v>#DIV/0!</v>
      </c>
      <c r="AJ174" s="67"/>
      <c r="AK174" s="67"/>
      <c r="AL174" s="67" t="s">
        <v>118</v>
      </c>
      <c r="AM174" s="67"/>
      <c r="AN174" s="68" t="e">
        <f t="shared" si="83"/>
        <v>#DIV/0!</v>
      </c>
      <c r="AO174" s="68" t="e">
        <f t="shared" si="84"/>
        <v>#DIV/0!</v>
      </c>
      <c r="AP174" s="67"/>
      <c r="AQ174" s="67"/>
      <c r="AR174" s="67" t="s">
        <v>119</v>
      </c>
      <c r="AS174" s="67"/>
      <c r="AT174" s="68" t="e">
        <f t="shared" si="85"/>
        <v>#DIV/0!</v>
      </c>
      <c r="AU174" s="68" t="e">
        <f t="shared" si="86"/>
        <v>#DIV/0!</v>
      </c>
      <c r="AV174" s="67"/>
      <c r="AW174" s="67"/>
      <c r="AX174" s="67" t="s">
        <v>120</v>
      </c>
      <c r="AY174" s="67"/>
      <c r="AZ174" s="68" t="e">
        <f t="shared" si="87"/>
        <v>#DIV/0!</v>
      </c>
      <c r="BA174" s="68" t="e">
        <f t="shared" si="88"/>
        <v>#DIV/0!</v>
      </c>
      <c r="BB174" s="67"/>
      <c r="BC174" s="67"/>
      <c r="BD174" s="67" t="s">
        <v>121</v>
      </c>
      <c r="BE174" s="67"/>
      <c r="BF174" s="68" t="e">
        <f t="shared" si="89"/>
        <v>#DIV/0!</v>
      </c>
      <c r="BG174" s="68" t="e">
        <f t="shared" si="90"/>
        <v>#DIV/0!</v>
      </c>
      <c r="BH174" s="67"/>
      <c r="BI174" s="67"/>
      <c r="BJ174" s="67" t="s">
        <v>122</v>
      </c>
      <c r="BK174" s="67"/>
      <c r="BL174" s="68" t="e">
        <f t="shared" si="91"/>
        <v>#DIV/0!</v>
      </c>
      <c r="BM174" s="68" t="e">
        <f t="shared" si="92"/>
        <v>#DIV/0!</v>
      </c>
      <c r="BN174" s="67"/>
      <c r="BO174" s="67"/>
      <c r="BP174" s="67" t="s">
        <v>123</v>
      </c>
      <c r="BQ174" s="67"/>
      <c r="BR174" s="68" t="e">
        <f t="shared" si="93"/>
        <v>#DIV/0!</v>
      </c>
      <c r="BS174" s="68" t="e">
        <f t="shared" si="94"/>
        <v>#DIV/0!</v>
      </c>
      <c r="BT174" s="67"/>
      <c r="BU174" s="67"/>
      <c r="BV174" s="67" t="s">
        <v>124</v>
      </c>
      <c r="BW174" s="67"/>
      <c r="BX174" s="68" t="e">
        <f t="shared" si="95"/>
        <v>#DIV/0!</v>
      </c>
      <c r="BY174" s="68" t="e">
        <f t="shared" si="96"/>
        <v>#DIV/0!</v>
      </c>
      <c r="BZ174" s="67"/>
      <c r="CA174" s="67"/>
      <c r="CB174" s="67" t="s">
        <v>125</v>
      </c>
      <c r="CC174" s="67"/>
      <c r="CD174" s="68" t="e">
        <f t="shared" si="97"/>
        <v>#DIV/0!</v>
      </c>
      <c r="CE174" s="68" t="e">
        <f t="shared" si="98"/>
        <v>#DIV/0!</v>
      </c>
      <c r="CF174" s="67"/>
      <c r="CG174" s="67"/>
      <c r="CH174" s="67" t="s">
        <v>126</v>
      </c>
      <c r="CI174" s="67"/>
      <c r="CJ174" s="68" t="e">
        <f t="shared" si="99"/>
        <v>#DIV/0!</v>
      </c>
      <c r="CK174" s="68" t="e">
        <f t="shared" si="100"/>
        <v>#DIV/0!</v>
      </c>
      <c r="CL174" s="67"/>
      <c r="CM174" s="67"/>
      <c r="CN174" s="58">
        <f t="shared" si="101"/>
        <v>0</v>
      </c>
      <c r="CO174" s="58">
        <f t="shared" si="102"/>
        <v>0</v>
      </c>
      <c r="CP174" s="58">
        <f t="shared" si="103"/>
        <v>0</v>
      </c>
      <c r="CQ174" s="58">
        <f t="shared" si="104"/>
        <v>0</v>
      </c>
      <c r="CR174" s="58">
        <f t="shared" si="105"/>
        <v>0</v>
      </c>
      <c r="CS174" s="58">
        <f t="shared" si="106"/>
        <v>0</v>
      </c>
      <c r="CT174" s="58">
        <f t="shared" si="107"/>
        <v>0</v>
      </c>
      <c r="CU174" s="58">
        <f t="shared" si="108"/>
        <v>0</v>
      </c>
      <c r="CV174" s="58">
        <f t="shared" si="109"/>
        <v>0</v>
      </c>
      <c r="CW174" s="58">
        <f t="shared" si="110"/>
        <v>0</v>
      </c>
      <c r="CX174" s="58">
        <f t="shared" si="111"/>
        <v>0</v>
      </c>
      <c r="CY174" s="58">
        <f t="shared" si="112"/>
        <v>0</v>
      </c>
      <c r="CZ174" s="58">
        <f t="shared" si="113"/>
        <v>0</v>
      </c>
    </row>
    <row r="175" spans="1:104" ht="26" x14ac:dyDescent="0.35">
      <c r="A175" s="136" t="s">
        <v>591</v>
      </c>
      <c r="B175" s="294"/>
      <c r="C175" s="20" t="s">
        <v>842</v>
      </c>
      <c r="D175" s="22"/>
      <c r="E175" s="22"/>
      <c r="F175" s="22"/>
      <c r="G175" s="20">
        <f t="shared" si="76"/>
        <v>0</v>
      </c>
      <c r="H175" s="20"/>
      <c r="I175" s="20"/>
      <c r="J175" s="20"/>
      <c r="K175" s="20"/>
      <c r="L175" s="20"/>
      <c r="M175" s="20"/>
      <c r="N175" s="20"/>
      <c r="O175" s="20"/>
      <c r="P175" s="20"/>
      <c r="Q175" s="20"/>
      <c r="R175" s="20"/>
      <c r="S175" s="20"/>
      <c r="T175" s="67" t="s">
        <v>115</v>
      </c>
      <c r="U175" s="67"/>
      <c r="V175" s="68" t="e">
        <f t="shared" si="77"/>
        <v>#DIV/0!</v>
      </c>
      <c r="W175" s="68" t="e">
        <f t="shared" si="78"/>
        <v>#DIV/0!</v>
      </c>
      <c r="X175" s="67"/>
      <c r="Y175" s="67"/>
      <c r="Z175" s="67" t="s">
        <v>116</v>
      </c>
      <c r="AA175" s="67"/>
      <c r="AB175" s="68" t="e">
        <f t="shared" si="79"/>
        <v>#DIV/0!</v>
      </c>
      <c r="AC175" s="68" t="e">
        <f t="shared" si="80"/>
        <v>#DIV/0!</v>
      </c>
      <c r="AD175" s="67"/>
      <c r="AE175" s="67"/>
      <c r="AF175" s="67" t="s">
        <v>117</v>
      </c>
      <c r="AG175" s="67"/>
      <c r="AH175" s="68" t="e">
        <f t="shared" si="81"/>
        <v>#DIV/0!</v>
      </c>
      <c r="AI175" s="68" t="e">
        <f t="shared" si="82"/>
        <v>#DIV/0!</v>
      </c>
      <c r="AJ175" s="67"/>
      <c r="AK175" s="67"/>
      <c r="AL175" s="67" t="s">
        <v>118</v>
      </c>
      <c r="AM175" s="67"/>
      <c r="AN175" s="68" t="e">
        <f t="shared" si="83"/>
        <v>#DIV/0!</v>
      </c>
      <c r="AO175" s="68" t="e">
        <f t="shared" si="84"/>
        <v>#DIV/0!</v>
      </c>
      <c r="AP175" s="67"/>
      <c r="AQ175" s="67"/>
      <c r="AR175" s="67" t="s">
        <v>119</v>
      </c>
      <c r="AS175" s="67"/>
      <c r="AT175" s="68" t="e">
        <f t="shared" si="85"/>
        <v>#DIV/0!</v>
      </c>
      <c r="AU175" s="68" t="e">
        <f t="shared" si="86"/>
        <v>#DIV/0!</v>
      </c>
      <c r="AV175" s="67"/>
      <c r="AW175" s="67"/>
      <c r="AX175" s="67" t="s">
        <v>120</v>
      </c>
      <c r="AY175" s="67"/>
      <c r="AZ175" s="68" t="e">
        <f t="shared" si="87"/>
        <v>#DIV/0!</v>
      </c>
      <c r="BA175" s="68" t="e">
        <f t="shared" si="88"/>
        <v>#DIV/0!</v>
      </c>
      <c r="BB175" s="67"/>
      <c r="BC175" s="67"/>
      <c r="BD175" s="67" t="s">
        <v>121</v>
      </c>
      <c r="BE175" s="67"/>
      <c r="BF175" s="68" t="e">
        <f t="shared" si="89"/>
        <v>#DIV/0!</v>
      </c>
      <c r="BG175" s="68" t="e">
        <f t="shared" si="90"/>
        <v>#DIV/0!</v>
      </c>
      <c r="BH175" s="67"/>
      <c r="BI175" s="67"/>
      <c r="BJ175" s="67" t="s">
        <v>122</v>
      </c>
      <c r="BK175" s="67"/>
      <c r="BL175" s="68" t="e">
        <f t="shared" si="91"/>
        <v>#DIV/0!</v>
      </c>
      <c r="BM175" s="68" t="e">
        <f t="shared" si="92"/>
        <v>#DIV/0!</v>
      </c>
      <c r="BN175" s="67"/>
      <c r="BO175" s="67"/>
      <c r="BP175" s="67" t="s">
        <v>123</v>
      </c>
      <c r="BQ175" s="67"/>
      <c r="BR175" s="68" t="e">
        <f t="shared" si="93"/>
        <v>#DIV/0!</v>
      </c>
      <c r="BS175" s="68" t="e">
        <f t="shared" si="94"/>
        <v>#DIV/0!</v>
      </c>
      <c r="BT175" s="67"/>
      <c r="BU175" s="67"/>
      <c r="BV175" s="67" t="s">
        <v>124</v>
      </c>
      <c r="BW175" s="67"/>
      <c r="BX175" s="68" t="e">
        <f t="shared" si="95"/>
        <v>#DIV/0!</v>
      </c>
      <c r="BY175" s="68" t="e">
        <f t="shared" si="96"/>
        <v>#DIV/0!</v>
      </c>
      <c r="BZ175" s="67"/>
      <c r="CA175" s="67"/>
      <c r="CB175" s="67" t="s">
        <v>125</v>
      </c>
      <c r="CC175" s="67"/>
      <c r="CD175" s="68" t="e">
        <f t="shared" si="97"/>
        <v>#DIV/0!</v>
      </c>
      <c r="CE175" s="68" t="e">
        <f t="shared" si="98"/>
        <v>#DIV/0!</v>
      </c>
      <c r="CF175" s="67"/>
      <c r="CG175" s="67"/>
      <c r="CH175" s="67" t="s">
        <v>126</v>
      </c>
      <c r="CI175" s="67"/>
      <c r="CJ175" s="68" t="e">
        <f t="shared" si="99"/>
        <v>#DIV/0!</v>
      </c>
      <c r="CK175" s="68" t="e">
        <f t="shared" si="100"/>
        <v>#DIV/0!</v>
      </c>
      <c r="CL175" s="67"/>
      <c r="CM175" s="67"/>
      <c r="CN175" s="58">
        <f t="shared" si="101"/>
        <v>0</v>
      </c>
      <c r="CO175" s="58">
        <f t="shared" si="102"/>
        <v>0</v>
      </c>
      <c r="CP175" s="58">
        <f t="shared" si="103"/>
        <v>0</v>
      </c>
      <c r="CQ175" s="58">
        <f t="shared" si="104"/>
        <v>0</v>
      </c>
      <c r="CR175" s="58">
        <f t="shared" si="105"/>
        <v>0</v>
      </c>
      <c r="CS175" s="58">
        <f t="shared" si="106"/>
        <v>0</v>
      </c>
      <c r="CT175" s="58">
        <f t="shared" si="107"/>
        <v>0</v>
      </c>
      <c r="CU175" s="58">
        <f t="shared" si="108"/>
        <v>0</v>
      </c>
      <c r="CV175" s="58">
        <f t="shared" si="109"/>
        <v>0</v>
      </c>
      <c r="CW175" s="58">
        <f t="shared" si="110"/>
        <v>0</v>
      </c>
      <c r="CX175" s="58">
        <f t="shared" si="111"/>
        <v>0</v>
      </c>
      <c r="CY175" s="58">
        <f t="shared" si="112"/>
        <v>0</v>
      </c>
      <c r="CZ175" s="58">
        <f t="shared" si="113"/>
        <v>0</v>
      </c>
    </row>
    <row r="176" spans="1:104" ht="78" x14ac:dyDescent="0.35">
      <c r="A176" s="136" t="s">
        <v>330</v>
      </c>
      <c r="B176" s="292" t="s">
        <v>152</v>
      </c>
      <c r="C176" s="20" t="s">
        <v>843</v>
      </c>
      <c r="D176" s="22" t="s">
        <v>328</v>
      </c>
      <c r="E176" s="22" t="s">
        <v>271</v>
      </c>
      <c r="F176" s="22" t="s">
        <v>272</v>
      </c>
      <c r="G176" s="20">
        <f t="shared" si="76"/>
        <v>1</v>
      </c>
      <c r="H176" s="20"/>
      <c r="I176" s="20"/>
      <c r="J176" s="20"/>
      <c r="K176" s="20"/>
      <c r="L176" s="20"/>
      <c r="M176" s="20"/>
      <c r="N176" s="20"/>
      <c r="O176" s="20"/>
      <c r="P176" s="20"/>
      <c r="Q176" s="20"/>
      <c r="R176" s="20">
        <v>1</v>
      </c>
      <c r="S176" s="20"/>
      <c r="T176" s="67" t="s">
        <v>115</v>
      </c>
      <c r="U176" s="67"/>
      <c r="V176" s="68" t="e">
        <f t="shared" si="77"/>
        <v>#DIV/0!</v>
      </c>
      <c r="W176" s="68">
        <f t="shared" si="78"/>
        <v>0</v>
      </c>
      <c r="X176" s="67"/>
      <c r="Y176" s="67"/>
      <c r="Z176" s="67" t="s">
        <v>116</v>
      </c>
      <c r="AA176" s="67"/>
      <c r="AB176" s="68" t="e">
        <f t="shared" si="79"/>
        <v>#DIV/0!</v>
      </c>
      <c r="AC176" s="68">
        <f t="shared" si="80"/>
        <v>0</v>
      </c>
      <c r="AD176" s="67"/>
      <c r="AE176" s="67"/>
      <c r="AF176" s="67" t="s">
        <v>117</v>
      </c>
      <c r="AG176" s="67"/>
      <c r="AH176" s="68" t="e">
        <f t="shared" si="81"/>
        <v>#DIV/0!</v>
      </c>
      <c r="AI176" s="68">
        <f t="shared" si="82"/>
        <v>0</v>
      </c>
      <c r="AJ176" s="67"/>
      <c r="AK176" s="67"/>
      <c r="AL176" s="67" t="s">
        <v>118</v>
      </c>
      <c r="AM176" s="67"/>
      <c r="AN176" s="68" t="e">
        <f t="shared" si="83"/>
        <v>#DIV/0!</v>
      </c>
      <c r="AO176" s="68">
        <f t="shared" si="84"/>
        <v>0</v>
      </c>
      <c r="AP176" s="67"/>
      <c r="AQ176" s="67"/>
      <c r="AR176" s="67" t="s">
        <v>119</v>
      </c>
      <c r="AS176" s="67"/>
      <c r="AT176" s="68" t="e">
        <f t="shared" si="85"/>
        <v>#DIV/0!</v>
      </c>
      <c r="AU176" s="68">
        <f t="shared" si="86"/>
        <v>0</v>
      </c>
      <c r="AV176" s="67"/>
      <c r="AW176" s="67"/>
      <c r="AX176" s="67" t="s">
        <v>120</v>
      </c>
      <c r="AY176" s="67"/>
      <c r="AZ176" s="68" t="e">
        <f t="shared" si="87"/>
        <v>#DIV/0!</v>
      </c>
      <c r="BA176" s="68">
        <f t="shared" si="88"/>
        <v>0</v>
      </c>
      <c r="BB176" s="67"/>
      <c r="BC176" s="67"/>
      <c r="BD176" s="67" t="s">
        <v>121</v>
      </c>
      <c r="BE176" s="67"/>
      <c r="BF176" s="68" t="e">
        <f t="shared" si="89"/>
        <v>#DIV/0!</v>
      </c>
      <c r="BG176" s="68">
        <f t="shared" si="90"/>
        <v>0</v>
      </c>
      <c r="BH176" s="67"/>
      <c r="BI176" s="67"/>
      <c r="BJ176" s="67" t="s">
        <v>122</v>
      </c>
      <c r="BK176" s="67"/>
      <c r="BL176" s="68" t="e">
        <f t="shared" si="91"/>
        <v>#DIV/0!</v>
      </c>
      <c r="BM176" s="68">
        <f t="shared" si="92"/>
        <v>0</v>
      </c>
      <c r="BN176" s="67"/>
      <c r="BO176" s="67"/>
      <c r="BP176" s="67" t="s">
        <v>123</v>
      </c>
      <c r="BQ176" s="67"/>
      <c r="BR176" s="68" t="e">
        <f t="shared" si="93"/>
        <v>#DIV/0!</v>
      </c>
      <c r="BS176" s="68">
        <f t="shared" si="94"/>
        <v>0</v>
      </c>
      <c r="BT176" s="67"/>
      <c r="BU176" s="67"/>
      <c r="BV176" s="67" t="s">
        <v>124</v>
      </c>
      <c r="BW176" s="67"/>
      <c r="BX176" s="68" t="e">
        <f t="shared" si="95"/>
        <v>#DIV/0!</v>
      </c>
      <c r="BY176" s="68">
        <f t="shared" si="96"/>
        <v>0</v>
      </c>
      <c r="BZ176" s="67"/>
      <c r="CA176" s="67"/>
      <c r="CB176" s="67" t="s">
        <v>125</v>
      </c>
      <c r="CC176" s="67"/>
      <c r="CD176" s="68">
        <f t="shared" si="97"/>
        <v>0</v>
      </c>
      <c r="CE176" s="68">
        <f t="shared" si="98"/>
        <v>0</v>
      </c>
      <c r="CF176" s="67"/>
      <c r="CG176" s="67"/>
      <c r="CH176" s="67" t="s">
        <v>126</v>
      </c>
      <c r="CI176" s="67"/>
      <c r="CJ176" s="68" t="e">
        <f t="shared" si="99"/>
        <v>#DIV/0!</v>
      </c>
      <c r="CK176" s="68">
        <f t="shared" si="100"/>
        <v>0</v>
      </c>
      <c r="CL176" s="67"/>
      <c r="CM176" s="67"/>
      <c r="CN176" s="58">
        <f t="shared" si="101"/>
        <v>0</v>
      </c>
      <c r="CO176" s="58">
        <f t="shared" si="102"/>
        <v>0</v>
      </c>
      <c r="CP176" s="58">
        <f t="shared" si="103"/>
        <v>0</v>
      </c>
      <c r="CQ176" s="58">
        <f t="shared" si="104"/>
        <v>0</v>
      </c>
      <c r="CR176" s="58">
        <f t="shared" si="105"/>
        <v>0</v>
      </c>
      <c r="CS176" s="58">
        <f t="shared" si="106"/>
        <v>0</v>
      </c>
      <c r="CT176" s="58">
        <f t="shared" si="107"/>
        <v>0</v>
      </c>
      <c r="CU176" s="58">
        <f t="shared" si="108"/>
        <v>0</v>
      </c>
      <c r="CV176" s="58">
        <f t="shared" si="109"/>
        <v>0</v>
      </c>
      <c r="CW176" s="58">
        <f t="shared" si="110"/>
        <v>0</v>
      </c>
      <c r="CX176" s="58">
        <f t="shared" si="111"/>
        <v>0</v>
      </c>
      <c r="CY176" s="58">
        <f t="shared" si="112"/>
        <v>0</v>
      </c>
      <c r="CZ176" s="58">
        <f t="shared" si="113"/>
        <v>0</v>
      </c>
    </row>
    <row r="177" spans="1:104" ht="39" x14ac:dyDescent="0.35">
      <c r="A177" s="136" t="s">
        <v>330</v>
      </c>
      <c r="B177" s="293"/>
      <c r="C177" s="20" t="s">
        <v>844</v>
      </c>
      <c r="D177" s="22" t="s">
        <v>328</v>
      </c>
      <c r="E177" s="22" t="s">
        <v>273</v>
      </c>
      <c r="F177" s="22" t="s">
        <v>392</v>
      </c>
      <c r="G177" s="20">
        <f t="shared" si="76"/>
        <v>3</v>
      </c>
      <c r="H177" s="20"/>
      <c r="I177" s="20"/>
      <c r="J177" s="20"/>
      <c r="K177" s="20"/>
      <c r="L177" s="20"/>
      <c r="M177" s="20"/>
      <c r="N177" s="20">
        <v>1</v>
      </c>
      <c r="O177" s="20"/>
      <c r="P177" s="20">
        <v>1</v>
      </c>
      <c r="Q177" s="20"/>
      <c r="R177" s="20">
        <v>1</v>
      </c>
      <c r="S177" s="20"/>
      <c r="T177" s="67" t="s">
        <v>115</v>
      </c>
      <c r="U177" s="67"/>
      <c r="V177" s="68" t="e">
        <f t="shared" si="77"/>
        <v>#DIV/0!</v>
      </c>
      <c r="W177" s="68">
        <f t="shared" si="78"/>
        <v>0</v>
      </c>
      <c r="X177" s="67"/>
      <c r="Y177" s="67"/>
      <c r="Z177" s="67" t="s">
        <v>116</v>
      </c>
      <c r="AA177" s="67"/>
      <c r="AB177" s="68" t="e">
        <f t="shared" si="79"/>
        <v>#DIV/0!</v>
      </c>
      <c r="AC177" s="68">
        <f t="shared" si="80"/>
        <v>0</v>
      </c>
      <c r="AD177" s="67"/>
      <c r="AE177" s="67"/>
      <c r="AF177" s="67" t="s">
        <v>117</v>
      </c>
      <c r="AG177" s="67"/>
      <c r="AH177" s="68" t="e">
        <f t="shared" si="81"/>
        <v>#DIV/0!</v>
      </c>
      <c r="AI177" s="68">
        <f t="shared" si="82"/>
        <v>0</v>
      </c>
      <c r="AJ177" s="67"/>
      <c r="AK177" s="67"/>
      <c r="AL177" s="67" t="s">
        <v>118</v>
      </c>
      <c r="AM177" s="67"/>
      <c r="AN177" s="68" t="e">
        <f t="shared" si="83"/>
        <v>#DIV/0!</v>
      </c>
      <c r="AO177" s="68">
        <f t="shared" si="84"/>
        <v>0</v>
      </c>
      <c r="AP177" s="67"/>
      <c r="AQ177" s="67"/>
      <c r="AR177" s="67" t="s">
        <v>119</v>
      </c>
      <c r="AS177" s="67"/>
      <c r="AT177" s="68" t="e">
        <f t="shared" si="85"/>
        <v>#DIV/0!</v>
      </c>
      <c r="AU177" s="68">
        <f t="shared" si="86"/>
        <v>0</v>
      </c>
      <c r="AV177" s="67"/>
      <c r="AW177" s="67"/>
      <c r="AX177" s="67" t="s">
        <v>120</v>
      </c>
      <c r="AY177" s="67"/>
      <c r="AZ177" s="68" t="e">
        <f t="shared" si="87"/>
        <v>#DIV/0!</v>
      </c>
      <c r="BA177" s="68">
        <f t="shared" si="88"/>
        <v>0</v>
      </c>
      <c r="BB177" s="67"/>
      <c r="BC177" s="67"/>
      <c r="BD177" s="67" t="s">
        <v>121</v>
      </c>
      <c r="BE177" s="67"/>
      <c r="BF177" s="68">
        <f t="shared" si="89"/>
        <v>0</v>
      </c>
      <c r="BG177" s="68">
        <f t="shared" si="90"/>
        <v>0</v>
      </c>
      <c r="BH177" s="67"/>
      <c r="BI177" s="67"/>
      <c r="BJ177" s="67" t="s">
        <v>122</v>
      </c>
      <c r="BK177" s="67"/>
      <c r="BL177" s="68" t="e">
        <f t="shared" si="91"/>
        <v>#DIV/0!</v>
      </c>
      <c r="BM177" s="68">
        <f t="shared" si="92"/>
        <v>0</v>
      </c>
      <c r="BN177" s="67"/>
      <c r="BO177" s="67"/>
      <c r="BP177" s="67" t="s">
        <v>123</v>
      </c>
      <c r="BQ177" s="67"/>
      <c r="BR177" s="68">
        <f t="shared" si="93"/>
        <v>0</v>
      </c>
      <c r="BS177" s="68">
        <f t="shared" si="94"/>
        <v>0</v>
      </c>
      <c r="BT177" s="67"/>
      <c r="BU177" s="67"/>
      <c r="BV177" s="67" t="s">
        <v>124</v>
      </c>
      <c r="BW177" s="67"/>
      <c r="BX177" s="68" t="e">
        <f t="shared" si="95"/>
        <v>#DIV/0!</v>
      </c>
      <c r="BY177" s="68">
        <f t="shared" si="96"/>
        <v>0</v>
      </c>
      <c r="BZ177" s="67"/>
      <c r="CA177" s="67"/>
      <c r="CB177" s="67" t="s">
        <v>125</v>
      </c>
      <c r="CC177" s="67"/>
      <c r="CD177" s="68">
        <f t="shared" si="97"/>
        <v>0</v>
      </c>
      <c r="CE177" s="68">
        <f t="shared" si="98"/>
        <v>0</v>
      </c>
      <c r="CF177" s="67"/>
      <c r="CG177" s="67"/>
      <c r="CH177" s="67" t="s">
        <v>126</v>
      </c>
      <c r="CI177" s="67"/>
      <c r="CJ177" s="68" t="e">
        <f t="shared" si="99"/>
        <v>#DIV/0!</v>
      </c>
      <c r="CK177" s="68">
        <f t="shared" si="100"/>
        <v>0</v>
      </c>
      <c r="CL177" s="67"/>
      <c r="CM177" s="67"/>
      <c r="CN177" s="58">
        <f t="shared" si="101"/>
        <v>0</v>
      </c>
      <c r="CO177" s="58">
        <f t="shared" si="102"/>
        <v>0</v>
      </c>
      <c r="CP177" s="58">
        <f t="shared" si="103"/>
        <v>0</v>
      </c>
      <c r="CQ177" s="58">
        <f t="shared" si="104"/>
        <v>0</v>
      </c>
      <c r="CR177" s="58">
        <f t="shared" si="105"/>
        <v>0</v>
      </c>
      <c r="CS177" s="58">
        <f t="shared" si="106"/>
        <v>0</v>
      </c>
      <c r="CT177" s="58">
        <f t="shared" si="107"/>
        <v>0</v>
      </c>
      <c r="CU177" s="58">
        <f t="shared" si="108"/>
        <v>0</v>
      </c>
      <c r="CV177" s="58">
        <f t="shared" si="109"/>
        <v>0</v>
      </c>
      <c r="CW177" s="58">
        <f t="shared" si="110"/>
        <v>0</v>
      </c>
      <c r="CX177" s="58">
        <f t="shared" si="111"/>
        <v>0</v>
      </c>
      <c r="CY177" s="58">
        <f t="shared" si="112"/>
        <v>0</v>
      </c>
      <c r="CZ177" s="58">
        <f t="shared" si="113"/>
        <v>0</v>
      </c>
    </row>
    <row r="178" spans="1:104" ht="26" x14ac:dyDescent="0.35">
      <c r="A178" s="136" t="s">
        <v>330</v>
      </c>
      <c r="B178" s="293"/>
      <c r="C178" s="20" t="s">
        <v>845</v>
      </c>
      <c r="D178" s="22" t="s">
        <v>328</v>
      </c>
      <c r="E178" s="22" t="s">
        <v>274</v>
      </c>
      <c r="F178" s="22" t="s">
        <v>393</v>
      </c>
      <c r="G178" s="20">
        <f t="shared" si="76"/>
        <v>3</v>
      </c>
      <c r="H178" s="20"/>
      <c r="I178" s="20"/>
      <c r="J178" s="20"/>
      <c r="K178" s="20"/>
      <c r="L178" s="20"/>
      <c r="M178" s="20"/>
      <c r="N178" s="20">
        <v>1</v>
      </c>
      <c r="O178" s="20"/>
      <c r="P178" s="20">
        <v>1</v>
      </c>
      <c r="Q178" s="20"/>
      <c r="R178" s="20">
        <v>1</v>
      </c>
      <c r="S178" s="20"/>
      <c r="T178" s="67" t="s">
        <v>115</v>
      </c>
      <c r="U178" s="67"/>
      <c r="V178" s="68" t="e">
        <f t="shared" si="77"/>
        <v>#DIV/0!</v>
      </c>
      <c r="W178" s="68">
        <f t="shared" si="78"/>
        <v>0</v>
      </c>
      <c r="X178" s="67"/>
      <c r="Y178" s="67"/>
      <c r="Z178" s="67" t="s">
        <v>116</v>
      </c>
      <c r="AA178" s="67"/>
      <c r="AB178" s="68" t="e">
        <f t="shared" si="79"/>
        <v>#DIV/0!</v>
      </c>
      <c r="AC178" s="68">
        <f t="shared" si="80"/>
        <v>0</v>
      </c>
      <c r="AD178" s="67"/>
      <c r="AE178" s="67"/>
      <c r="AF178" s="67" t="s">
        <v>117</v>
      </c>
      <c r="AG178" s="67"/>
      <c r="AH178" s="68" t="e">
        <f t="shared" si="81"/>
        <v>#DIV/0!</v>
      </c>
      <c r="AI178" s="68">
        <f t="shared" si="82"/>
        <v>0</v>
      </c>
      <c r="AJ178" s="67"/>
      <c r="AK178" s="67"/>
      <c r="AL178" s="67" t="s">
        <v>118</v>
      </c>
      <c r="AM178" s="67"/>
      <c r="AN178" s="68" t="e">
        <f t="shared" si="83"/>
        <v>#DIV/0!</v>
      </c>
      <c r="AO178" s="68">
        <f t="shared" si="84"/>
        <v>0</v>
      </c>
      <c r="AP178" s="67"/>
      <c r="AQ178" s="67"/>
      <c r="AR178" s="67" t="s">
        <v>119</v>
      </c>
      <c r="AS178" s="67"/>
      <c r="AT178" s="68" t="e">
        <f t="shared" si="85"/>
        <v>#DIV/0!</v>
      </c>
      <c r="AU178" s="68">
        <f t="shared" si="86"/>
        <v>0</v>
      </c>
      <c r="AV178" s="67"/>
      <c r="AW178" s="67"/>
      <c r="AX178" s="67" t="s">
        <v>120</v>
      </c>
      <c r="AY178" s="67"/>
      <c r="AZ178" s="68" t="e">
        <f t="shared" si="87"/>
        <v>#DIV/0!</v>
      </c>
      <c r="BA178" s="68">
        <f t="shared" si="88"/>
        <v>0</v>
      </c>
      <c r="BB178" s="67"/>
      <c r="BC178" s="67"/>
      <c r="BD178" s="67" t="s">
        <v>121</v>
      </c>
      <c r="BE178" s="67"/>
      <c r="BF178" s="68">
        <f t="shared" si="89"/>
        <v>0</v>
      </c>
      <c r="BG178" s="68">
        <f t="shared" si="90"/>
        <v>0</v>
      </c>
      <c r="BH178" s="67"/>
      <c r="BI178" s="67"/>
      <c r="BJ178" s="67" t="s">
        <v>122</v>
      </c>
      <c r="BK178" s="67"/>
      <c r="BL178" s="68" t="e">
        <f t="shared" si="91"/>
        <v>#DIV/0!</v>
      </c>
      <c r="BM178" s="68">
        <f t="shared" si="92"/>
        <v>0</v>
      </c>
      <c r="BN178" s="67"/>
      <c r="BO178" s="67"/>
      <c r="BP178" s="67" t="s">
        <v>123</v>
      </c>
      <c r="BQ178" s="67"/>
      <c r="BR178" s="68">
        <f t="shared" si="93"/>
        <v>0</v>
      </c>
      <c r="BS178" s="68">
        <f t="shared" si="94"/>
        <v>0</v>
      </c>
      <c r="BT178" s="67"/>
      <c r="BU178" s="67"/>
      <c r="BV178" s="67" t="s">
        <v>124</v>
      </c>
      <c r="BW178" s="67"/>
      <c r="BX178" s="68" t="e">
        <f t="shared" si="95"/>
        <v>#DIV/0!</v>
      </c>
      <c r="BY178" s="68">
        <f t="shared" si="96"/>
        <v>0</v>
      </c>
      <c r="BZ178" s="67"/>
      <c r="CA178" s="67"/>
      <c r="CB178" s="67" t="s">
        <v>125</v>
      </c>
      <c r="CC178" s="67"/>
      <c r="CD178" s="68">
        <f t="shared" si="97"/>
        <v>0</v>
      </c>
      <c r="CE178" s="68">
        <f t="shared" si="98"/>
        <v>0</v>
      </c>
      <c r="CF178" s="67"/>
      <c r="CG178" s="67"/>
      <c r="CH178" s="67" t="s">
        <v>126</v>
      </c>
      <c r="CI178" s="67"/>
      <c r="CJ178" s="68" t="e">
        <f t="shared" si="99"/>
        <v>#DIV/0!</v>
      </c>
      <c r="CK178" s="68">
        <f t="shared" si="100"/>
        <v>0</v>
      </c>
      <c r="CL178" s="67"/>
      <c r="CM178" s="67"/>
      <c r="CN178" s="58">
        <f t="shared" si="101"/>
        <v>0</v>
      </c>
      <c r="CO178" s="58">
        <f t="shared" si="102"/>
        <v>0</v>
      </c>
      <c r="CP178" s="58">
        <f t="shared" si="103"/>
        <v>0</v>
      </c>
      <c r="CQ178" s="58">
        <f t="shared" si="104"/>
        <v>0</v>
      </c>
      <c r="CR178" s="58">
        <f t="shared" si="105"/>
        <v>0</v>
      </c>
      <c r="CS178" s="58">
        <f t="shared" si="106"/>
        <v>0</v>
      </c>
      <c r="CT178" s="58">
        <f t="shared" si="107"/>
        <v>0</v>
      </c>
      <c r="CU178" s="58">
        <f t="shared" si="108"/>
        <v>0</v>
      </c>
      <c r="CV178" s="58">
        <f t="shared" si="109"/>
        <v>0</v>
      </c>
      <c r="CW178" s="58">
        <f t="shared" si="110"/>
        <v>0</v>
      </c>
      <c r="CX178" s="58">
        <f t="shared" si="111"/>
        <v>0</v>
      </c>
      <c r="CY178" s="58">
        <f t="shared" si="112"/>
        <v>0</v>
      </c>
      <c r="CZ178" s="58">
        <f t="shared" si="113"/>
        <v>0</v>
      </c>
    </row>
    <row r="179" spans="1:104" ht="26" x14ac:dyDescent="0.35">
      <c r="A179" s="136" t="s">
        <v>330</v>
      </c>
      <c r="B179" s="294"/>
      <c r="C179" s="20" t="s">
        <v>846</v>
      </c>
      <c r="D179" s="22"/>
      <c r="E179" s="22"/>
      <c r="F179" s="22"/>
      <c r="G179" s="20">
        <f t="shared" si="76"/>
        <v>0</v>
      </c>
      <c r="H179" s="20"/>
      <c r="I179" s="20"/>
      <c r="J179" s="20"/>
      <c r="K179" s="20"/>
      <c r="L179" s="20"/>
      <c r="M179" s="20"/>
      <c r="N179" s="20"/>
      <c r="O179" s="20"/>
      <c r="P179" s="20"/>
      <c r="Q179" s="20"/>
      <c r="R179" s="20"/>
      <c r="S179" s="20"/>
      <c r="T179" s="67" t="s">
        <v>115</v>
      </c>
      <c r="U179" s="67"/>
      <c r="V179" s="68" t="e">
        <f t="shared" si="77"/>
        <v>#DIV/0!</v>
      </c>
      <c r="W179" s="68" t="e">
        <f t="shared" si="78"/>
        <v>#DIV/0!</v>
      </c>
      <c r="X179" s="67"/>
      <c r="Y179" s="67"/>
      <c r="Z179" s="67" t="s">
        <v>116</v>
      </c>
      <c r="AA179" s="67"/>
      <c r="AB179" s="68" t="e">
        <f t="shared" si="79"/>
        <v>#DIV/0!</v>
      </c>
      <c r="AC179" s="68" t="e">
        <f t="shared" si="80"/>
        <v>#DIV/0!</v>
      </c>
      <c r="AD179" s="67"/>
      <c r="AE179" s="67"/>
      <c r="AF179" s="67" t="s">
        <v>117</v>
      </c>
      <c r="AG179" s="67"/>
      <c r="AH179" s="68" t="e">
        <f t="shared" si="81"/>
        <v>#DIV/0!</v>
      </c>
      <c r="AI179" s="68" t="e">
        <f t="shared" si="82"/>
        <v>#DIV/0!</v>
      </c>
      <c r="AJ179" s="67"/>
      <c r="AK179" s="67"/>
      <c r="AL179" s="67" t="s">
        <v>118</v>
      </c>
      <c r="AM179" s="67"/>
      <c r="AN179" s="68" t="e">
        <f t="shared" si="83"/>
        <v>#DIV/0!</v>
      </c>
      <c r="AO179" s="68" t="e">
        <f t="shared" si="84"/>
        <v>#DIV/0!</v>
      </c>
      <c r="AP179" s="67"/>
      <c r="AQ179" s="67"/>
      <c r="AR179" s="67" t="s">
        <v>119</v>
      </c>
      <c r="AS179" s="67"/>
      <c r="AT179" s="68" t="e">
        <f t="shared" si="85"/>
        <v>#DIV/0!</v>
      </c>
      <c r="AU179" s="68" t="e">
        <f t="shared" si="86"/>
        <v>#DIV/0!</v>
      </c>
      <c r="AV179" s="67"/>
      <c r="AW179" s="67"/>
      <c r="AX179" s="67" t="s">
        <v>120</v>
      </c>
      <c r="AY179" s="67"/>
      <c r="AZ179" s="68" t="e">
        <f t="shared" si="87"/>
        <v>#DIV/0!</v>
      </c>
      <c r="BA179" s="68" t="e">
        <f t="shared" si="88"/>
        <v>#DIV/0!</v>
      </c>
      <c r="BB179" s="67"/>
      <c r="BC179" s="67"/>
      <c r="BD179" s="67" t="s">
        <v>121</v>
      </c>
      <c r="BE179" s="67"/>
      <c r="BF179" s="68" t="e">
        <f t="shared" si="89"/>
        <v>#DIV/0!</v>
      </c>
      <c r="BG179" s="68" t="e">
        <f t="shared" si="90"/>
        <v>#DIV/0!</v>
      </c>
      <c r="BH179" s="67"/>
      <c r="BI179" s="67"/>
      <c r="BJ179" s="67" t="s">
        <v>122</v>
      </c>
      <c r="BK179" s="67"/>
      <c r="BL179" s="68" t="e">
        <f t="shared" si="91"/>
        <v>#DIV/0!</v>
      </c>
      <c r="BM179" s="68" t="e">
        <f t="shared" si="92"/>
        <v>#DIV/0!</v>
      </c>
      <c r="BN179" s="67"/>
      <c r="BO179" s="67"/>
      <c r="BP179" s="67" t="s">
        <v>123</v>
      </c>
      <c r="BQ179" s="67"/>
      <c r="BR179" s="68" t="e">
        <f t="shared" si="93"/>
        <v>#DIV/0!</v>
      </c>
      <c r="BS179" s="68" t="e">
        <f t="shared" si="94"/>
        <v>#DIV/0!</v>
      </c>
      <c r="BT179" s="67"/>
      <c r="BU179" s="67"/>
      <c r="BV179" s="67" t="s">
        <v>124</v>
      </c>
      <c r="BW179" s="67"/>
      <c r="BX179" s="68" t="e">
        <f t="shared" si="95"/>
        <v>#DIV/0!</v>
      </c>
      <c r="BY179" s="68" t="e">
        <f t="shared" si="96"/>
        <v>#DIV/0!</v>
      </c>
      <c r="BZ179" s="67"/>
      <c r="CA179" s="67"/>
      <c r="CB179" s="67" t="s">
        <v>125</v>
      </c>
      <c r="CC179" s="67"/>
      <c r="CD179" s="68" t="e">
        <f t="shared" si="97"/>
        <v>#DIV/0!</v>
      </c>
      <c r="CE179" s="68" t="e">
        <f t="shared" si="98"/>
        <v>#DIV/0!</v>
      </c>
      <c r="CF179" s="67"/>
      <c r="CG179" s="67"/>
      <c r="CH179" s="67" t="s">
        <v>126</v>
      </c>
      <c r="CI179" s="67"/>
      <c r="CJ179" s="68" t="e">
        <f t="shared" si="99"/>
        <v>#DIV/0!</v>
      </c>
      <c r="CK179" s="68" t="e">
        <f t="shared" si="100"/>
        <v>#DIV/0!</v>
      </c>
      <c r="CL179" s="67"/>
      <c r="CM179" s="67"/>
      <c r="CN179" s="58">
        <f t="shared" si="101"/>
        <v>0</v>
      </c>
      <c r="CO179" s="58">
        <f t="shared" si="102"/>
        <v>0</v>
      </c>
      <c r="CP179" s="58">
        <f t="shared" si="103"/>
        <v>0</v>
      </c>
      <c r="CQ179" s="58">
        <f t="shared" si="104"/>
        <v>0</v>
      </c>
      <c r="CR179" s="58">
        <f t="shared" si="105"/>
        <v>0</v>
      </c>
      <c r="CS179" s="58">
        <f t="shared" si="106"/>
        <v>0</v>
      </c>
      <c r="CT179" s="58">
        <f t="shared" si="107"/>
        <v>0</v>
      </c>
      <c r="CU179" s="58">
        <f t="shared" si="108"/>
        <v>0</v>
      </c>
      <c r="CV179" s="58">
        <f t="shared" si="109"/>
        <v>0</v>
      </c>
      <c r="CW179" s="58">
        <f t="shared" si="110"/>
        <v>0</v>
      </c>
      <c r="CX179" s="58">
        <f t="shared" si="111"/>
        <v>0</v>
      </c>
      <c r="CY179" s="58">
        <f t="shared" si="112"/>
        <v>0</v>
      </c>
      <c r="CZ179" s="58">
        <f t="shared" si="113"/>
        <v>0</v>
      </c>
    </row>
    <row r="180" spans="1:104" ht="52" x14ac:dyDescent="0.35">
      <c r="A180" s="136" t="s">
        <v>330</v>
      </c>
      <c r="B180" s="292" t="s">
        <v>152</v>
      </c>
      <c r="C180" s="20" t="s">
        <v>847</v>
      </c>
      <c r="D180" s="22" t="s">
        <v>328</v>
      </c>
      <c r="E180" s="22" t="s">
        <v>275</v>
      </c>
      <c r="F180" s="22" t="s">
        <v>276</v>
      </c>
      <c r="G180" s="20">
        <f t="shared" si="76"/>
        <v>2</v>
      </c>
      <c r="H180" s="20"/>
      <c r="I180" s="20"/>
      <c r="J180" s="20"/>
      <c r="K180" s="20"/>
      <c r="L180" s="20"/>
      <c r="M180" s="20"/>
      <c r="N180" s="20"/>
      <c r="O180" s="20">
        <v>1</v>
      </c>
      <c r="P180" s="20"/>
      <c r="Q180" s="20">
        <v>1</v>
      </c>
      <c r="R180" s="20"/>
      <c r="S180" s="20"/>
      <c r="T180" s="67" t="s">
        <v>115</v>
      </c>
      <c r="U180" s="67"/>
      <c r="V180" s="68" t="e">
        <f t="shared" si="77"/>
        <v>#DIV/0!</v>
      </c>
      <c r="W180" s="68">
        <f t="shared" si="78"/>
        <v>0</v>
      </c>
      <c r="X180" s="67"/>
      <c r="Y180" s="67"/>
      <c r="Z180" s="67" t="s">
        <v>116</v>
      </c>
      <c r="AA180" s="67"/>
      <c r="AB180" s="68" t="e">
        <f t="shared" si="79"/>
        <v>#DIV/0!</v>
      </c>
      <c r="AC180" s="68">
        <f t="shared" si="80"/>
        <v>0</v>
      </c>
      <c r="AD180" s="67"/>
      <c r="AE180" s="67"/>
      <c r="AF180" s="67" t="s">
        <v>117</v>
      </c>
      <c r="AG180" s="67"/>
      <c r="AH180" s="68" t="e">
        <f t="shared" si="81"/>
        <v>#DIV/0!</v>
      </c>
      <c r="AI180" s="68">
        <f t="shared" si="82"/>
        <v>0</v>
      </c>
      <c r="AJ180" s="67"/>
      <c r="AK180" s="67"/>
      <c r="AL180" s="67" t="s">
        <v>118</v>
      </c>
      <c r="AM180" s="67"/>
      <c r="AN180" s="68" t="e">
        <f t="shared" si="83"/>
        <v>#DIV/0!</v>
      </c>
      <c r="AO180" s="68">
        <f t="shared" si="84"/>
        <v>0</v>
      </c>
      <c r="AP180" s="67"/>
      <c r="AQ180" s="67"/>
      <c r="AR180" s="67" t="s">
        <v>119</v>
      </c>
      <c r="AS180" s="67"/>
      <c r="AT180" s="68" t="e">
        <f t="shared" si="85"/>
        <v>#DIV/0!</v>
      </c>
      <c r="AU180" s="68">
        <f t="shared" si="86"/>
        <v>0</v>
      </c>
      <c r="AV180" s="67"/>
      <c r="AW180" s="67"/>
      <c r="AX180" s="67" t="s">
        <v>120</v>
      </c>
      <c r="AY180" s="67"/>
      <c r="AZ180" s="68" t="e">
        <f t="shared" si="87"/>
        <v>#DIV/0!</v>
      </c>
      <c r="BA180" s="68">
        <f t="shared" si="88"/>
        <v>0</v>
      </c>
      <c r="BB180" s="67"/>
      <c r="BC180" s="67"/>
      <c r="BD180" s="67" t="s">
        <v>121</v>
      </c>
      <c r="BE180" s="67"/>
      <c r="BF180" s="68" t="e">
        <f t="shared" si="89"/>
        <v>#DIV/0!</v>
      </c>
      <c r="BG180" s="68">
        <f t="shared" si="90"/>
        <v>0</v>
      </c>
      <c r="BH180" s="67"/>
      <c r="BI180" s="67"/>
      <c r="BJ180" s="67" t="s">
        <v>122</v>
      </c>
      <c r="BK180" s="67"/>
      <c r="BL180" s="68">
        <f t="shared" si="91"/>
        <v>0</v>
      </c>
      <c r="BM180" s="68">
        <f t="shared" si="92"/>
        <v>0</v>
      </c>
      <c r="BN180" s="67"/>
      <c r="BO180" s="67"/>
      <c r="BP180" s="67" t="s">
        <v>123</v>
      </c>
      <c r="BQ180" s="67"/>
      <c r="BR180" s="68" t="e">
        <f t="shared" si="93"/>
        <v>#DIV/0!</v>
      </c>
      <c r="BS180" s="68">
        <f t="shared" si="94"/>
        <v>0</v>
      </c>
      <c r="BT180" s="67"/>
      <c r="BU180" s="67"/>
      <c r="BV180" s="67" t="s">
        <v>124</v>
      </c>
      <c r="BW180" s="67"/>
      <c r="BX180" s="68">
        <f t="shared" si="95"/>
        <v>0</v>
      </c>
      <c r="BY180" s="68">
        <f t="shared" si="96"/>
        <v>0</v>
      </c>
      <c r="BZ180" s="67"/>
      <c r="CA180" s="67"/>
      <c r="CB180" s="67" t="s">
        <v>125</v>
      </c>
      <c r="CC180" s="67"/>
      <c r="CD180" s="68" t="e">
        <f t="shared" si="97"/>
        <v>#DIV/0!</v>
      </c>
      <c r="CE180" s="68">
        <f t="shared" si="98"/>
        <v>0</v>
      </c>
      <c r="CF180" s="67"/>
      <c r="CG180" s="67"/>
      <c r="CH180" s="67" t="s">
        <v>126</v>
      </c>
      <c r="CI180" s="67"/>
      <c r="CJ180" s="68" t="e">
        <f t="shared" si="99"/>
        <v>#DIV/0!</v>
      </c>
      <c r="CK180" s="68">
        <f t="shared" si="100"/>
        <v>0</v>
      </c>
      <c r="CL180" s="67"/>
      <c r="CM180" s="67"/>
      <c r="CN180" s="58">
        <f t="shared" si="101"/>
        <v>0</v>
      </c>
      <c r="CO180" s="58">
        <f t="shared" si="102"/>
        <v>0</v>
      </c>
      <c r="CP180" s="58">
        <f t="shared" si="103"/>
        <v>0</v>
      </c>
      <c r="CQ180" s="58">
        <f t="shared" si="104"/>
        <v>0</v>
      </c>
      <c r="CR180" s="58">
        <f t="shared" si="105"/>
        <v>0</v>
      </c>
      <c r="CS180" s="58">
        <f t="shared" si="106"/>
        <v>0</v>
      </c>
      <c r="CT180" s="58">
        <f t="shared" si="107"/>
        <v>0</v>
      </c>
      <c r="CU180" s="58">
        <f t="shared" si="108"/>
        <v>0</v>
      </c>
      <c r="CV180" s="58">
        <f t="shared" si="109"/>
        <v>0</v>
      </c>
      <c r="CW180" s="58">
        <f t="shared" si="110"/>
        <v>0</v>
      </c>
      <c r="CX180" s="58">
        <f t="shared" si="111"/>
        <v>0</v>
      </c>
      <c r="CY180" s="58">
        <f t="shared" si="112"/>
        <v>0</v>
      </c>
      <c r="CZ180" s="58">
        <f t="shared" si="113"/>
        <v>0</v>
      </c>
    </row>
    <row r="181" spans="1:104" ht="26" x14ac:dyDescent="0.35">
      <c r="A181" s="136" t="s">
        <v>330</v>
      </c>
      <c r="B181" s="293"/>
      <c r="C181" s="20" t="s">
        <v>848</v>
      </c>
      <c r="D181" s="22"/>
      <c r="E181" s="22"/>
      <c r="F181" s="22"/>
      <c r="G181" s="20">
        <f t="shared" si="76"/>
        <v>0</v>
      </c>
      <c r="H181" s="20"/>
      <c r="I181" s="20"/>
      <c r="J181" s="20"/>
      <c r="K181" s="20"/>
      <c r="L181" s="20"/>
      <c r="M181" s="20"/>
      <c r="N181" s="20"/>
      <c r="O181" s="20"/>
      <c r="P181" s="20"/>
      <c r="Q181" s="20"/>
      <c r="R181" s="20"/>
      <c r="S181" s="20"/>
      <c r="T181" s="67" t="s">
        <v>115</v>
      </c>
      <c r="U181" s="67"/>
      <c r="V181" s="68" t="e">
        <f t="shared" si="77"/>
        <v>#DIV/0!</v>
      </c>
      <c r="W181" s="68" t="e">
        <f t="shared" si="78"/>
        <v>#DIV/0!</v>
      </c>
      <c r="X181" s="67"/>
      <c r="Y181" s="67"/>
      <c r="Z181" s="67" t="s">
        <v>116</v>
      </c>
      <c r="AA181" s="67"/>
      <c r="AB181" s="68" t="e">
        <f t="shared" si="79"/>
        <v>#DIV/0!</v>
      </c>
      <c r="AC181" s="68" t="e">
        <f t="shared" si="80"/>
        <v>#DIV/0!</v>
      </c>
      <c r="AD181" s="67"/>
      <c r="AE181" s="67"/>
      <c r="AF181" s="67" t="s">
        <v>117</v>
      </c>
      <c r="AG181" s="67"/>
      <c r="AH181" s="68" t="e">
        <f t="shared" si="81"/>
        <v>#DIV/0!</v>
      </c>
      <c r="AI181" s="68" t="e">
        <f t="shared" si="82"/>
        <v>#DIV/0!</v>
      </c>
      <c r="AJ181" s="67"/>
      <c r="AK181" s="67"/>
      <c r="AL181" s="67" t="s">
        <v>118</v>
      </c>
      <c r="AM181" s="67"/>
      <c r="AN181" s="68" t="e">
        <f t="shared" si="83"/>
        <v>#DIV/0!</v>
      </c>
      <c r="AO181" s="68" t="e">
        <f t="shared" si="84"/>
        <v>#DIV/0!</v>
      </c>
      <c r="AP181" s="67"/>
      <c r="AQ181" s="67"/>
      <c r="AR181" s="67" t="s">
        <v>119</v>
      </c>
      <c r="AS181" s="67"/>
      <c r="AT181" s="68" t="e">
        <f t="shared" si="85"/>
        <v>#DIV/0!</v>
      </c>
      <c r="AU181" s="68" t="e">
        <f t="shared" si="86"/>
        <v>#DIV/0!</v>
      </c>
      <c r="AV181" s="67"/>
      <c r="AW181" s="67"/>
      <c r="AX181" s="67" t="s">
        <v>120</v>
      </c>
      <c r="AY181" s="67"/>
      <c r="AZ181" s="68" t="e">
        <f t="shared" si="87"/>
        <v>#DIV/0!</v>
      </c>
      <c r="BA181" s="68" t="e">
        <f t="shared" si="88"/>
        <v>#DIV/0!</v>
      </c>
      <c r="BB181" s="67"/>
      <c r="BC181" s="67"/>
      <c r="BD181" s="67" t="s">
        <v>121</v>
      </c>
      <c r="BE181" s="67"/>
      <c r="BF181" s="68" t="e">
        <f t="shared" si="89"/>
        <v>#DIV/0!</v>
      </c>
      <c r="BG181" s="68" t="e">
        <f t="shared" si="90"/>
        <v>#DIV/0!</v>
      </c>
      <c r="BH181" s="67"/>
      <c r="BI181" s="67"/>
      <c r="BJ181" s="67" t="s">
        <v>122</v>
      </c>
      <c r="BK181" s="67"/>
      <c r="BL181" s="68" t="e">
        <f t="shared" si="91"/>
        <v>#DIV/0!</v>
      </c>
      <c r="BM181" s="68" t="e">
        <f t="shared" si="92"/>
        <v>#DIV/0!</v>
      </c>
      <c r="BN181" s="67"/>
      <c r="BO181" s="67"/>
      <c r="BP181" s="67" t="s">
        <v>123</v>
      </c>
      <c r="BQ181" s="67"/>
      <c r="BR181" s="68" t="e">
        <f t="shared" si="93"/>
        <v>#DIV/0!</v>
      </c>
      <c r="BS181" s="68" t="e">
        <f t="shared" si="94"/>
        <v>#DIV/0!</v>
      </c>
      <c r="BT181" s="67"/>
      <c r="BU181" s="67"/>
      <c r="BV181" s="67" t="s">
        <v>124</v>
      </c>
      <c r="BW181" s="67"/>
      <c r="BX181" s="68" t="e">
        <f t="shared" si="95"/>
        <v>#DIV/0!</v>
      </c>
      <c r="BY181" s="68" t="e">
        <f t="shared" si="96"/>
        <v>#DIV/0!</v>
      </c>
      <c r="BZ181" s="67"/>
      <c r="CA181" s="67"/>
      <c r="CB181" s="67" t="s">
        <v>125</v>
      </c>
      <c r="CC181" s="67"/>
      <c r="CD181" s="68" t="e">
        <f t="shared" si="97"/>
        <v>#DIV/0!</v>
      </c>
      <c r="CE181" s="68" t="e">
        <f t="shared" si="98"/>
        <v>#DIV/0!</v>
      </c>
      <c r="CF181" s="67"/>
      <c r="CG181" s="67"/>
      <c r="CH181" s="67" t="s">
        <v>126</v>
      </c>
      <c r="CI181" s="67"/>
      <c r="CJ181" s="68" t="e">
        <f t="shared" si="99"/>
        <v>#DIV/0!</v>
      </c>
      <c r="CK181" s="68" t="e">
        <f t="shared" si="100"/>
        <v>#DIV/0!</v>
      </c>
      <c r="CL181" s="67"/>
      <c r="CM181" s="67"/>
      <c r="CN181" s="58">
        <f t="shared" si="101"/>
        <v>0</v>
      </c>
      <c r="CO181" s="58">
        <f t="shared" si="102"/>
        <v>0</v>
      </c>
      <c r="CP181" s="58">
        <f t="shared" si="103"/>
        <v>0</v>
      </c>
      <c r="CQ181" s="58">
        <f t="shared" si="104"/>
        <v>0</v>
      </c>
      <c r="CR181" s="58">
        <f t="shared" si="105"/>
        <v>0</v>
      </c>
      <c r="CS181" s="58">
        <f t="shared" si="106"/>
        <v>0</v>
      </c>
      <c r="CT181" s="58">
        <f t="shared" si="107"/>
        <v>0</v>
      </c>
      <c r="CU181" s="58">
        <f t="shared" si="108"/>
        <v>0</v>
      </c>
      <c r="CV181" s="58">
        <f t="shared" si="109"/>
        <v>0</v>
      </c>
      <c r="CW181" s="58">
        <f t="shared" si="110"/>
        <v>0</v>
      </c>
      <c r="CX181" s="58">
        <f t="shared" si="111"/>
        <v>0</v>
      </c>
      <c r="CY181" s="58">
        <f t="shared" si="112"/>
        <v>0</v>
      </c>
      <c r="CZ181" s="58">
        <f t="shared" si="113"/>
        <v>0</v>
      </c>
    </row>
    <row r="182" spans="1:104" ht="26" x14ac:dyDescent="0.35">
      <c r="A182" s="136" t="s">
        <v>330</v>
      </c>
      <c r="B182" s="293"/>
      <c r="C182" s="20" t="s">
        <v>849</v>
      </c>
      <c r="D182" s="22"/>
      <c r="E182" s="22"/>
      <c r="F182" s="22"/>
      <c r="G182" s="20">
        <f t="shared" si="76"/>
        <v>0</v>
      </c>
      <c r="H182" s="20"/>
      <c r="I182" s="20"/>
      <c r="J182" s="20"/>
      <c r="K182" s="20"/>
      <c r="L182" s="20"/>
      <c r="M182" s="20"/>
      <c r="N182" s="20"/>
      <c r="O182" s="20"/>
      <c r="P182" s="20"/>
      <c r="Q182" s="20"/>
      <c r="R182" s="20"/>
      <c r="S182" s="20"/>
      <c r="T182" s="67" t="s">
        <v>115</v>
      </c>
      <c r="U182" s="67"/>
      <c r="V182" s="68" t="e">
        <f t="shared" si="77"/>
        <v>#DIV/0!</v>
      </c>
      <c r="W182" s="68" t="e">
        <f t="shared" si="78"/>
        <v>#DIV/0!</v>
      </c>
      <c r="X182" s="67"/>
      <c r="Y182" s="67"/>
      <c r="Z182" s="67" t="s">
        <v>116</v>
      </c>
      <c r="AA182" s="67"/>
      <c r="AB182" s="68" t="e">
        <f t="shared" si="79"/>
        <v>#DIV/0!</v>
      </c>
      <c r="AC182" s="68" t="e">
        <f t="shared" si="80"/>
        <v>#DIV/0!</v>
      </c>
      <c r="AD182" s="67"/>
      <c r="AE182" s="67"/>
      <c r="AF182" s="67" t="s">
        <v>117</v>
      </c>
      <c r="AG182" s="67"/>
      <c r="AH182" s="68" t="e">
        <f t="shared" si="81"/>
        <v>#DIV/0!</v>
      </c>
      <c r="AI182" s="68" t="e">
        <f t="shared" si="82"/>
        <v>#DIV/0!</v>
      </c>
      <c r="AJ182" s="67"/>
      <c r="AK182" s="67"/>
      <c r="AL182" s="67" t="s">
        <v>118</v>
      </c>
      <c r="AM182" s="67"/>
      <c r="AN182" s="68" t="e">
        <f t="shared" si="83"/>
        <v>#DIV/0!</v>
      </c>
      <c r="AO182" s="68" t="e">
        <f t="shared" si="84"/>
        <v>#DIV/0!</v>
      </c>
      <c r="AP182" s="67"/>
      <c r="AQ182" s="67"/>
      <c r="AR182" s="67" t="s">
        <v>119</v>
      </c>
      <c r="AS182" s="67"/>
      <c r="AT182" s="68" t="e">
        <f t="shared" si="85"/>
        <v>#DIV/0!</v>
      </c>
      <c r="AU182" s="68" t="e">
        <f t="shared" si="86"/>
        <v>#DIV/0!</v>
      </c>
      <c r="AV182" s="67"/>
      <c r="AW182" s="67"/>
      <c r="AX182" s="67" t="s">
        <v>120</v>
      </c>
      <c r="AY182" s="67"/>
      <c r="AZ182" s="68" t="e">
        <f t="shared" si="87"/>
        <v>#DIV/0!</v>
      </c>
      <c r="BA182" s="68" t="e">
        <f t="shared" si="88"/>
        <v>#DIV/0!</v>
      </c>
      <c r="BB182" s="67"/>
      <c r="BC182" s="67"/>
      <c r="BD182" s="67" t="s">
        <v>121</v>
      </c>
      <c r="BE182" s="67"/>
      <c r="BF182" s="68" t="e">
        <f t="shared" si="89"/>
        <v>#DIV/0!</v>
      </c>
      <c r="BG182" s="68" t="e">
        <f t="shared" si="90"/>
        <v>#DIV/0!</v>
      </c>
      <c r="BH182" s="67"/>
      <c r="BI182" s="67"/>
      <c r="BJ182" s="67" t="s">
        <v>122</v>
      </c>
      <c r="BK182" s="67"/>
      <c r="BL182" s="68" t="e">
        <f t="shared" si="91"/>
        <v>#DIV/0!</v>
      </c>
      <c r="BM182" s="68" t="e">
        <f t="shared" si="92"/>
        <v>#DIV/0!</v>
      </c>
      <c r="BN182" s="67"/>
      <c r="BO182" s="67"/>
      <c r="BP182" s="67" t="s">
        <v>123</v>
      </c>
      <c r="BQ182" s="67"/>
      <c r="BR182" s="68" t="e">
        <f t="shared" si="93"/>
        <v>#DIV/0!</v>
      </c>
      <c r="BS182" s="68" t="e">
        <f t="shared" si="94"/>
        <v>#DIV/0!</v>
      </c>
      <c r="BT182" s="67"/>
      <c r="BU182" s="67"/>
      <c r="BV182" s="67" t="s">
        <v>124</v>
      </c>
      <c r="BW182" s="67"/>
      <c r="BX182" s="68" t="e">
        <f t="shared" si="95"/>
        <v>#DIV/0!</v>
      </c>
      <c r="BY182" s="68" t="e">
        <f t="shared" si="96"/>
        <v>#DIV/0!</v>
      </c>
      <c r="BZ182" s="67"/>
      <c r="CA182" s="67"/>
      <c r="CB182" s="67" t="s">
        <v>125</v>
      </c>
      <c r="CC182" s="67"/>
      <c r="CD182" s="68" t="e">
        <f t="shared" si="97"/>
        <v>#DIV/0!</v>
      </c>
      <c r="CE182" s="68" t="e">
        <f t="shared" si="98"/>
        <v>#DIV/0!</v>
      </c>
      <c r="CF182" s="67"/>
      <c r="CG182" s="67"/>
      <c r="CH182" s="67" t="s">
        <v>126</v>
      </c>
      <c r="CI182" s="67"/>
      <c r="CJ182" s="68" t="e">
        <f t="shared" si="99"/>
        <v>#DIV/0!</v>
      </c>
      <c r="CK182" s="68" t="e">
        <f t="shared" si="100"/>
        <v>#DIV/0!</v>
      </c>
      <c r="CL182" s="67"/>
      <c r="CM182" s="67"/>
      <c r="CN182" s="58">
        <f t="shared" si="101"/>
        <v>0</v>
      </c>
      <c r="CO182" s="58">
        <f t="shared" si="102"/>
        <v>0</v>
      </c>
      <c r="CP182" s="58">
        <f t="shared" si="103"/>
        <v>0</v>
      </c>
      <c r="CQ182" s="58">
        <f t="shared" si="104"/>
        <v>0</v>
      </c>
      <c r="CR182" s="58">
        <f t="shared" si="105"/>
        <v>0</v>
      </c>
      <c r="CS182" s="58">
        <f t="shared" si="106"/>
        <v>0</v>
      </c>
      <c r="CT182" s="58">
        <f t="shared" si="107"/>
        <v>0</v>
      </c>
      <c r="CU182" s="58">
        <f t="shared" si="108"/>
        <v>0</v>
      </c>
      <c r="CV182" s="58">
        <f t="shared" si="109"/>
        <v>0</v>
      </c>
      <c r="CW182" s="58">
        <f t="shared" si="110"/>
        <v>0</v>
      </c>
      <c r="CX182" s="58">
        <f t="shared" si="111"/>
        <v>0</v>
      </c>
      <c r="CY182" s="58">
        <f t="shared" si="112"/>
        <v>0</v>
      </c>
      <c r="CZ182" s="58">
        <f t="shared" si="113"/>
        <v>0</v>
      </c>
    </row>
    <row r="183" spans="1:104" ht="26" x14ac:dyDescent="0.35">
      <c r="A183" s="136" t="s">
        <v>330</v>
      </c>
      <c r="B183" s="294"/>
      <c r="C183" s="20" t="s">
        <v>850</v>
      </c>
      <c r="D183" s="22"/>
      <c r="E183" s="22"/>
      <c r="F183" s="22"/>
      <c r="G183" s="20">
        <f t="shared" si="76"/>
        <v>0</v>
      </c>
      <c r="H183" s="20"/>
      <c r="I183" s="20"/>
      <c r="J183" s="20"/>
      <c r="K183" s="20"/>
      <c r="L183" s="20"/>
      <c r="M183" s="20"/>
      <c r="N183" s="20"/>
      <c r="O183" s="20"/>
      <c r="P183" s="20"/>
      <c r="Q183" s="20"/>
      <c r="R183" s="20"/>
      <c r="S183" s="20"/>
      <c r="T183" s="67" t="s">
        <v>115</v>
      </c>
      <c r="U183" s="67"/>
      <c r="V183" s="68" t="e">
        <f t="shared" si="77"/>
        <v>#DIV/0!</v>
      </c>
      <c r="W183" s="68" t="e">
        <f t="shared" si="78"/>
        <v>#DIV/0!</v>
      </c>
      <c r="X183" s="67"/>
      <c r="Y183" s="67"/>
      <c r="Z183" s="67" t="s">
        <v>116</v>
      </c>
      <c r="AA183" s="67"/>
      <c r="AB183" s="68" t="e">
        <f t="shared" si="79"/>
        <v>#DIV/0!</v>
      </c>
      <c r="AC183" s="68" t="e">
        <f t="shared" si="80"/>
        <v>#DIV/0!</v>
      </c>
      <c r="AD183" s="67"/>
      <c r="AE183" s="67"/>
      <c r="AF183" s="67" t="s">
        <v>117</v>
      </c>
      <c r="AG183" s="67"/>
      <c r="AH183" s="68" t="e">
        <f t="shared" si="81"/>
        <v>#DIV/0!</v>
      </c>
      <c r="AI183" s="68" t="e">
        <f t="shared" si="82"/>
        <v>#DIV/0!</v>
      </c>
      <c r="AJ183" s="67"/>
      <c r="AK183" s="67"/>
      <c r="AL183" s="67" t="s">
        <v>118</v>
      </c>
      <c r="AM183" s="67"/>
      <c r="AN183" s="68" t="e">
        <f t="shared" si="83"/>
        <v>#DIV/0!</v>
      </c>
      <c r="AO183" s="68" t="e">
        <f t="shared" si="84"/>
        <v>#DIV/0!</v>
      </c>
      <c r="AP183" s="67"/>
      <c r="AQ183" s="67"/>
      <c r="AR183" s="67" t="s">
        <v>119</v>
      </c>
      <c r="AS183" s="67"/>
      <c r="AT183" s="68" t="e">
        <f t="shared" si="85"/>
        <v>#DIV/0!</v>
      </c>
      <c r="AU183" s="68" t="e">
        <f t="shared" si="86"/>
        <v>#DIV/0!</v>
      </c>
      <c r="AV183" s="67"/>
      <c r="AW183" s="67"/>
      <c r="AX183" s="67" t="s">
        <v>120</v>
      </c>
      <c r="AY183" s="67"/>
      <c r="AZ183" s="68" t="e">
        <f t="shared" si="87"/>
        <v>#DIV/0!</v>
      </c>
      <c r="BA183" s="68" t="e">
        <f t="shared" si="88"/>
        <v>#DIV/0!</v>
      </c>
      <c r="BB183" s="67"/>
      <c r="BC183" s="67"/>
      <c r="BD183" s="67" t="s">
        <v>121</v>
      </c>
      <c r="BE183" s="67"/>
      <c r="BF183" s="68" t="e">
        <f t="shared" si="89"/>
        <v>#DIV/0!</v>
      </c>
      <c r="BG183" s="68" t="e">
        <f t="shared" si="90"/>
        <v>#DIV/0!</v>
      </c>
      <c r="BH183" s="67"/>
      <c r="BI183" s="67"/>
      <c r="BJ183" s="67" t="s">
        <v>122</v>
      </c>
      <c r="BK183" s="67"/>
      <c r="BL183" s="68" t="e">
        <f t="shared" si="91"/>
        <v>#DIV/0!</v>
      </c>
      <c r="BM183" s="68" t="e">
        <f t="shared" si="92"/>
        <v>#DIV/0!</v>
      </c>
      <c r="BN183" s="67"/>
      <c r="BO183" s="67"/>
      <c r="BP183" s="67" t="s">
        <v>123</v>
      </c>
      <c r="BQ183" s="67"/>
      <c r="BR183" s="68" t="e">
        <f t="shared" si="93"/>
        <v>#DIV/0!</v>
      </c>
      <c r="BS183" s="68" t="e">
        <f t="shared" si="94"/>
        <v>#DIV/0!</v>
      </c>
      <c r="BT183" s="67"/>
      <c r="BU183" s="67"/>
      <c r="BV183" s="67" t="s">
        <v>124</v>
      </c>
      <c r="BW183" s="67"/>
      <c r="BX183" s="68" t="e">
        <f t="shared" si="95"/>
        <v>#DIV/0!</v>
      </c>
      <c r="BY183" s="68" t="e">
        <f t="shared" si="96"/>
        <v>#DIV/0!</v>
      </c>
      <c r="BZ183" s="67"/>
      <c r="CA183" s="67"/>
      <c r="CB183" s="67" t="s">
        <v>125</v>
      </c>
      <c r="CC183" s="67"/>
      <c r="CD183" s="68" t="e">
        <f t="shared" si="97"/>
        <v>#DIV/0!</v>
      </c>
      <c r="CE183" s="68" t="e">
        <f t="shared" si="98"/>
        <v>#DIV/0!</v>
      </c>
      <c r="CF183" s="67"/>
      <c r="CG183" s="67"/>
      <c r="CH183" s="67" t="s">
        <v>126</v>
      </c>
      <c r="CI183" s="67"/>
      <c r="CJ183" s="68" t="e">
        <f t="shared" si="99"/>
        <v>#DIV/0!</v>
      </c>
      <c r="CK183" s="68" t="e">
        <f t="shared" si="100"/>
        <v>#DIV/0!</v>
      </c>
      <c r="CL183" s="67"/>
      <c r="CM183" s="67"/>
      <c r="CN183" s="58">
        <f t="shared" si="101"/>
        <v>0</v>
      </c>
      <c r="CO183" s="58">
        <f t="shared" si="102"/>
        <v>0</v>
      </c>
      <c r="CP183" s="58">
        <f t="shared" si="103"/>
        <v>0</v>
      </c>
      <c r="CQ183" s="58">
        <f t="shared" si="104"/>
        <v>0</v>
      </c>
      <c r="CR183" s="58">
        <f t="shared" si="105"/>
        <v>0</v>
      </c>
      <c r="CS183" s="58">
        <f t="shared" si="106"/>
        <v>0</v>
      </c>
      <c r="CT183" s="58">
        <f t="shared" si="107"/>
        <v>0</v>
      </c>
      <c r="CU183" s="58">
        <f t="shared" si="108"/>
        <v>0</v>
      </c>
      <c r="CV183" s="58">
        <f t="shared" si="109"/>
        <v>0</v>
      </c>
      <c r="CW183" s="58">
        <f t="shared" si="110"/>
        <v>0</v>
      </c>
      <c r="CX183" s="58">
        <f t="shared" si="111"/>
        <v>0</v>
      </c>
      <c r="CY183" s="58">
        <f t="shared" si="112"/>
        <v>0</v>
      </c>
      <c r="CZ183" s="58">
        <f t="shared" si="113"/>
        <v>0</v>
      </c>
    </row>
    <row r="184" spans="1:104" ht="39" x14ac:dyDescent="0.35">
      <c r="A184" s="136" t="s">
        <v>499</v>
      </c>
      <c r="B184" s="292" t="s">
        <v>152</v>
      </c>
      <c r="C184" s="20" t="s">
        <v>851</v>
      </c>
      <c r="D184" s="22" t="s">
        <v>500</v>
      </c>
      <c r="E184" s="22" t="s">
        <v>533</v>
      </c>
      <c r="F184" s="22" t="s">
        <v>534</v>
      </c>
      <c r="G184" s="20">
        <f t="shared" si="76"/>
        <v>1</v>
      </c>
      <c r="H184" s="20"/>
      <c r="I184" s="20"/>
      <c r="J184" s="20"/>
      <c r="K184" s="20"/>
      <c r="L184" s="20"/>
      <c r="M184" s="20"/>
      <c r="N184" s="20"/>
      <c r="O184" s="20"/>
      <c r="P184" s="20"/>
      <c r="Q184" s="20"/>
      <c r="R184" s="20">
        <v>1</v>
      </c>
      <c r="S184" s="20"/>
      <c r="T184" s="67" t="s">
        <v>115</v>
      </c>
      <c r="U184" s="67"/>
      <c r="V184" s="68" t="e">
        <f t="shared" si="77"/>
        <v>#DIV/0!</v>
      </c>
      <c r="W184" s="68">
        <f t="shared" si="78"/>
        <v>0</v>
      </c>
      <c r="X184" s="67"/>
      <c r="Y184" s="67"/>
      <c r="Z184" s="67" t="s">
        <v>116</v>
      </c>
      <c r="AA184" s="67"/>
      <c r="AB184" s="68" t="e">
        <f t="shared" si="79"/>
        <v>#DIV/0!</v>
      </c>
      <c r="AC184" s="68">
        <f t="shared" si="80"/>
        <v>0</v>
      </c>
      <c r="AD184" s="67"/>
      <c r="AE184" s="67"/>
      <c r="AF184" s="67" t="s">
        <v>117</v>
      </c>
      <c r="AG184" s="67"/>
      <c r="AH184" s="68" t="e">
        <f t="shared" si="81"/>
        <v>#DIV/0!</v>
      </c>
      <c r="AI184" s="68">
        <f t="shared" si="82"/>
        <v>0</v>
      </c>
      <c r="AJ184" s="67"/>
      <c r="AK184" s="67"/>
      <c r="AL184" s="67" t="s">
        <v>118</v>
      </c>
      <c r="AM184" s="67"/>
      <c r="AN184" s="68" t="e">
        <f t="shared" si="83"/>
        <v>#DIV/0!</v>
      </c>
      <c r="AO184" s="68">
        <f t="shared" si="84"/>
        <v>0</v>
      </c>
      <c r="AP184" s="67"/>
      <c r="AQ184" s="67"/>
      <c r="AR184" s="67" t="s">
        <v>119</v>
      </c>
      <c r="AS184" s="67"/>
      <c r="AT184" s="68" t="e">
        <f t="shared" si="85"/>
        <v>#DIV/0!</v>
      </c>
      <c r="AU184" s="68">
        <f t="shared" si="86"/>
        <v>0</v>
      </c>
      <c r="AV184" s="67"/>
      <c r="AW184" s="67"/>
      <c r="AX184" s="67" t="s">
        <v>120</v>
      </c>
      <c r="AY184" s="67"/>
      <c r="AZ184" s="68" t="e">
        <f t="shared" si="87"/>
        <v>#DIV/0!</v>
      </c>
      <c r="BA184" s="68">
        <f t="shared" si="88"/>
        <v>0</v>
      </c>
      <c r="BB184" s="67"/>
      <c r="BC184" s="67"/>
      <c r="BD184" s="67" t="s">
        <v>121</v>
      </c>
      <c r="BE184" s="67"/>
      <c r="BF184" s="68" t="e">
        <f t="shared" si="89"/>
        <v>#DIV/0!</v>
      </c>
      <c r="BG184" s="68">
        <f t="shared" si="90"/>
        <v>0</v>
      </c>
      <c r="BH184" s="67"/>
      <c r="BI184" s="67"/>
      <c r="BJ184" s="67" t="s">
        <v>122</v>
      </c>
      <c r="BK184" s="67"/>
      <c r="BL184" s="68" t="e">
        <f t="shared" si="91"/>
        <v>#DIV/0!</v>
      </c>
      <c r="BM184" s="68">
        <f t="shared" si="92"/>
        <v>0</v>
      </c>
      <c r="BN184" s="67"/>
      <c r="BO184" s="67"/>
      <c r="BP184" s="67" t="s">
        <v>123</v>
      </c>
      <c r="BQ184" s="67"/>
      <c r="BR184" s="68" t="e">
        <f t="shared" si="93"/>
        <v>#DIV/0!</v>
      </c>
      <c r="BS184" s="68">
        <f t="shared" si="94"/>
        <v>0</v>
      </c>
      <c r="BT184" s="67"/>
      <c r="BU184" s="67"/>
      <c r="BV184" s="67" t="s">
        <v>124</v>
      </c>
      <c r="BW184" s="67"/>
      <c r="BX184" s="68" t="e">
        <f t="shared" si="95"/>
        <v>#DIV/0!</v>
      </c>
      <c r="BY184" s="68">
        <f t="shared" si="96"/>
        <v>0</v>
      </c>
      <c r="BZ184" s="67"/>
      <c r="CA184" s="67"/>
      <c r="CB184" s="67" t="s">
        <v>125</v>
      </c>
      <c r="CC184" s="67"/>
      <c r="CD184" s="68">
        <f t="shared" si="97"/>
        <v>0</v>
      </c>
      <c r="CE184" s="68">
        <f t="shared" si="98"/>
        <v>0</v>
      </c>
      <c r="CF184" s="67"/>
      <c r="CG184" s="67"/>
      <c r="CH184" s="67" t="s">
        <v>126</v>
      </c>
      <c r="CI184" s="67"/>
      <c r="CJ184" s="68" t="e">
        <f t="shared" si="99"/>
        <v>#DIV/0!</v>
      </c>
      <c r="CK184" s="68">
        <f t="shared" si="100"/>
        <v>0</v>
      </c>
      <c r="CL184" s="67"/>
      <c r="CM184" s="67"/>
      <c r="CN184" s="58">
        <f t="shared" si="101"/>
        <v>0</v>
      </c>
      <c r="CO184" s="58">
        <f t="shared" si="102"/>
        <v>0</v>
      </c>
      <c r="CP184" s="58">
        <f t="shared" si="103"/>
        <v>0</v>
      </c>
      <c r="CQ184" s="58">
        <f t="shared" si="104"/>
        <v>0</v>
      </c>
      <c r="CR184" s="58">
        <f t="shared" si="105"/>
        <v>0</v>
      </c>
      <c r="CS184" s="58">
        <f t="shared" si="106"/>
        <v>0</v>
      </c>
      <c r="CT184" s="58">
        <f t="shared" si="107"/>
        <v>0</v>
      </c>
      <c r="CU184" s="58">
        <f t="shared" si="108"/>
        <v>0</v>
      </c>
      <c r="CV184" s="58">
        <f t="shared" si="109"/>
        <v>0</v>
      </c>
      <c r="CW184" s="58">
        <f t="shared" si="110"/>
        <v>0</v>
      </c>
      <c r="CX184" s="58">
        <f t="shared" si="111"/>
        <v>0</v>
      </c>
      <c r="CY184" s="58">
        <f t="shared" si="112"/>
        <v>0</v>
      </c>
      <c r="CZ184" s="58">
        <f t="shared" si="113"/>
        <v>0</v>
      </c>
    </row>
    <row r="185" spans="1:104" ht="26" x14ac:dyDescent="0.35">
      <c r="A185" s="136" t="s">
        <v>499</v>
      </c>
      <c r="B185" s="293"/>
      <c r="C185" s="20" t="s">
        <v>852</v>
      </c>
      <c r="D185" s="22"/>
      <c r="E185" s="22"/>
      <c r="F185" s="22"/>
      <c r="G185" s="20">
        <f t="shared" si="76"/>
        <v>0</v>
      </c>
      <c r="H185" s="20"/>
      <c r="I185" s="20"/>
      <c r="J185" s="20"/>
      <c r="K185" s="20"/>
      <c r="L185" s="20"/>
      <c r="M185" s="20"/>
      <c r="N185" s="20"/>
      <c r="O185" s="20"/>
      <c r="P185" s="20"/>
      <c r="Q185" s="20"/>
      <c r="R185" s="20"/>
      <c r="S185" s="20"/>
      <c r="T185" s="67" t="s">
        <v>115</v>
      </c>
      <c r="U185" s="67"/>
      <c r="V185" s="68" t="e">
        <f t="shared" si="77"/>
        <v>#DIV/0!</v>
      </c>
      <c r="W185" s="68" t="e">
        <f t="shared" si="78"/>
        <v>#DIV/0!</v>
      </c>
      <c r="X185" s="67"/>
      <c r="Y185" s="67"/>
      <c r="Z185" s="67" t="s">
        <v>116</v>
      </c>
      <c r="AA185" s="67"/>
      <c r="AB185" s="68" t="e">
        <f t="shared" si="79"/>
        <v>#DIV/0!</v>
      </c>
      <c r="AC185" s="68" t="e">
        <f t="shared" si="80"/>
        <v>#DIV/0!</v>
      </c>
      <c r="AD185" s="67"/>
      <c r="AE185" s="67"/>
      <c r="AF185" s="67" t="s">
        <v>117</v>
      </c>
      <c r="AG185" s="67"/>
      <c r="AH185" s="68" t="e">
        <f t="shared" si="81"/>
        <v>#DIV/0!</v>
      </c>
      <c r="AI185" s="68" t="e">
        <f t="shared" si="82"/>
        <v>#DIV/0!</v>
      </c>
      <c r="AJ185" s="67"/>
      <c r="AK185" s="67"/>
      <c r="AL185" s="67" t="s">
        <v>118</v>
      </c>
      <c r="AM185" s="67"/>
      <c r="AN185" s="68" t="e">
        <f t="shared" si="83"/>
        <v>#DIV/0!</v>
      </c>
      <c r="AO185" s="68" t="e">
        <f t="shared" si="84"/>
        <v>#DIV/0!</v>
      </c>
      <c r="AP185" s="67"/>
      <c r="AQ185" s="67"/>
      <c r="AR185" s="67" t="s">
        <v>119</v>
      </c>
      <c r="AS185" s="67"/>
      <c r="AT185" s="68" t="e">
        <f t="shared" si="85"/>
        <v>#DIV/0!</v>
      </c>
      <c r="AU185" s="68" t="e">
        <f t="shared" si="86"/>
        <v>#DIV/0!</v>
      </c>
      <c r="AV185" s="67"/>
      <c r="AW185" s="67"/>
      <c r="AX185" s="67" t="s">
        <v>120</v>
      </c>
      <c r="AY185" s="67"/>
      <c r="AZ185" s="68" t="e">
        <f t="shared" si="87"/>
        <v>#DIV/0!</v>
      </c>
      <c r="BA185" s="68" t="e">
        <f t="shared" si="88"/>
        <v>#DIV/0!</v>
      </c>
      <c r="BB185" s="67"/>
      <c r="BC185" s="67"/>
      <c r="BD185" s="67" t="s">
        <v>121</v>
      </c>
      <c r="BE185" s="67"/>
      <c r="BF185" s="68" t="e">
        <f t="shared" si="89"/>
        <v>#DIV/0!</v>
      </c>
      <c r="BG185" s="68" t="e">
        <f t="shared" si="90"/>
        <v>#DIV/0!</v>
      </c>
      <c r="BH185" s="67"/>
      <c r="BI185" s="67"/>
      <c r="BJ185" s="67" t="s">
        <v>122</v>
      </c>
      <c r="BK185" s="67"/>
      <c r="BL185" s="68" t="e">
        <f t="shared" si="91"/>
        <v>#DIV/0!</v>
      </c>
      <c r="BM185" s="68" t="e">
        <f t="shared" si="92"/>
        <v>#DIV/0!</v>
      </c>
      <c r="BN185" s="67"/>
      <c r="BO185" s="67"/>
      <c r="BP185" s="67" t="s">
        <v>123</v>
      </c>
      <c r="BQ185" s="67"/>
      <c r="BR185" s="68" t="e">
        <f t="shared" si="93"/>
        <v>#DIV/0!</v>
      </c>
      <c r="BS185" s="68" t="e">
        <f t="shared" si="94"/>
        <v>#DIV/0!</v>
      </c>
      <c r="BT185" s="67"/>
      <c r="BU185" s="67"/>
      <c r="BV185" s="67" t="s">
        <v>124</v>
      </c>
      <c r="BW185" s="67"/>
      <c r="BX185" s="68" t="e">
        <f t="shared" si="95"/>
        <v>#DIV/0!</v>
      </c>
      <c r="BY185" s="68" t="e">
        <f t="shared" si="96"/>
        <v>#DIV/0!</v>
      </c>
      <c r="BZ185" s="67"/>
      <c r="CA185" s="67"/>
      <c r="CB185" s="67" t="s">
        <v>125</v>
      </c>
      <c r="CC185" s="67"/>
      <c r="CD185" s="68" t="e">
        <f t="shared" si="97"/>
        <v>#DIV/0!</v>
      </c>
      <c r="CE185" s="68" t="e">
        <f t="shared" si="98"/>
        <v>#DIV/0!</v>
      </c>
      <c r="CF185" s="67"/>
      <c r="CG185" s="67"/>
      <c r="CH185" s="67" t="s">
        <v>126</v>
      </c>
      <c r="CI185" s="67"/>
      <c r="CJ185" s="68" t="e">
        <f t="shared" si="99"/>
        <v>#DIV/0!</v>
      </c>
      <c r="CK185" s="68" t="e">
        <f t="shared" si="100"/>
        <v>#DIV/0!</v>
      </c>
      <c r="CL185" s="67"/>
      <c r="CM185" s="67"/>
      <c r="CN185" s="58">
        <f t="shared" si="101"/>
        <v>0</v>
      </c>
      <c r="CO185" s="58">
        <f t="shared" si="102"/>
        <v>0</v>
      </c>
      <c r="CP185" s="58">
        <f t="shared" si="103"/>
        <v>0</v>
      </c>
      <c r="CQ185" s="58">
        <f t="shared" si="104"/>
        <v>0</v>
      </c>
      <c r="CR185" s="58">
        <f t="shared" si="105"/>
        <v>0</v>
      </c>
      <c r="CS185" s="58">
        <f t="shared" si="106"/>
        <v>0</v>
      </c>
      <c r="CT185" s="58">
        <f t="shared" si="107"/>
        <v>0</v>
      </c>
      <c r="CU185" s="58">
        <f t="shared" si="108"/>
        <v>0</v>
      </c>
      <c r="CV185" s="58">
        <f t="shared" si="109"/>
        <v>0</v>
      </c>
      <c r="CW185" s="58">
        <f t="shared" si="110"/>
        <v>0</v>
      </c>
      <c r="CX185" s="58">
        <f t="shared" si="111"/>
        <v>0</v>
      </c>
      <c r="CY185" s="58">
        <f t="shared" si="112"/>
        <v>0</v>
      </c>
      <c r="CZ185" s="58">
        <f t="shared" si="113"/>
        <v>0</v>
      </c>
    </row>
    <row r="186" spans="1:104" ht="26" x14ac:dyDescent="0.35">
      <c r="A186" s="136" t="s">
        <v>499</v>
      </c>
      <c r="B186" s="293"/>
      <c r="C186" s="20" t="s">
        <v>853</v>
      </c>
      <c r="D186" s="22"/>
      <c r="E186" s="22"/>
      <c r="F186" s="22"/>
      <c r="G186" s="20">
        <f t="shared" si="76"/>
        <v>0</v>
      </c>
      <c r="H186" s="20"/>
      <c r="I186" s="20"/>
      <c r="J186" s="20"/>
      <c r="K186" s="20"/>
      <c r="L186" s="20"/>
      <c r="M186" s="20"/>
      <c r="N186" s="20"/>
      <c r="O186" s="20"/>
      <c r="P186" s="20"/>
      <c r="Q186" s="20"/>
      <c r="R186" s="20"/>
      <c r="S186" s="20"/>
      <c r="T186" s="67" t="s">
        <v>115</v>
      </c>
      <c r="U186" s="67"/>
      <c r="V186" s="68" t="e">
        <f t="shared" si="77"/>
        <v>#DIV/0!</v>
      </c>
      <c r="W186" s="68" t="e">
        <f t="shared" si="78"/>
        <v>#DIV/0!</v>
      </c>
      <c r="X186" s="67"/>
      <c r="Y186" s="67"/>
      <c r="Z186" s="67" t="s">
        <v>116</v>
      </c>
      <c r="AA186" s="67"/>
      <c r="AB186" s="68" t="e">
        <f t="shared" si="79"/>
        <v>#DIV/0!</v>
      </c>
      <c r="AC186" s="68" t="e">
        <f t="shared" si="80"/>
        <v>#DIV/0!</v>
      </c>
      <c r="AD186" s="67"/>
      <c r="AE186" s="67"/>
      <c r="AF186" s="67" t="s">
        <v>117</v>
      </c>
      <c r="AG186" s="67"/>
      <c r="AH186" s="68" t="e">
        <f t="shared" si="81"/>
        <v>#DIV/0!</v>
      </c>
      <c r="AI186" s="68" t="e">
        <f t="shared" si="82"/>
        <v>#DIV/0!</v>
      </c>
      <c r="AJ186" s="67"/>
      <c r="AK186" s="67"/>
      <c r="AL186" s="67" t="s">
        <v>118</v>
      </c>
      <c r="AM186" s="67"/>
      <c r="AN186" s="68" t="e">
        <f t="shared" si="83"/>
        <v>#DIV/0!</v>
      </c>
      <c r="AO186" s="68" t="e">
        <f t="shared" si="84"/>
        <v>#DIV/0!</v>
      </c>
      <c r="AP186" s="67"/>
      <c r="AQ186" s="67"/>
      <c r="AR186" s="67" t="s">
        <v>119</v>
      </c>
      <c r="AS186" s="67"/>
      <c r="AT186" s="68" t="e">
        <f t="shared" si="85"/>
        <v>#DIV/0!</v>
      </c>
      <c r="AU186" s="68" t="e">
        <f t="shared" si="86"/>
        <v>#DIV/0!</v>
      </c>
      <c r="AV186" s="67"/>
      <c r="AW186" s="67"/>
      <c r="AX186" s="67" t="s">
        <v>120</v>
      </c>
      <c r="AY186" s="67"/>
      <c r="AZ186" s="68" t="e">
        <f t="shared" si="87"/>
        <v>#DIV/0!</v>
      </c>
      <c r="BA186" s="68" t="e">
        <f t="shared" si="88"/>
        <v>#DIV/0!</v>
      </c>
      <c r="BB186" s="67"/>
      <c r="BC186" s="67"/>
      <c r="BD186" s="67" t="s">
        <v>121</v>
      </c>
      <c r="BE186" s="67"/>
      <c r="BF186" s="68" t="e">
        <f t="shared" si="89"/>
        <v>#DIV/0!</v>
      </c>
      <c r="BG186" s="68" t="e">
        <f t="shared" si="90"/>
        <v>#DIV/0!</v>
      </c>
      <c r="BH186" s="67"/>
      <c r="BI186" s="67"/>
      <c r="BJ186" s="67" t="s">
        <v>122</v>
      </c>
      <c r="BK186" s="67"/>
      <c r="BL186" s="68" t="e">
        <f t="shared" si="91"/>
        <v>#DIV/0!</v>
      </c>
      <c r="BM186" s="68" t="e">
        <f t="shared" si="92"/>
        <v>#DIV/0!</v>
      </c>
      <c r="BN186" s="67"/>
      <c r="BO186" s="67"/>
      <c r="BP186" s="67" t="s">
        <v>123</v>
      </c>
      <c r="BQ186" s="67"/>
      <c r="BR186" s="68" t="e">
        <f t="shared" si="93"/>
        <v>#DIV/0!</v>
      </c>
      <c r="BS186" s="68" t="e">
        <f t="shared" si="94"/>
        <v>#DIV/0!</v>
      </c>
      <c r="BT186" s="67"/>
      <c r="BU186" s="67"/>
      <c r="BV186" s="67" t="s">
        <v>124</v>
      </c>
      <c r="BW186" s="67"/>
      <c r="BX186" s="68" t="e">
        <f t="shared" si="95"/>
        <v>#DIV/0!</v>
      </c>
      <c r="BY186" s="68" t="e">
        <f t="shared" si="96"/>
        <v>#DIV/0!</v>
      </c>
      <c r="BZ186" s="67"/>
      <c r="CA186" s="67"/>
      <c r="CB186" s="67" t="s">
        <v>125</v>
      </c>
      <c r="CC186" s="67"/>
      <c r="CD186" s="68" t="e">
        <f t="shared" si="97"/>
        <v>#DIV/0!</v>
      </c>
      <c r="CE186" s="68" t="e">
        <f t="shared" si="98"/>
        <v>#DIV/0!</v>
      </c>
      <c r="CF186" s="67"/>
      <c r="CG186" s="67"/>
      <c r="CH186" s="67" t="s">
        <v>126</v>
      </c>
      <c r="CI186" s="67"/>
      <c r="CJ186" s="68" t="e">
        <f t="shared" si="99"/>
        <v>#DIV/0!</v>
      </c>
      <c r="CK186" s="68" t="e">
        <f t="shared" si="100"/>
        <v>#DIV/0!</v>
      </c>
      <c r="CL186" s="67"/>
      <c r="CM186" s="67"/>
      <c r="CN186" s="58">
        <f t="shared" si="101"/>
        <v>0</v>
      </c>
      <c r="CO186" s="58">
        <f t="shared" si="102"/>
        <v>0</v>
      </c>
      <c r="CP186" s="58">
        <f t="shared" si="103"/>
        <v>0</v>
      </c>
      <c r="CQ186" s="58">
        <f t="shared" si="104"/>
        <v>0</v>
      </c>
      <c r="CR186" s="58">
        <f t="shared" si="105"/>
        <v>0</v>
      </c>
      <c r="CS186" s="58">
        <f t="shared" si="106"/>
        <v>0</v>
      </c>
      <c r="CT186" s="58">
        <f t="shared" si="107"/>
        <v>0</v>
      </c>
      <c r="CU186" s="58">
        <f t="shared" si="108"/>
        <v>0</v>
      </c>
      <c r="CV186" s="58">
        <f t="shared" si="109"/>
        <v>0</v>
      </c>
      <c r="CW186" s="58">
        <f t="shared" si="110"/>
        <v>0</v>
      </c>
      <c r="CX186" s="58">
        <f t="shared" si="111"/>
        <v>0</v>
      </c>
      <c r="CY186" s="58">
        <f t="shared" si="112"/>
        <v>0</v>
      </c>
      <c r="CZ186" s="58">
        <f t="shared" si="113"/>
        <v>0</v>
      </c>
    </row>
    <row r="187" spans="1:104" ht="26" x14ac:dyDescent="0.35">
      <c r="A187" s="136" t="s">
        <v>499</v>
      </c>
      <c r="B187" s="294"/>
      <c r="C187" s="20" t="s">
        <v>854</v>
      </c>
      <c r="D187" s="22"/>
      <c r="E187" s="22"/>
      <c r="F187" s="22"/>
      <c r="G187" s="20">
        <f t="shared" si="76"/>
        <v>0</v>
      </c>
      <c r="H187" s="20"/>
      <c r="I187" s="20"/>
      <c r="J187" s="20"/>
      <c r="K187" s="20"/>
      <c r="L187" s="20"/>
      <c r="M187" s="20"/>
      <c r="N187" s="20"/>
      <c r="O187" s="20"/>
      <c r="P187" s="20"/>
      <c r="Q187" s="20"/>
      <c r="R187" s="20"/>
      <c r="S187" s="20"/>
      <c r="T187" s="67" t="s">
        <v>115</v>
      </c>
      <c r="U187" s="67"/>
      <c r="V187" s="68" t="e">
        <f t="shared" si="77"/>
        <v>#DIV/0!</v>
      </c>
      <c r="W187" s="68" t="e">
        <f t="shared" si="78"/>
        <v>#DIV/0!</v>
      </c>
      <c r="X187" s="67"/>
      <c r="Y187" s="67"/>
      <c r="Z187" s="67" t="s">
        <v>116</v>
      </c>
      <c r="AA187" s="67"/>
      <c r="AB187" s="68" t="e">
        <f t="shared" si="79"/>
        <v>#DIV/0!</v>
      </c>
      <c r="AC187" s="68" t="e">
        <f t="shared" si="80"/>
        <v>#DIV/0!</v>
      </c>
      <c r="AD187" s="67"/>
      <c r="AE187" s="67"/>
      <c r="AF187" s="67" t="s">
        <v>117</v>
      </c>
      <c r="AG187" s="67"/>
      <c r="AH187" s="68" t="e">
        <f t="shared" si="81"/>
        <v>#DIV/0!</v>
      </c>
      <c r="AI187" s="68" t="e">
        <f t="shared" si="82"/>
        <v>#DIV/0!</v>
      </c>
      <c r="AJ187" s="67"/>
      <c r="AK187" s="67"/>
      <c r="AL187" s="67" t="s">
        <v>118</v>
      </c>
      <c r="AM187" s="67"/>
      <c r="AN187" s="68" t="e">
        <f t="shared" si="83"/>
        <v>#DIV/0!</v>
      </c>
      <c r="AO187" s="68" t="e">
        <f t="shared" si="84"/>
        <v>#DIV/0!</v>
      </c>
      <c r="AP187" s="67"/>
      <c r="AQ187" s="67"/>
      <c r="AR187" s="67" t="s">
        <v>119</v>
      </c>
      <c r="AS187" s="67"/>
      <c r="AT187" s="68" t="e">
        <f t="shared" si="85"/>
        <v>#DIV/0!</v>
      </c>
      <c r="AU187" s="68" t="e">
        <f t="shared" si="86"/>
        <v>#DIV/0!</v>
      </c>
      <c r="AV187" s="67"/>
      <c r="AW187" s="67"/>
      <c r="AX187" s="67" t="s">
        <v>120</v>
      </c>
      <c r="AY187" s="67"/>
      <c r="AZ187" s="68" t="e">
        <f t="shared" si="87"/>
        <v>#DIV/0!</v>
      </c>
      <c r="BA187" s="68" t="e">
        <f t="shared" si="88"/>
        <v>#DIV/0!</v>
      </c>
      <c r="BB187" s="67"/>
      <c r="BC187" s="67"/>
      <c r="BD187" s="67" t="s">
        <v>121</v>
      </c>
      <c r="BE187" s="67"/>
      <c r="BF187" s="68" t="e">
        <f t="shared" si="89"/>
        <v>#DIV/0!</v>
      </c>
      <c r="BG187" s="68" t="e">
        <f t="shared" si="90"/>
        <v>#DIV/0!</v>
      </c>
      <c r="BH187" s="67"/>
      <c r="BI187" s="67"/>
      <c r="BJ187" s="67" t="s">
        <v>122</v>
      </c>
      <c r="BK187" s="67"/>
      <c r="BL187" s="68" t="e">
        <f t="shared" si="91"/>
        <v>#DIV/0!</v>
      </c>
      <c r="BM187" s="68" t="e">
        <f t="shared" si="92"/>
        <v>#DIV/0!</v>
      </c>
      <c r="BN187" s="67"/>
      <c r="BO187" s="67"/>
      <c r="BP187" s="67" t="s">
        <v>123</v>
      </c>
      <c r="BQ187" s="67"/>
      <c r="BR187" s="68" t="e">
        <f t="shared" si="93"/>
        <v>#DIV/0!</v>
      </c>
      <c r="BS187" s="68" t="e">
        <f t="shared" si="94"/>
        <v>#DIV/0!</v>
      </c>
      <c r="BT187" s="67"/>
      <c r="BU187" s="67"/>
      <c r="BV187" s="67" t="s">
        <v>124</v>
      </c>
      <c r="BW187" s="67"/>
      <c r="BX187" s="68" t="e">
        <f t="shared" si="95"/>
        <v>#DIV/0!</v>
      </c>
      <c r="BY187" s="68" t="e">
        <f t="shared" si="96"/>
        <v>#DIV/0!</v>
      </c>
      <c r="BZ187" s="67"/>
      <c r="CA187" s="67"/>
      <c r="CB187" s="67" t="s">
        <v>125</v>
      </c>
      <c r="CC187" s="67"/>
      <c r="CD187" s="68" t="e">
        <f t="shared" si="97"/>
        <v>#DIV/0!</v>
      </c>
      <c r="CE187" s="68" t="e">
        <f t="shared" si="98"/>
        <v>#DIV/0!</v>
      </c>
      <c r="CF187" s="67"/>
      <c r="CG187" s="67"/>
      <c r="CH187" s="67" t="s">
        <v>126</v>
      </c>
      <c r="CI187" s="67"/>
      <c r="CJ187" s="68" t="e">
        <f t="shared" si="99"/>
        <v>#DIV/0!</v>
      </c>
      <c r="CK187" s="68" t="e">
        <f t="shared" si="100"/>
        <v>#DIV/0!</v>
      </c>
      <c r="CL187" s="67"/>
      <c r="CM187" s="67"/>
      <c r="CN187" s="58">
        <f t="shared" si="101"/>
        <v>0</v>
      </c>
      <c r="CO187" s="58">
        <f t="shared" si="102"/>
        <v>0</v>
      </c>
      <c r="CP187" s="58">
        <f t="shared" si="103"/>
        <v>0</v>
      </c>
      <c r="CQ187" s="58">
        <f t="shared" si="104"/>
        <v>0</v>
      </c>
      <c r="CR187" s="58">
        <f t="shared" si="105"/>
        <v>0</v>
      </c>
      <c r="CS187" s="58">
        <f t="shared" si="106"/>
        <v>0</v>
      </c>
      <c r="CT187" s="58">
        <f t="shared" si="107"/>
        <v>0</v>
      </c>
      <c r="CU187" s="58">
        <f t="shared" si="108"/>
        <v>0</v>
      </c>
      <c r="CV187" s="58">
        <f t="shared" si="109"/>
        <v>0</v>
      </c>
      <c r="CW187" s="58">
        <f t="shared" si="110"/>
        <v>0</v>
      </c>
      <c r="CX187" s="58">
        <f t="shared" si="111"/>
        <v>0</v>
      </c>
      <c r="CY187" s="58">
        <f t="shared" si="112"/>
        <v>0</v>
      </c>
      <c r="CZ187" s="58">
        <f t="shared" si="113"/>
        <v>0</v>
      </c>
    </row>
    <row r="188" spans="1:104" ht="65" x14ac:dyDescent="0.35">
      <c r="A188" s="136" t="s">
        <v>499</v>
      </c>
      <c r="B188" s="292" t="s">
        <v>152</v>
      </c>
      <c r="C188" s="20" t="s">
        <v>855</v>
      </c>
      <c r="D188" s="22" t="s">
        <v>500</v>
      </c>
      <c r="E188" s="22" t="s">
        <v>535</v>
      </c>
      <c r="F188" s="22" t="s">
        <v>536</v>
      </c>
      <c r="G188" s="20">
        <f t="shared" si="76"/>
        <v>1</v>
      </c>
      <c r="H188" s="20"/>
      <c r="I188" s="20"/>
      <c r="J188" s="20"/>
      <c r="K188" s="20"/>
      <c r="L188" s="20"/>
      <c r="M188" s="20"/>
      <c r="N188" s="20"/>
      <c r="O188" s="20"/>
      <c r="P188" s="20"/>
      <c r="Q188" s="20"/>
      <c r="R188" s="20">
        <v>1</v>
      </c>
      <c r="S188" s="20"/>
      <c r="T188" s="67" t="s">
        <v>115</v>
      </c>
      <c r="U188" s="67"/>
      <c r="V188" s="68" t="e">
        <f t="shared" si="77"/>
        <v>#DIV/0!</v>
      </c>
      <c r="W188" s="68">
        <f t="shared" si="78"/>
        <v>0</v>
      </c>
      <c r="X188" s="67"/>
      <c r="Y188" s="67"/>
      <c r="Z188" s="67" t="s">
        <v>116</v>
      </c>
      <c r="AA188" s="67"/>
      <c r="AB188" s="68" t="e">
        <f t="shared" si="79"/>
        <v>#DIV/0!</v>
      </c>
      <c r="AC188" s="68">
        <f t="shared" si="80"/>
        <v>0</v>
      </c>
      <c r="AD188" s="67"/>
      <c r="AE188" s="67"/>
      <c r="AF188" s="67" t="s">
        <v>117</v>
      </c>
      <c r="AG188" s="67"/>
      <c r="AH188" s="68" t="e">
        <f t="shared" si="81"/>
        <v>#DIV/0!</v>
      </c>
      <c r="AI188" s="68">
        <f t="shared" si="82"/>
        <v>0</v>
      </c>
      <c r="AJ188" s="67"/>
      <c r="AK188" s="67"/>
      <c r="AL188" s="67" t="s">
        <v>118</v>
      </c>
      <c r="AM188" s="67"/>
      <c r="AN188" s="68" t="e">
        <f t="shared" si="83"/>
        <v>#DIV/0!</v>
      </c>
      <c r="AO188" s="68">
        <f t="shared" si="84"/>
        <v>0</v>
      </c>
      <c r="AP188" s="67"/>
      <c r="AQ188" s="67"/>
      <c r="AR188" s="67" t="s">
        <v>119</v>
      </c>
      <c r="AS188" s="67"/>
      <c r="AT188" s="68" t="e">
        <f t="shared" si="85"/>
        <v>#DIV/0!</v>
      </c>
      <c r="AU188" s="68">
        <f t="shared" si="86"/>
        <v>0</v>
      </c>
      <c r="AV188" s="67"/>
      <c r="AW188" s="67"/>
      <c r="AX188" s="67" t="s">
        <v>120</v>
      </c>
      <c r="AY188" s="67"/>
      <c r="AZ188" s="68" t="e">
        <f t="shared" si="87"/>
        <v>#DIV/0!</v>
      </c>
      <c r="BA188" s="68">
        <f t="shared" si="88"/>
        <v>0</v>
      </c>
      <c r="BB188" s="67"/>
      <c r="BC188" s="67"/>
      <c r="BD188" s="67" t="s">
        <v>121</v>
      </c>
      <c r="BE188" s="67"/>
      <c r="BF188" s="68" t="e">
        <f t="shared" si="89"/>
        <v>#DIV/0!</v>
      </c>
      <c r="BG188" s="68">
        <f t="shared" si="90"/>
        <v>0</v>
      </c>
      <c r="BH188" s="67"/>
      <c r="BI188" s="67"/>
      <c r="BJ188" s="67" t="s">
        <v>122</v>
      </c>
      <c r="BK188" s="67"/>
      <c r="BL188" s="68" t="e">
        <f t="shared" si="91"/>
        <v>#DIV/0!</v>
      </c>
      <c r="BM188" s="68">
        <f t="shared" si="92"/>
        <v>0</v>
      </c>
      <c r="BN188" s="67"/>
      <c r="BO188" s="67"/>
      <c r="BP188" s="67" t="s">
        <v>123</v>
      </c>
      <c r="BQ188" s="67"/>
      <c r="BR188" s="68" t="e">
        <f t="shared" si="93"/>
        <v>#DIV/0!</v>
      </c>
      <c r="BS188" s="68">
        <f t="shared" si="94"/>
        <v>0</v>
      </c>
      <c r="BT188" s="67"/>
      <c r="BU188" s="67"/>
      <c r="BV188" s="67" t="s">
        <v>124</v>
      </c>
      <c r="BW188" s="67"/>
      <c r="BX188" s="68" t="e">
        <f t="shared" si="95"/>
        <v>#DIV/0!</v>
      </c>
      <c r="BY188" s="68">
        <f t="shared" si="96"/>
        <v>0</v>
      </c>
      <c r="BZ188" s="67"/>
      <c r="CA188" s="67"/>
      <c r="CB188" s="67" t="s">
        <v>125</v>
      </c>
      <c r="CC188" s="67"/>
      <c r="CD188" s="68">
        <f t="shared" si="97"/>
        <v>0</v>
      </c>
      <c r="CE188" s="68">
        <f t="shared" si="98"/>
        <v>0</v>
      </c>
      <c r="CF188" s="67"/>
      <c r="CG188" s="67"/>
      <c r="CH188" s="67" t="s">
        <v>126</v>
      </c>
      <c r="CI188" s="67"/>
      <c r="CJ188" s="68" t="e">
        <f t="shared" si="99"/>
        <v>#DIV/0!</v>
      </c>
      <c r="CK188" s="68">
        <f t="shared" si="100"/>
        <v>0</v>
      </c>
      <c r="CL188" s="67"/>
      <c r="CM188" s="67"/>
      <c r="CN188" s="58">
        <f t="shared" si="101"/>
        <v>0</v>
      </c>
      <c r="CO188" s="58">
        <f t="shared" si="102"/>
        <v>0</v>
      </c>
      <c r="CP188" s="58">
        <f t="shared" si="103"/>
        <v>0</v>
      </c>
      <c r="CQ188" s="58">
        <f t="shared" si="104"/>
        <v>0</v>
      </c>
      <c r="CR188" s="58">
        <f t="shared" si="105"/>
        <v>0</v>
      </c>
      <c r="CS188" s="58">
        <f t="shared" si="106"/>
        <v>0</v>
      </c>
      <c r="CT188" s="58">
        <f t="shared" si="107"/>
        <v>0</v>
      </c>
      <c r="CU188" s="58">
        <f t="shared" si="108"/>
        <v>0</v>
      </c>
      <c r="CV188" s="58">
        <f t="shared" si="109"/>
        <v>0</v>
      </c>
      <c r="CW188" s="58">
        <f t="shared" si="110"/>
        <v>0</v>
      </c>
      <c r="CX188" s="58">
        <f t="shared" si="111"/>
        <v>0</v>
      </c>
      <c r="CY188" s="58">
        <f t="shared" si="112"/>
        <v>0</v>
      </c>
      <c r="CZ188" s="58">
        <f t="shared" si="113"/>
        <v>0</v>
      </c>
    </row>
    <row r="189" spans="1:104" ht="65" x14ac:dyDescent="0.35">
      <c r="A189" s="136" t="s">
        <v>499</v>
      </c>
      <c r="B189" s="293"/>
      <c r="C189" s="20" t="s">
        <v>856</v>
      </c>
      <c r="D189" s="22" t="s">
        <v>500</v>
      </c>
      <c r="E189" s="22" t="s">
        <v>537</v>
      </c>
      <c r="F189" s="22" t="s">
        <v>538</v>
      </c>
      <c r="G189" s="20">
        <f t="shared" si="76"/>
        <v>2</v>
      </c>
      <c r="H189" s="20"/>
      <c r="I189" s="20"/>
      <c r="J189" s="20"/>
      <c r="K189" s="20"/>
      <c r="L189" s="20"/>
      <c r="M189" s="20"/>
      <c r="N189" s="20"/>
      <c r="O189" s="20">
        <v>1</v>
      </c>
      <c r="P189" s="20"/>
      <c r="Q189" s="20"/>
      <c r="R189" s="20">
        <v>1</v>
      </c>
      <c r="S189" s="20"/>
      <c r="T189" s="67" t="s">
        <v>115</v>
      </c>
      <c r="U189" s="67"/>
      <c r="V189" s="68" t="e">
        <f t="shared" si="77"/>
        <v>#DIV/0!</v>
      </c>
      <c r="W189" s="68">
        <f t="shared" si="78"/>
        <v>0</v>
      </c>
      <c r="X189" s="67"/>
      <c r="Y189" s="67"/>
      <c r="Z189" s="67" t="s">
        <v>116</v>
      </c>
      <c r="AA189" s="67"/>
      <c r="AB189" s="68" t="e">
        <f t="shared" si="79"/>
        <v>#DIV/0!</v>
      </c>
      <c r="AC189" s="68">
        <f t="shared" si="80"/>
        <v>0</v>
      </c>
      <c r="AD189" s="67"/>
      <c r="AE189" s="67"/>
      <c r="AF189" s="67" t="s">
        <v>117</v>
      </c>
      <c r="AG189" s="67"/>
      <c r="AH189" s="68" t="e">
        <f t="shared" si="81"/>
        <v>#DIV/0!</v>
      </c>
      <c r="AI189" s="68">
        <f t="shared" si="82"/>
        <v>0</v>
      </c>
      <c r="AJ189" s="67"/>
      <c r="AK189" s="67"/>
      <c r="AL189" s="67" t="s">
        <v>118</v>
      </c>
      <c r="AM189" s="67"/>
      <c r="AN189" s="68" t="e">
        <f t="shared" si="83"/>
        <v>#DIV/0!</v>
      </c>
      <c r="AO189" s="68">
        <f t="shared" si="84"/>
        <v>0</v>
      </c>
      <c r="AP189" s="67"/>
      <c r="AQ189" s="67"/>
      <c r="AR189" s="67" t="s">
        <v>119</v>
      </c>
      <c r="AS189" s="67"/>
      <c r="AT189" s="68" t="e">
        <f t="shared" si="85"/>
        <v>#DIV/0!</v>
      </c>
      <c r="AU189" s="68">
        <f t="shared" si="86"/>
        <v>0</v>
      </c>
      <c r="AV189" s="67"/>
      <c r="AW189" s="67"/>
      <c r="AX189" s="67" t="s">
        <v>120</v>
      </c>
      <c r="AY189" s="67"/>
      <c r="AZ189" s="68" t="e">
        <f t="shared" si="87"/>
        <v>#DIV/0!</v>
      </c>
      <c r="BA189" s="68">
        <f t="shared" si="88"/>
        <v>0</v>
      </c>
      <c r="BB189" s="67"/>
      <c r="BC189" s="67"/>
      <c r="BD189" s="67" t="s">
        <v>121</v>
      </c>
      <c r="BE189" s="67"/>
      <c r="BF189" s="68" t="e">
        <f t="shared" si="89"/>
        <v>#DIV/0!</v>
      </c>
      <c r="BG189" s="68">
        <f t="shared" si="90"/>
        <v>0</v>
      </c>
      <c r="BH189" s="67"/>
      <c r="BI189" s="67"/>
      <c r="BJ189" s="67" t="s">
        <v>122</v>
      </c>
      <c r="BK189" s="67"/>
      <c r="BL189" s="68">
        <f t="shared" si="91"/>
        <v>0</v>
      </c>
      <c r="BM189" s="68">
        <f t="shared" si="92"/>
        <v>0</v>
      </c>
      <c r="BN189" s="67"/>
      <c r="BO189" s="67"/>
      <c r="BP189" s="67" t="s">
        <v>123</v>
      </c>
      <c r="BQ189" s="67"/>
      <c r="BR189" s="68" t="e">
        <f t="shared" si="93"/>
        <v>#DIV/0!</v>
      </c>
      <c r="BS189" s="68">
        <f t="shared" si="94"/>
        <v>0</v>
      </c>
      <c r="BT189" s="67"/>
      <c r="BU189" s="67"/>
      <c r="BV189" s="67" t="s">
        <v>124</v>
      </c>
      <c r="BW189" s="67"/>
      <c r="BX189" s="68" t="e">
        <f t="shared" si="95"/>
        <v>#DIV/0!</v>
      </c>
      <c r="BY189" s="68">
        <f t="shared" si="96"/>
        <v>0</v>
      </c>
      <c r="BZ189" s="67"/>
      <c r="CA189" s="67"/>
      <c r="CB189" s="67" t="s">
        <v>125</v>
      </c>
      <c r="CC189" s="67"/>
      <c r="CD189" s="68">
        <f t="shared" si="97"/>
        <v>0</v>
      </c>
      <c r="CE189" s="68">
        <f t="shared" si="98"/>
        <v>0</v>
      </c>
      <c r="CF189" s="67"/>
      <c r="CG189" s="67"/>
      <c r="CH189" s="67" t="s">
        <v>126</v>
      </c>
      <c r="CI189" s="67"/>
      <c r="CJ189" s="68" t="e">
        <f t="shared" si="99"/>
        <v>#DIV/0!</v>
      </c>
      <c r="CK189" s="68">
        <f t="shared" si="100"/>
        <v>0</v>
      </c>
      <c r="CL189" s="67"/>
      <c r="CM189" s="67"/>
      <c r="CN189" s="58">
        <f t="shared" si="101"/>
        <v>0</v>
      </c>
      <c r="CO189" s="58">
        <f t="shared" si="102"/>
        <v>0</v>
      </c>
      <c r="CP189" s="58">
        <f t="shared" si="103"/>
        <v>0</v>
      </c>
      <c r="CQ189" s="58">
        <f t="shared" si="104"/>
        <v>0</v>
      </c>
      <c r="CR189" s="58">
        <f t="shared" si="105"/>
        <v>0</v>
      </c>
      <c r="CS189" s="58">
        <f t="shared" si="106"/>
        <v>0</v>
      </c>
      <c r="CT189" s="58">
        <f t="shared" si="107"/>
        <v>0</v>
      </c>
      <c r="CU189" s="58">
        <f t="shared" si="108"/>
        <v>0</v>
      </c>
      <c r="CV189" s="58">
        <f t="shared" si="109"/>
        <v>0</v>
      </c>
      <c r="CW189" s="58">
        <f t="shared" si="110"/>
        <v>0</v>
      </c>
      <c r="CX189" s="58">
        <f t="shared" si="111"/>
        <v>0</v>
      </c>
      <c r="CY189" s="58">
        <f t="shared" si="112"/>
        <v>0</v>
      </c>
      <c r="CZ189" s="58">
        <f t="shared" si="113"/>
        <v>0</v>
      </c>
    </row>
    <row r="190" spans="1:104" ht="26" x14ac:dyDescent="0.35">
      <c r="A190" s="136" t="s">
        <v>499</v>
      </c>
      <c r="B190" s="293"/>
      <c r="C190" s="20" t="s">
        <v>857</v>
      </c>
      <c r="D190" s="22"/>
      <c r="E190" s="22"/>
      <c r="F190" s="22"/>
      <c r="G190" s="20">
        <f t="shared" si="76"/>
        <v>0</v>
      </c>
      <c r="H190" s="20"/>
      <c r="I190" s="20"/>
      <c r="J190" s="20"/>
      <c r="K190" s="20"/>
      <c r="L190" s="20"/>
      <c r="M190" s="20"/>
      <c r="N190" s="20"/>
      <c r="O190" s="20"/>
      <c r="P190" s="20"/>
      <c r="Q190" s="20"/>
      <c r="R190" s="20"/>
      <c r="S190" s="20"/>
      <c r="T190" s="67" t="s">
        <v>115</v>
      </c>
      <c r="U190" s="67"/>
      <c r="V190" s="68" t="e">
        <f t="shared" si="77"/>
        <v>#DIV/0!</v>
      </c>
      <c r="W190" s="68" t="e">
        <f t="shared" si="78"/>
        <v>#DIV/0!</v>
      </c>
      <c r="X190" s="67"/>
      <c r="Y190" s="67"/>
      <c r="Z190" s="67" t="s">
        <v>116</v>
      </c>
      <c r="AA190" s="67"/>
      <c r="AB190" s="68" t="e">
        <f t="shared" si="79"/>
        <v>#DIV/0!</v>
      </c>
      <c r="AC190" s="68" t="e">
        <f t="shared" si="80"/>
        <v>#DIV/0!</v>
      </c>
      <c r="AD190" s="67"/>
      <c r="AE190" s="67"/>
      <c r="AF190" s="67" t="s">
        <v>117</v>
      </c>
      <c r="AG190" s="67"/>
      <c r="AH190" s="68" t="e">
        <f t="shared" si="81"/>
        <v>#DIV/0!</v>
      </c>
      <c r="AI190" s="68" t="e">
        <f t="shared" si="82"/>
        <v>#DIV/0!</v>
      </c>
      <c r="AJ190" s="67"/>
      <c r="AK190" s="67"/>
      <c r="AL190" s="67" t="s">
        <v>118</v>
      </c>
      <c r="AM190" s="67"/>
      <c r="AN190" s="68" t="e">
        <f t="shared" si="83"/>
        <v>#DIV/0!</v>
      </c>
      <c r="AO190" s="68" t="e">
        <f t="shared" si="84"/>
        <v>#DIV/0!</v>
      </c>
      <c r="AP190" s="67"/>
      <c r="AQ190" s="67"/>
      <c r="AR190" s="67" t="s">
        <v>119</v>
      </c>
      <c r="AS190" s="67"/>
      <c r="AT190" s="68" t="e">
        <f t="shared" si="85"/>
        <v>#DIV/0!</v>
      </c>
      <c r="AU190" s="68" t="e">
        <f t="shared" si="86"/>
        <v>#DIV/0!</v>
      </c>
      <c r="AV190" s="67"/>
      <c r="AW190" s="67"/>
      <c r="AX190" s="67" t="s">
        <v>120</v>
      </c>
      <c r="AY190" s="67"/>
      <c r="AZ190" s="68" t="e">
        <f t="shared" si="87"/>
        <v>#DIV/0!</v>
      </c>
      <c r="BA190" s="68" t="e">
        <f t="shared" si="88"/>
        <v>#DIV/0!</v>
      </c>
      <c r="BB190" s="67"/>
      <c r="BC190" s="67"/>
      <c r="BD190" s="67" t="s">
        <v>121</v>
      </c>
      <c r="BE190" s="67"/>
      <c r="BF190" s="68" t="e">
        <f t="shared" si="89"/>
        <v>#DIV/0!</v>
      </c>
      <c r="BG190" s="68" t="e">
        <f t="shared" si="90"/>
        <v>#DIV/0!</v>
      </c>
      <c r="BH190" s="67"/>
      <c r="BI190" s="67"/>
      <c r="BJ190" s="67" t="s">
        <v>122</v>
      </c>
      <c r="BK190" s="67"/>
      <c r="BL190" s="68" t="e">
        <f t="shared" si="91"/>
        <v>#DIV/0!</v>
      </c>
      <c r="BM190" s="68" t="e">
        <f t="shared" si="92"/>
        <v>#DIV/0!</v>
      </c>
      <c r="BN190" s="67"/>
      <c r="BO190" s="67"/>
      <c r="BP190" s="67" t="s">
        <v>123</v>
      </c>
      <c r="BQ190" s="67"/>
      <c r="BR190" s="68" t="e">
        <f t="shared" si="93"/>
        <v>#DIV/0!</v>
      </c>
      <c r="BS190" s="68" t="e">
        <f t="shared" si="94"/>
        <v>#DIV/0!</v>
      </c>
      <c r="BT190" s="67"/>
      <c r="BU190" s="67"/>
      <c r="BV190" s="67" t="s">
        <v>124</v>
      </c>
      <c r="BW190" s="67"/>
      <c r="BX190" s="68" t="e">
        <f t="shared" si="95"/>
        <v>#DIV/0!</v>
      </c>
      <c r="BY190" s="68" t="e">
        <f t="shared" si="96"/>
        <v>#DIV/0!</v>
      </c>
      <c r="BZ190" s="67"/>
      <c r="CA190" s="67"/>
      <c r="CB190" s="67" t="s">
        <v>125</v>
      </c>
      <c r="CC190" s="67"/>
      <c r="CD190" s="68" t="e">
        <f t="shared" si="97"/>
        <v>#DIV/0!</v>
      </c>
      <c r="CE190" s="68" t="e">
        <f t="shared" si="98"/>
        <v>#DIV/0!</v>
      </c>
      <c r="CF190" s="67"/>
      <c r="CG190" s="67"/>
      <c r="CH190" s="67" t="s">
        <v>126</v>
      </c>
      <c r="CI190" s="67"/>
      <c r="CJ190" s="68" t="e">
        <f t="shared" si="99"/>
        <v>#DIV/0!</v>
      </c>
      <c r="CK190" s="68" t="e">
        <f t="shared" si="100"/>
        <v>#DIV/0!</v>
      </c>
      <c r="CL190" s="67"/>
      <c r="CM190" s="67"/>
      <c r="CN190" s="58">
        <f t="shared" si="101"/>
        <v>0</v>
      </c>
      <c r="CO190" s="58">
        <f t="shared" si="102"/>
        <v>0</v>
      </c>
      <c r="CP190" s="58">
        <f t="shared" si="103"/>
        <v>0</v>
      </c>
      <c r="CQ190" s="58">
        <f t="shared" si="104"/>
        <v>0</v>
      </c>
      <c r="CR190" s="58">
        <f t="shared" si="105"/>
        <v>0</v>
      </c>
      <c r="CS190" s="58">
        <f t="shared" si="106"/>
        <v>0</v>
      </c>
      <c r="CT190" s="58">
        <f t="shared" si="107"/>
        <v>0</v>
      </c>
      <c r="CU190" s="58">
        <f t="shared" si="108"/>
        <v>0</v>
      </c>
      <c r="CV190" s="58">
        <f t="shared" si="109"/>
        <v>0</v>
      </c>
      <c r="CW190" s="58">
        <f t="shared" si="110"/>
        <v>0</v>
      </c>
      <c r="CX190" s="58">
        <f t="shared" si="111"/>
        <v>0</v>
      </c>
      <c r="CY190" s="58">
        <f t="shared" si="112"/>
        <v>0</v>
      </c>
      <c r="CZ190" s="58">
        <f t="shared" si="113"/>
        <v>0</v>
      </c>
    </row>
    <row r="191" spans="1:104" ht="26" x14ac:dyDescent="0.35">
      <c r="A191" s="136" t="s">
        <v>499</v>
      </c>
      <c r="B191" s="294"/>
      <c r="C191" s="20" t="s">
        <v>858</v>
      </c>
      <c r="D191" s="22"/>
      <c r="E191" s="22"/>
      <c r="F191" s="22"/>
      <c r="G191" s="20">
        <f t="shared" si="76"/>
        <v>0</v>
      </c>
      <c r="H191" s="20"/>
      <c r="I191" s="20"/>
      <c r="J191" s="20"/>
      <c r="K191" s="20"/>
      <c r="L191" s="20"/>
      <c r="M191" s="20"/>
      <c r="N191" s="20"/>
      <c r="O191" s="20"/>
      <c r="P191" s="20"/>
      <c r="Q191" s="20"/>
      <c r="R191" s="20"/>
      <c r="S191" s="20"/>
      <c r="T191" s="67" t="s">
        <v>115</v>
      </c>
      <c r="U191" s="67"/>
      <c r="V191" s="68" t="e">
        <f t="shared" si="77"/>
        <v>#DIV/0!</v>
      </c>
      <c r="W191" s="68" t="e">
        <f t="shared" si="78"/>
        <v>#DIV/0!</v>
      </c>
      <c r="X191" s="67"/>
      <c r="Y191" s="67"/>
      <c r="Z191" s="67" t="s">
        <v>116</v>
      </c>
      <c r="AA191" s="67"/>
      <c r="AB191" s="68" t="e">
        <f t="shared" si="79"/>
        <v>#DIV/0!</v>
      </c>
      <c r="AC191" s="68" t="e">
        <f t="shared" si="80"/>
        <v>#DIV/0!</v>
      </c>
      <c r="AD191" s="67"/>
      <c r="AE191" s="67"/>
      <c r="AF191" s="67" t="s">
        <v>117</v>
      </c>
      <c r="AG191" s="67"/>
      <c r="AH191" s="68" t="e">
        <f t="shared" si="81"/>
        <v>#DIV/0!</v>
      </c>
      <c r="AI191" s="68" t="e">
        <f t="shared" si="82"/>
        <v>#DIV/0!</v>
      </c>
      <c r="AJ191" s="67"/>
      <c r="AK191" s="67"/>
      <c r="AL191" s="67" t="s">
        <v>118</v>
      </c>
      <c r="AM191" s="67"/>
      <c r="AN191" s="68" t="e">
        <f t="shared" si="83"/>
        <v>#DIV/0!</v>
      </c>
      <c r="AO191" s="68" t="e">
        <f t="shared" si="84"/>
        <v>#DIV/0!</v>
      </c>
      <c r="AP191" s="67"/>
      <c r="AQ191" s="67"/>
      <c r="AR191" s="67" t="s">
        <v>119</v>
      </c>
      <c r="AS191" s="67"/>
      <c r="AT191" s="68" t="e">
        <f t="shared" si="85"/>
        <v>#DIV/0!</v>
      </c>
      <c r="AU191" s="68" t="e">
        <f t="shared" si="86"/>
        <v>#DIV/0!</v>
      </c>
      <c r="AV191" s="67"/>
      <c r="AW191" s="67"/>
      <c r="AX191" s="67" t="s">
        <v>120</v>
      </c>
      <c r="AY191" s="67"/>
      <c r="AZ191" s="68" t="e">
        <f t="shared" si="87"/>
        <v>#DIV/0!</v>
      </c>
      <c r="BA191" s="68" t="e">
        <f t="shared" si="88"/>
        <v>#DIV/0!</v>
      </c>
      <c r="BB191" s="67"/>
      <c r="BC191" s="67"/>
      <c r="BD191" s="67" t="s">
        <v>121</v>
      </c>
      <c r="BE191" s="67"/>
      <c r="BF191" s="68" t="e">
        <f t="shared" si="89"/>
        <v>#DIV/0!</v>
      </c>
      <c r="BG191" s="68" t="e">
        <f t="shared" si="90"/>
        <v>#DIV/0!</v>
      </c>
      <c r="BH191" s="67"/>
      <c r="BI191" s="67"/>
      <c r="BJ191" s="67" t="s">
        <v>122</v>
      </c>
      <c r="BK191" s="67"/>
      <c r="BL191" s="68" t="e">
        <f t="shared" si="91"/>
        <v>#DIV/0!</v>
      </c>
      <c r="BM191" s="68" t="e">
        <f t="shared" si="92"/>
        <v>#DIV/0!</v>
      </c>
      <c r="BN191" s="67"/>
      <c r="BO191" s="67"/>
      <c r="BP191" s="67" t="s">
        <v>123</v>
      </c>
      <c r="BQ191" s="67"/>
      <c r="BR191" s="68" t="e">
        <f t="shared" si="93"/>
        <v>#DIV/0!</v>
      </c>
      <c r="BS191" s="68" t="e">
        <f t="shared" si="94"/>
        <v>#DIV/0!</v>
      </c>
      <c r="BT191" s="67"/>
      <c r="BU191" s="67"/>
      <c r="BV191" s="67" t="s">
        <v>124</v>
      </c>
      <c r="BW191" s="67"/>
      <c r="BX191" s="68" t="e">
        <f t="shared" si="95"/>
        <v>#DIV/0!</v>
      </c>
      <c r="BY191" s="68" t="e">
        <f t="shared" si="96"/>
        <v>#DIV/0!</v>
      </c>
      <c r="BZ191" s="67"/>
      <c r="CA191" s="67"/>
      <c r="CB191" s="67" t="s">
        <v>125</v>
      </c>
      <c r="CC191" s="67"/>
      <c r="CD191" s="68" t="e">
        <f t="shared" si="97"/>
        <v>#DIV/0!</v>
      </c>
      <c r="CE191" s="68" t="e">
        <f t="shared" si="98"/>
        <v>#DIV/0!</v>
      </c>
      <c r="CF191" s="67"/>
      <c r="CG191" s="67"/>
      <c r="CH191" s="67" t="s">
        <v>126</v>
      </c>
      <c r="CI191" s="67"/>
      <c r="CJ191" s="68" t="e">
        <f t="shared" si="99"/>
        <v>#DIV/0!</v>
      </c>
      <c r="CK191" s="68" t="e">
        <f t="shared" si="100"/>
        <v>#DIV/0!</v>
      </c>
      <c r="CL191" s="67"/>
      <c r="CM191" s="67"/>
      <c r="CN191" s="58">
        <f t="shared" si="101"/>
        <v>0</v>
      </c>
      <c r="CO191" s="58">
        <f t="shared" si="102"/>
        <v>0</v>
      </c>
      <c r="CP191" s="58">
        <f t="shared" si="103"/>
        <v>0</v>
      </c>
      <c r="CQ191" s="58">
        <f t="shared" si="104"/>
        <v>0</v>
      </c>
      <c r="CR191" s="58">
        <f t="shared" si="105"/>
        <v>0</v>
      </c>
      <c r="CS191" s="58">
        <f t="shared" si="106"/>
        <v>0</v>
      </c>
      <c r="CT191" s="58">
        <f t="shared" si="107"/>
        <v>0</v>
      </c>
      <c r="CU191" s="58">
        <f t="shared" si="108"/>
        <v>0</v>
      </c>
      <c r="CV191" s="58">
        <f t="shared" si="109"/>
        <v>0</v>
      </c>
      <c r="CW191" s="58">
        <f t="shared" si="110"/>
        <v>0</v>
      </c>
      <c r="CX191" s="58">
        <f t="shared" si="111"/>
        <v>0</v>
      </c>
      <c r="CY191" s="58">
        <f t="shared" si="112"/>
        <v>0</v>
      </c>
      <c r="CZ191" s="58">
        <f t="shared" si="113"/>
        <v>0</v>
      </c>
    </row>
    <row r="192" spans="1:104" ht="52" x14ac:dyDescent="0.35">
      <c r="A192" s="136" t="s">
        <v>499</v>
      </c>
      <c r="B192" s="292" t="s">
        <v>152</v>
      </c>
      <c r="C192" s="20" t="s">
        <v>859</v>
      </c>
      <c r="D192" s="22" t="s">
        <v>539</v>
      </c>
      <c r="E192" s="22" t="s">
        <v>540</v>
      </c>
      <c r="F192" s="22" t="s">
        <v>541</v>
      </c>
      <c r="G192" s="20">
        <f t="shared" si="76"/>
        <v>1</v>
      </c>
      <c r="H192" s="20"/>
      <c r="I192" s="20"/>
      <c r="J192" s="20"/>
      <c r="K192" s="20"/>
      <c r="L192" s="20"/>
      <c r="M192" s="20"/>
      <c r="N192" s="20"/>
      <c r="O192" s="20"/>
      <c r="P192" s="20">
        <v>1</v>
      </c>
      <c r="Q192" s="20"/>
      <c r="R192" s="20"/>
      <c r="S192" s="20"/>
      <c r="T192" s="67" t="s">
        <v>115</v>
      </c>
      <c r="U192" s="67"/>
      <c r="V192" s="68" t="e">
        <f t="shared" si="77"/>
        <v>#DIV/0!</v>
      </c>
      <c r="W192" s="68">
        <f t="shared" si="78"/>
        <v>0</v>
      </c>
      <c r="X192" s="67"/>
      <c r="Y192" s="67"/>
      <c r="Z192" s="67" t="s">
        <v>116</v>
      </c>
      <c r="AA192" s="67"/>
      <c r="AB192" s="68" t="e">
        <f t="shared" si="79"/>
        <v>#DIV/0!</v>
      </c>
      <c r="AC192" s="68">
        <f t="shared" si="80"/>
        <v>0</v>
      </c>
      <c r="AD192" s="67"/>
      <c r="AE192" s="67"/>
      <c r="AF192" s="67" t="s">
        <v>117</v>
      </c>
      <c r="AG192" s="67"/>
      <c r="AH192" s="68" t="e">
        <f t="shared" si="81"/>
        <v>#DIV/0!</v>
      </c>
      <c r="AI192" s="68">
        <f t="shared" si="82"/>
        <v>0</v>
      </c>
      <c r="AJ192" s="67"/>
      <c r="AK192" s="67"/>
      <c r="AL192" s="67" t="s">
        <v>118</v>
      </c>
      <c r="AM192" s="67"/>
      <c r="AN192" s="68" t="e">
        <f t="shared" si="83"/>
        <v>#DIV/0!</v>
      </c>
      <c r="AO192" s="68">
        <f t="shared" si="84"/>
        <v>0</v>
      </c>
      <c r="AP192" s="67"/>
      <c r="AQ192" s="67"/>
      <c r="AR192" s="67" t="s">
        <v>119</v>
      </c>
      <c r="AS192" s="67"/>
      <c r="AT192" s="68" t="e">
        <f t="shared" si="85"/>
        <v>#DIV/0!</v>
      </c>
      <c r="AU192" s="68">
        <f t="shared" si="86"/>
        <v>0</v>
      </c>
      <c r="AV192" s="67"/>
      <c r="AW192" s="67"/>
      <c r="AX192" s="67" t="s">
        <v>120</v>
      </c>
      <c r="AY192" s="67"/>
      <c r="AZ192" s="68" t="e">
        <f t="shared" si="87"/>
        <v>#DIV/0!</v>
      </c>
      <c r="BA192" s="68">
        <f t="shared" si="88"/>
        <v>0</v>
      </c>
      <c r="BB192" s="67"/>
      <c r="BC192" s="67"/>
      <c r="BD192" s="67" t="s">
        <v>121</v>
      </c>
      <c r="BE192" s="67"/>
      <c r="BF192" s="68" t="e">
        <f t="shared" si="89"/>
        <v>#DIV/0!</v>
      </c>
      <c r="BG192" s="68">
        <f t="shared" si="90"/>
        <v>0</v>
      </c>
      <c r="BH192" s="67"/>
      <c r="BI192" s="67"/>
      <c r="BJ192" s="67" t="s">
        <v>122</v>
      </c>
      <c r="BK192" s="67"/>
      <c r="BL192" s="68" t="e">
        <f t="shared" si="91"/>
        <v>#DIV/0!</v>
      </c>
      <c r="BM192" s="68">
        <f t="shared" si="92"/>
        <v>0</v>
      </c>
      <c r="BN192" s="67"/>
      <c r="BO192" s="67"/>
      <c r="BP192" s="67" t="s">
        <v>123</v>
      </c>
      <c r="BQ192" s="67"/>
      <c r="BR192" s="68">
        <f t="shared" si="93"/>
        <v>0</v>
      </c>
      <c r="BS192" s="68">
        <f t="shared" si="94"/>
        <v>0</v>
      </c>
      <c r="BT192" s="67"/>
      <c r="BU192" s="67"/>
      <c r="BV192" s="67" t="s">
        <v>124</v>
      </c>
      <c r="BW192" s="67"/>
      <c r="BX192" s="68" t="e">
        <f t="shared" si="95"/>
        <v>#DIV/0!</v>
      </c>
      <c r="BY192" s="68">
        <f t="shared" si="96"/>
        <v>0</v>
      </c>
      <c r="BZ192" s="67"/>
      <c r="CA192" s="67"/>
      <c r="CB192" s="67" t="s">
        <v>125</v>
      </c>
      <c r="CC192" s="67"/>
      <c r="CD192" s="68" t="e">
        <f t="shared" si="97"/>
        <v>#DIV/0!</v>
      </c>
      <c r="CE192" s="68">
        <f t="shared" si="98"/>
        <v>0</v>
      </c>
      <c r="CF192" s="67"/>
      <c r="CG192" s="67"/>
      <c r="CH192" s="67" t="s">
        <v>126</v>
      </c>
      <c r="CI192" s="67"/>
      <c r="CJ192" s="68" t="e">
        <f t="shared" si="99"/>
        <v>#DIV/0!</v>
      </c>
      <c r="CK192" s="68">
        <f t="shared" si="100"/>
        <v>0</v>
      </c>
      <c r="CL192" s="67"/>
      <c r="CM192" s="67"/>
      <c r="CN192" s="58">
        <f t="shared" si="101"/>
        <v>0</v>
      </c>
      <c r="CO192" s="58">
        <f t="shared" si="102"/>
        <v>0</v>
      </c>
      <c r="CP192" s="58">
        <f t="shared" si="103"/>
        <v>0</v>
      </c>
      <c r="CQ192" s="58">
        <f t="shared" si="104"/>
        <v>0</v>
      </c>
      <c r="CR192" s="58">
        <f t="shared" si="105"/>
        <v>0</v>
      </c>
      <c r="CS192" s="58">
        <f t="shared" si="106"/>
        <v>0</v>
      </c>
      <c r="CT192" s="58">
        <f t="shared" si="107"/>
        <v>0</v>
      </c>
      <c r="CU192" s="58">
        <f t="shared" si="108"/>
        <v>0</v>
      </c>
      <c r="CV192" s="58">
        <f t="shared" si="109"/>
        <v>0</v>
      </c>
      <c r="CW192" s="58">
        <f t="shared" si="110"/>
        <v>0</v>
      </c>
      <c r="CX192" s="58">
        <f t="shared" si="111"/>
        <v>0</v>
      </c>
      <c r="CY192" s="58">
        <f t="shared" si="112"/>
        <v>0</v>
      </c>
      <c r="CZ192" s="58">
        <f t="shared" si="113"/>
        <v>0</v>
      </c>
    </row>
    <row r="193" spans="1:104" ht="104" x14ac:dyDescent="0.35">
      <c r="A193" s="136" t="s">
        <v>499</v>
      </c>
      <c r="B193" s="293"/>
      <c r="C193" s="20" t="s">
        <v>860</v>
      </c>
      <c r="D193" s="22" t="s">
        <v>539</v>
      </c>
      <c r="E193" s="22" t="s">
        <v>542</v>
      </c>
      <c r="F193" s="22" t="s">
        <v>543</v>
      </c>
      <c r="G193" s="20">
        <f t="shared" si="76"/>
        <v>1</v>
      </c>
      <c r="H193" s="20"/>
      <c r="I193" s="20"/>
      <c r="J193" s="20"/>
      <c r="K193" s="20"/>
      <c r="L193" s="20"/>
      <c r="M193" s="20"/>
      <c r="N193" s="20"/>
      <c r="O193" s="20"/>
      <c r="P193" s="20"/>
      <c r="Q193" s="20"/>
      <c r="R193" s="20">
        <v>1</v>
      </c>
      <c r="S193" s="20"/>
      <c r="T193" s="67" t="s">
        <v>115</v>
      </c>
      <c r="U193" s="67"/>
      <c r="V193" s="68" t="e">
        <f t="shared" si="77"/>
        <v>#DIV/0!</v>
      </c>
      <c r="W193" s="68">
        <f t="shared" si="78"/>
        <v>0</v>
      </c>
      <c r="X193" s="67"/>
      <c r="Y193" s="67"/>
      <c r="Z193" s="67" t="s">
        <v>116</v>
      </c>
      <c r="AA193" s="67"/>
      <c r="AB193" s="68" t="e">
        <f t="shared" si="79"/>
        <v>#DIV/0!</v>
      </c>
      <c r="AC193" s="68">
        <f t="shared" si="80"/>
        <v>0</v>
      </c>
      <c r="AD193" s="67"/>
      <c r="AE193" s="67"/>
      <c r="AF193" s="67" t="s">
        <v>117</v>
      </c>
      <c r="AG193" s="67"/>
      <c r="AH193" s="68" t="e">
        <f t="shared" si="81"/>
        <v>#DIV/0!</v>
      </c>
      <c r="AI193" s="68">
        <f t="shared" si="82"/>
        <v>0</v>
      </c>
      <c r="AJ193" s="67"/>
      <c r="AK193" s="67"/>
      <c r="AL193" s="67" t="s">
        <v>118</v>
      </c>
      <c r="AM193" s="67"/>
      <c r="AN193" s="68" t="e">
        <f t="shared" si="83"/>
        <v>#DIV/0!</v>
      </c>
      <c r="AO193" s="68">
        <f t="shared" si="84"/>
        <v>0</v>
      </c>
      <c r="AP193" s="67"/>
      <c r="AQ193" s="67"/>
      <c r="AR193" s="67" t="s">
        <v>119</v>
      </c>
      <c r="AS193" s="67"/>
      <c r="AT193" s="68" t="e">
        <f t="shared" si="85"/>
        <v>#DIV/0!</v>
      </c>
      <c r="AU193" s="68">
        <f t="shared" si="86"/>
        <v>0</v>
      </c>
      <c r="AV193" s="67"/>
      <c r="AW193" s="67"/>
      <c r="AX193" s="67" t="s">
        <v>120</v>
      </c>
      <c r="AY193" s="67"/>
      <c r="AZ193" s="68" t="e">
        <f t="shared" si="87"/>
        <v>#DIV/0!</v>
      </c>
      <c r="BA193" s="68">
        <f t="shared" si="88"/>
        <v>0</v>
      </c>
      <c r="BB193" s="67"/>
      <c r="BC193" s="67"/>
      <c r="BD193" s="67" t="s">
        <v>121</v>
      </c>
      <c r="BE193" s="67"/>
      <c r="BF193" s="68" t="e">
        <f t="shared" si="89"/>
        <v>#DIV/0!</v>
      </c>
      <c r="BG193" s="68">
        <f t="shared" si="90"/>
        <v>0</v>
      </c>
      <c r="BH193" s="67"/>
      <c r="BI193" s="67"/>
      <c r="BJ193" s="67" t="s">
        <v>122</v>
      </c>
      <c r="BK193" s="67"/>
      <c r="BL193" s="68" t="e">
        <f t="shared" si="91"/>
        <v>#DIV/0!</v>
      </c>
      <c r="BM193" s="68">
        <f t="shared" si="92"/>
        <v>0</v>
      </c>
      <c r="BN193" s="67"/>
      <c r="BO193" s="67"/>
      <c r="BP193" s="67" t="s">
        <v>123</v>
      </c>
      <c r="BQ193" s="67"/>
      <c r="BR193" s="68" t="e">
        <f t="shared" si="93"/>
        <v>#DIV/0!</v>
      </c>
      <c r="BS193" s="68">
        <f t="shared" si="94"/>
        <v>0</v>
      </c>
      <c r="BT193" s="67"/>
      <c r="BU193" s="67"/>
      <c r="BV193" s="67" t="s">
        <v>124</v>
      </c>
      <c r="BW193" s="67"/>
      <c r="BX193" s="68" t="e">
        <f t="shared" si="95"/>
        <v>#DIV/0!</v>
      </c>
      <c r="BY193" s="68">
        <f t="shared" si="96"/>
        <v>0</v>
      </c>
      <c r="BZ193" s="67"/>
      <c r="CA193" s="67"/>
      <c r="CB193" s="67" t="s">
        <v>125</v>
      </c>
      <c r="CC193" s="67"/>
      <c r="CD193" s="68">
        <f t="shared" si="97"/>
        <v>0</v>
      </c>
      <c r="CE193" s="68">
        <f t="shared" si="98"/>
        <v>0</v>
      </c>
      <c r="CF193" s="67"/>
      <c r="CG193" s="67"/>
      <c r="CH193" s="67" t="s">
        <v>126</v>
      </c>
      <c r="CI193" s="67"/>
      <c r="CJ193" s="68" t="e">
        <f t="shared" si="99"/>
        <v>#DIV/0!</v>
      </c>
      <c r="CK193" s="68">
        <f t="shared" si="100"/>
        <v>0</v>
      </c>
      <c r="CL193" s="67"/>
      <c r="CM193" s="67"/>
      <c r="CN193" s="58">
        <f t="shared" si="101"/>
        <v>0</v>
      </c>
      <c r="CO193" s="58">
        <f t="shared" si="102"/>
        <v>0</v>
      </c>
      <c r="CP193" s="58">
        <f t="shared" si="103"/>
        <v>0</v>
      </c>
      <c r="CQ193" s="58">
        <f t="shared" si="104"/>
        <v>0</v>
      </c>
      <c r="CR193" s="58">
        <f t="shared" si="105"/>
        <v>0</v>
      </c>
      <c r="CS193" s="58">
        <f t="shared" si="106"/>
        <v>0</v>
      </c>
      <c r="CT193" s="58">
        <f t="shared" si="107"/>
        <v>0</v>
      </c>
      <c r="CU193" s="58">
        <f t="shared" si="108"/>
        <v>0</v>
      </c>
      <c r="CV193" s="58">
        <f t="shared" si="109"/>
        <v>0</v>
      </c>
      <c r="CW193" s="58">
        <f t="shared" si="110"/>
        <v>0</v>
      </c>
      <c r="CX193" s="58">
        <f t="shared" si="111"/>
        <v>0</v>
      </c>
      <c r="CY193" s="58">
        <f t="shared" si="112"/>
        <v>0</v>
      </c>
      <c r="CZ193" s="58">
        <f t="shared" si="113"/>
        <v>0</v>
      </c>
    </row>
    <row r="194" spans="1:104" ht="91" x14ac:dyDescent="0.35">
      <c r="A194" s="136" t="s">
        <v>499</v>
      </c>
      <c r="B194" s="293"/>
      <c r="C194" s="20" t="s">
        <v>861</v>
      </c>
      <c r="D194" s="22" t="s">
        <v>539</v>
      </c>
      <c r="E194" s="22" t="s">
        <v>544</v>
      </c>
      <c r="F194" s="22" t="s">
        <v>545</v>
      </c>
      <c r="G194" s="20">
        <f t="shared" si="76"/>
        <v>1</v>
      </c>
      <c r="H194" s="20"/>
      <c r="I194" s="20"/>
      <c r="J194" s="20"/>
      <c r="K194" s="20"/>
      <c r="L194" s="20"/>
      <c r="M194" s="20"/>
      <c r="N194" s="20"/>
      <c r="O194" s="20"/>
      <c r="P194" s="20"/>
      <c r="Q194" s="20"/>
      <c r="R194" s="20">
        <v>1</v>
      </c>
      <c r="S194" s="20"/>
      <c r="T194" s="67" t="s">
        <v>115</v>
      </c>
      <c r="U194" s="67"/>
      <c r="V194" s="68" t="e">
        <f t="shared" si="77"/>
        <v>#DIV/0!</v>
      </c>
      <c r="W194" s="68">
        <f t="shared" si="78"/>
        <v>0</v>
      </c>
      <c r="X194" s="67"/>
      <c r="Y194" s="67"/>
      <c r="Z194" s="67" t="s">
        <v>116</v>
      </c>
      <c r="AA194" s="67"/>
      <c r="AB194" s="68" t="e">
        <f t="shared" si="79"/>
        <v>#DIV/0!</v>
      </c>
      <c r="AC194" s="68">
        <f t="shared" si="80"/>
        <v>0</v>
      </c>
      <c r="AD194" s="67"/>
      <c r="AE194" s="67"/>
      <c r="AF194" s="67" t="s">
        <v>117</v>
      </c>
      <c r="AG194" s="67"/>
      <c r="AH194" s="68" t="e">
        <f t="shared" si="81"/>
        <v>#DIV/0!</v>
      </c>
      <c r="AI194" s="68">
        <f t="shared" si="82"/>
        <v>0</v>
      </c>
      <c r="AJ194" s="67"/>
      <c r="AK194" s="67"/>
      <c r="AL194" s="67" t="s">
        <v>118</v>
      </c>
      <c r="AM194" s="67"/>
      <c r="AN194" s="68" t="e">
        <f t="shared" si="83"/>
        <v>#DIV/0!</v>
      </c>
      <c r="AO194" s="68">
        <f t="shared" si="84"/>
        <v>0</v>
      </c>
      <c r="AP194" s="67"/>
      <c r="AQ194" s="67"/>
      <c r="AR194" s="67" t="s">
        <v>119</v>
      </c>
      <c r="AS194" s="67"/>
      <c r="AT194" s="68" t="e">
        <f t="shared" si="85"/>
        <v>#DIV/0!</v>
      </c>
      <c r="AU194" s="68">
        <f t="shared" si="86"/>
        <v>0</v>
      </c>
      <c r="AV194" s="67"/>
      <c r="AW194" s="67"/>
      <c r="AX194" s="67" t="s">
        <v>120</v>
      </c>
      <c r="AY194" s="67"/>
      <c r="AZ194" s="68" t="e">
        <f t="shared" si="87"/>
        <v>#DIV/0!</v>
      </c>
      <c r="BA194" s="68">
        <f t="shared" si="88"/>
        <v>0</v>
      </c>
      <c r="BB194" s="67"/>
      <c r="BC194" s="67"/>
      <c r="BD194" s="67" t="s">
        <v>121</v>
      </c>
      <c r="BE194" s="67"/>
      <c r="BF194" s="68" t="e">
        <f t="shared" si="89"/>
        <v>#DIV/0!</v>
      </c>
      <c r="BG194" s="68">
        <f t="shared" si="90"/>
        <v>0</v>
      </c>
      <c r="BH194" s="67"/>
      <c r="BI194" s="67"/>
      <c r="BJ194" s="67" t="s">
        <v>122</v>
      </c>
      <c r="BK194" s="67"/>
      <c r="BL194" s="68" t="e">
        <f t="shared" si="91"/>
        <v>#DIV/0!</v>
      </c>
      <c r="BM194" s="68">
        <f t="shared" si="92"/>
        <v>0</v>
      </c>
      <c r="BN194" s="67"/>
      <c r="BO194" s="67"/>
      <c r="BP194" s="67" t="s">
        <v>123</v>
      </c>
      <c r="BQ194" s="67"/>
      <c r="BR194" s="68" t="e">
        <f t="shared" si="93"/>
        <v>#DIV/0!</v>
      </c>
      <c r="BS194" s="68">
        <f t="shared" si="94"/>
        <v>0</v>
      </c>
      <c r="BT194" s="67"/>
      <c r="BU194" s="67"/>
      <c r="BV194" s="67" t="s">
        <v>124</v>
      </c>
      <c r="BW194" s="67"/>
      <c r="BX194" s="68" t="e">
        <f t="shared" si="95"/>
        <v>#DIV/0!</v>
      </c>
      <c r="BY194" s="68">
        <f t="shared" si="96"/>
        <v>0</v>
      </c>
      <c r="BZ194" s="67"/>
      <c r="CA194" s="67"/>
      <c r="CB194" s="67" t="s">
        <v>125</v>
      </c>
      <c r="CC194" s="67"/>
      <c r="CD194" s="68">
        <f t="shared" si="97"/>
        <v>0</v>
      </c>
      <c r="CE194" s="68">
        <f t="shared" si="98"/>
        <v>0</v>
      </c>
      <c r="CF194" s="67"/>
      <c r="CG194" s="67"/>
      <c r="CH194" s="67" t="s">
        <v>126</v>
      </c>
      <c r="CI194" s="67"/>
      <c r="CJ194" s="68" t="e">
        <f t="shared" si="99"/>
        <v>#DIV/0!</v>
      </c>
      <c r="CK194" s="68">
        <f t="shared" si="100"/>
        <v>0</v>
      </c>
      <c r="CL194" s="67"/>
      <c r="CM194" s="67"/>
      <c r="CN194" s="58">
        <f t="shared" si="101"/>
        <v>0</v>
      </c>
      <c r="CO194" s="58">
        <f t="shared" si="102"/>
        <v>0</v>
      </c>
      <c r="CP194" s="58">
        <f t="shared" si="103"/>
        <v>0</v>
      </c>
      <c r="CQ194" s="58">
        <f t="shared" si="104"/>
        <v>0</v>
      </c>
      <c r="CR194" s="58">
        <f t="shared" si="105"/>
        <v>0</v>
      </c>
      <c r="CS194" s="58">
        <f t="shared" si="106"/>
        <v>0</v>
      </c>
      <c r="CT194" s="58">
        <f t="shared" si="107"/>
        <v>0</v>
      </c>
      <c r="CU194" s="58">
        <f t="shared" si="108"/>
        <v>0</v>
      </c>
      <c r="CV194" s="58">
        <f t="shared" si="109"/>
        <v>0</v>
      </c>
      <c r="CW194" s="58">
        <f t="shared" si="110"/>
        <v>0</v>
      </c>
      <c r="CX194" s="58">
        <f t="shared" si="111"/>
        <v>0</v>
      </c>
      <c r="CY194" s="58">
        <f t="shared" si="112"/>
        <v>0</v>
      </c>
      <c r="CZ194" s="58">
        <f t="shared" si="113"/>
        <v>0</v>
      </c>
    </row>
    <row r="195" spans="1:104" ht="26" x14ac:dyDescent="0.35">
      <c r="A195" s="136" t="s">
        <v>499</v>
      </c>
      <c r="B195" s="294"/>
      <c r="C195" s="20" t="s">
        <v>862</v>
      </c>
      <c r="D195" s="22"/>
      <c r="E195" s="22"/>
      <c r="F195" s="22"/>
      <c r="G195" s="20">
        <f t="shared" si="76"/>
        <v>0</v>
      </c>
      <c r="H195" s="20"/>
      <c r="I195" s="20"/>
      <c r="J195" s="20"/>
      <c r="K195" s="20"/>
      <c r="L195" s="20"/>
      <c r="M195" s="20"/>
      <c r="N195" s="20"/>
      <c r="O195" s="20"/>
      <c r="P195" s="20"/>
      <c r="Q195" s="20"/>
      <c r="R195" s="20"/>
      <c r="S195" s="20"/>
      <c r="T195" s="67" t="s">
        <v>115</v>
      </c>
      <c r="U195" s="67"/>
      <c r="V195" s="68" t="e">
        <f t="shared" si="77"/>
        <v>#DIV/0!</v>
      </c>
      <c r="W195" s="68" t="e">
        <f t="shared" si="78"/>
        <v>#DIV/0!</v>
      </c>
      <c r="X195" s="67"/>
      <c r="Y195" s="67"/>
      <c r="Z195" s="67" t="s">
        <v>116</v>
      </c>
      <c r="AA195" s="67"/>
      <c r="AB195" s="68" t="e">
        <f t="shared" si="79"/>
        <v>#DIV/0!</v>
      </c>
      <c r="AC195" s="68" t="e">
        <f t="shared" si="80"/>
        <v>#DIV/0!</v>
      </c>
      <c r="AD195" s="67"/>
      <c r="AE195" s="67"/>
      <c r="AF195" s="67" t="s">
        <v>117</v>
      </c>
      <c r="AG195" s="67"/>
      <c r="AH195" s="68" t="e">
        <f t="shared" si="81"/>
        <v>#DIV/0!</v>
      </c>
      <c r="AI195" s="68" t="e">
        <f t="shared" si="82"/>
        <v>#DIV/0!</v>
      </c>
      <c r="AJ195" s="67"/>
      <c r="AK195" s="67"/>
      <c r="AL195" s="67" t="s">
        <v>118</v>
      </c>
      <c r="AM195" s="67"/>
      <c r="AN195" s="68" t="e">
        <f t="shared" si="83"/>
        <v>#DIV/0!</v>
      </c>
      <c r="AO195" s="68" t="e">
        <f t="shared" si="84"/>
        <v>#DIV/0!</v>
      </c>
      <c r="AP195" s="67"/>
      <c r="AQ195" s="67"/>
      <c r="AR195" s="67" t="s">
        <v>119</v>
      </c>
      <c r="AS195" s="67"/>
      <c r="AT195" s="68" t="e">
        <f t="shared" si="85"/>
        <v>#DIV/0!</v>
      </c>
      <c r="AU195" s="68" t="e">
        <f t="shared" si="86"/>
        <v>#DIV/0!</v>
      </c>
      <c r="AV195" s="67"/>
      <c r="AW195" s="67"/>
      <c r="AX195" s="67" t="s">
        <v>120</v>
      </c>
      <c r="AY195" s="67"/>
      <c r="AZ195" s="68" t="e">
        <f t="shared" si="87"/>
        <v>#DIV/0!</v>
      </c>
      <c r="BA195" s="68" t="e">
        <f t="shared" si="88"/>
        <v>#DIV/0!</v>
      </c>
      <c r="BB195" s="67"/>
      <c r="BC195" s="67"/>
      <c r="BD195" s="67" t="s">
        <v>121</v>
      </c>
      <c r="BE195" s="67"/>
      <c r="BF195" s="68" t="e">
        <f t="shared" si="89"/>
        <v>#DIV/0!</v>
      </c>
      <c r="BG195" s="68" t="e">
        <f t="shared" si="90"/>
        <v>#DIV/0!</v>
      </c>
      <c r="BH195" s="67"/>
      <c r="BI195" s="67"/>
      <c r="BJ195" s="67" t="s">
        <v>122</v>
      </c>
      <c r="BK195" s="67"/>
      <c r="BL195" s="68" t="e">
        <f t="shared" si="91"/>
        <v>#DIV/0!</v>
      </c>
      <c r="BM195" s="68" t="e">
        <f t="shared" si="92"/>
        <v>#DIV/0!</v>
      </c>
      <c r="BN195" s="67"/>
      <c r="BO195" s="67"/>
      <c r="BP195" s="67" t="s">
        <v>123</v>
      </c>
      <c r="BQ195" s="67"/>
      <c r="BR195" s="68" t="e">
        <f t="shared" si="93"/>
        <v>#DIV/0!</v>
      </c>
      <c r="BS195" s="68" t="e">
        <f t="shared" si="94"/>
        <v>#DIV/0!</v>
      </c>
      <c r="BT195" s="67"/>
      <c r="BU195" s="67"/>
      <c r="BV195" s="67" t="s">
        <v>124</v>
      </c>
      <c r="BW195" s="67"/>
      <c r="BX195" s="68" t="e">
        <f t="shared" si="95"/>
        <v>#DIV/0!</v>
      </c>
      <c r="BY195" s="68" t="e">
        <f t="shared" si="96"/>
        <v>#DIV/0!</v>
      </c>
      <c r="BZ195" s="67"/>
      <c r="CA195" s="67"/>
      <c r="CB195" s="67" t="s">
        <v>125</v>
      </c>
      <c r="CC195" s="67"/>
      <c r="CD195" s="68" t="e">
        <f t="shared" si="97"/>
        <v>#DIV/0!</v>
      </c>
      <c r="CE195" s="68" t="e">
        <f t="shared" si="98"/>
        <v>#DIV/0!</v>
      </c>
      <c r="CF195" s="67"/>
      <c r="CG195" s="67"/>
      <c r="CH195" s="67" t="s">
        <v>126</v>
      </c>
      <c r="CI195" s="67"/>
      <c r="CJ195" s="68" t="e">
        <f t="shared" si="99"/>
        <v>#DIV/0!</v>
      </c>
      <c r="CK195" s="68" t="e">
        <f t="shared" si="100"/>
        <v>#DIV/0!</v>
      </c>
      <c r="CL195" s="67"/>
      <c r="CM195" s="67"/>
      <c r="CN195" s="58">
        <f t="shared" si="101"/>
        <v>0</v>
      </c>
      <c r="CO195" s="58">
        <f t="shared" si="102"/>
        <v>0</v>
      </c>
      <c r="CP195" s="58">
        <f t="shared" si="103"/>
        <v>0</v>
      </c>
      <c r="CQ195" s="58">
        <f t="shared" si="104"/>
        <v>0</v>
      </c>
      <c r="CR195" s="58">
        <f t="shared" si="105"/>
        <v>0</v>
      </c>
      <c r="CS195" s="58">
        <f t="shared" si="106"/>
        <v>0</v>
      </c>
      <c r="CT195" s="58">
        <f t="shared" si="107"/>
        <v>0</v>
      </c>
      <c r="CU195" s="58">
        <f t="shared" si="108"/>
        <v>0</v>
      </c>
      <c r="CV195" s="58">
        <f t="shared" si="109"/>
        <v>0</v>
      </c>
      <c r="CW195" s="58">
        <f t="shared" si="110"/>
        <v>0</v>
      </c>
      <c r="CX195" s="58">
        <f t="shared" si="111"/>
        <v>0</v>
      </c>
      <c r="CY195" s="58">
        <f t="shared" si="112"/>
        <v>0</v>
      </c>
      <c r="CZ195" s="58">
        <f t="shared" si="113"/>
        <v>0</v>
      </c>
    </row>
    <row r="196" spans="1:104" ht="78" x14ac:dyDescent="0.35">
      <c r="A196" s="136" t="s">
        <v>499</v>
      </c>
      <c r="B196" s="292" t="s">
        <v>152</v>
      </c>
      <c r="C196" s="20" t="s">
        <v>863</v>
      </c>
      <c r="D196" s="22" t="s">
        <v>500</v>
      </c>
      <c r="E196" s="22" t="s">
        <v>546</v>
      </c>
      <c r="F196" s="22" t="s">
        <v>534</v>
      </c>
      <c r="G196" s="20">
        <f t="shared" si="76"/>
        <v>1</v>
      </c>
      <c r="H196" s="20"/>
      <c r="I196" s="20"/>
      <c r="J196" s="20"/>
      <c r="K196" s="20"/>
      <c r="L196" s="20"/>
      <c r="M196" s="20"/>
      <c r="N196" s="20"/>
      <c r="O196" s="20"/>
      <c r="P196" s="20"/>
      <c r="Q196" s="20">
        <v>1</v>
      </c>
      <c r="R196" s="20"/>
      <c r="S196" s="20"/>
      <c r="T196" s="67" t="s">
        <v>115</v>
      </c>
      <c r="U196" s="67"/>
      <c r="V196" s="68" t="e">
        <f t="shared" si="77"/>
        <v>#DIV/0!</v>
      </c>
      <c r="W196" s="68">
        <f t="shared" si="78"/>
        <v>0</v>
      </c>
      <c r="X196" s="67"/>
      <c r="Y196" s="67"/>
      <c r="Z196" s="67" t="s">
        <v>116</v>
      </c>
      <c r="AA196" s="67"/>
      <c r="AB196" s="68" t="e">
        <f t="shared" si="79"/>
        <v>#DIV/0!</v>
      </c>
      <c r="AC196" s="68">
        <f t="shared" si="80"/>
        <v>0</v>
      </c>
      <c r="AD196" s="67"/>
      <c r="AE196" s="67"/>
      <c r="AF196" s="67" t="s">
        <v>117</v>
      </c>
      <c r="AG196" s="67"/>
      <c r="AH196" s="68" t="e">
        <f t="shared" si="81"/>
        <v>#DIV/0!</v>
      </c>
      <c r="AI196" s="68">
        <f t="shared" si="82"/>
        <v>0</v>
      </c>
      <c r="AJ196" s="67"/>
      <c r="AK196" s="67"/>
      <c r="AL196" s="67" t="s">
        <v>118</v>
      </c>
      <c r="AM196" s="67"/>
      <c r="AN196" s="68" t="e">
        <f t="shared" si="83"/>
        <v>#DIV/0!</v>
      </c>
      <c r="AO196" s="68">
        <f t="shared" si="84"/>
        <v>0</v>
      </c>
      <c r="AP196" s="67"/>
      <c r="AQ196" s="67"/>
      <c r="AR196" s="67" t="s">
        <v>119</v>
      </c>
      <c r="AS196" s="67"/>
      <c r="AT196" s="68" t="e">
        <f t="shared" si="85"/>
        <v>#DIV/0!</v>
      </c>
      <c r="AU196" s="68">
        <f t="shared" si="86"/>
        <v>0</v>
      </c>
      <c r="AV196" s="67"/>
      <c r="AW196" s="67"/>
      <c r="AX196" s="67" t="s">
        <v>120</v>
      </c>
      <c r="AY196" s="67"/>
      <c r="AZ196" s="68" t="e">
        <f t="shared" si="87"/>
        <v>#DIV/0!</v>
      </c>
      <c r="BA196" s="68">
        <f t="shared" si="88"/>
        <v>0</v>
      </c>
      <c r="BB196" s="67"/>
      <c r="BC196" s="67"/>
      <c r="BD196" s="67" t="s">
        <v>121</v>
      </c>
      <c r="BE196" s="67"/>
      <c r="BF196" s="68" t="e">
        <f t="shared" si="89"/>
        <v>#DIV/0!</v>
      </c>
      <c r="BG196" s="68">
        <f t="shared" si="90"/>
        <v>0</v>
      </c>
      <c r="BH196" s="67"/>
      <c r="BI196" s="67"/>
      <c r="BJ196" s="67" t="s">
        <v>122</v>
      </c>
      <c r="BK196" s="67"/>
      <c r="BL196" s="68" t="e">
        <f t="shared" si="91"/>
        <v>#DIV/0!</v>
      </c>
      <c r="BM196" s="68">
        <f t="shared" si="92"/>
        <v>0</v>
      </c>
      <c r="BN196" s="67"/>
      <c r="BO196" s="67"/>
      <c r="BP196" s="67" t="s">
        <v>123</v>
      </c>
      <c r="BQ196" s="67"/>
      <c r="BR196" s="68" t="e">
        <f t="shared" si="93"/>
        <v>#DIV/0!</v>
      </c>
      <c r="BS196" s="68">
        <f t="shared" si="94"/>
        <v>0</v>
      </c>
      <c r="BT196" s="67"/>
      <c r="BU196" s="67"/>
      <c r="BV196" s="67" t="s">
        <v>124</v>
      </c>
      <c r="BW196" s="67"/>
      <c r="BX196" s="68">
        <f t="shared" si="95"/>
        <v>0</v>
      </c>
      <c r="BY196" s="68">
        <f t="shared" si="96"/>
        <v>0</v>
      </c>
      <c r="BZ196" s="67"/>
      <c r="CA196" s="67"/>
      <c r="CB196" s="67" t="s">
        <v>125</v>
      </c>
      <c r="CC196" s="67"/>
      <c r="CD196" s="68" t="e">
        <f t="shared" si="97"/>
        <v>#DIV/0!</v>
      </c>
      <c r="CE196" s="68">
        <f t="shared" si="98"/>
        <v>0</v>
      </c>
      <c r="CF196" s="67"/>
      <c r="CG196" s="67"/>
      <c r="CH196" s="67" t="s">
        <v>126</v>
      </c>
      <c r="CI196" s="67"/>
      <c r="CJ196" s="68" t="e">
        <f t="shared" si="99"/>
        <v>#DIV/0!</v>
      </c>
      <c r="CK196" s="68">
        <f t="shared" si="100"/>
        <v>0</v>
      </c>
      <c r="CL196" s="67"/>
      <c r="CM196" s="67"/>
      <c r="CN196" s="58">
        <f t="shared" si="101"/>
        <v>0</v>
      </c>
      <c r="CO196" s="58">
        <f t="shared" si="102"/>
        <v>0</v>
      </c>
      <c r="CP196" s="58">
        <f t="shared" si="103"/>
        <v>0</v>
      </c>
      <c r="CQ196" s="58">
        <f t="shared" si="104"/>
        <v>0</v>
      </c>
      <c r="CR196" s="58">
        <f t="shared" si="105"/>
        <v>0</v>
      </c>
      <c r="CS196" s="58">
        <f t="shared" si="106"/>
        <v>0</v>
      </c>
      <c r="CT196" s="58">
        <f t="shared" si="107"/>
        <v>0</v>
      </c>
      <c r="CU196" s="58">
        <f t="shared" si="108"/>
        <v>0</v>
      </c>
      <c r="CV196" s="58">
        <f t="shared" si="109"/>
        <v>0</v>
      </c>
      <c r="CW196" s="58">
        <f t="shared" si="110"/>
        <v>0</v>
      </c>
      <c r="CX196" s="58">
        <f t="shared" si="111"/>
        <v>0</v>
      </c>
      <c r="CY196" s="58">
        <f t="shared" si="112"/>
        <v>0</v>
      </c>
      <c r="CZ196" s="58">
        <f t="shared" si="113"/>
        <v>0</v>
      </c>
    </row>
    <row r="197" spans="1:104" ht="52" x14ac:dyDescent="0.35">
      <c r="A197" s="136" t="s">
        <v>499</v>
      </c>
      <c r="B197" s="293"/>
      <c r="C197" s="20" t="s">
        <v>864</v>
      </c>
      <c r="D197" s="22" t="s">
        <v>500</v>
      </c>
      <c r="E197" s="22" t="s">
        <v>547</v>
      </c>
      <c r="F197" s="22" t="s">
        <v>548</v>
      </c>
      <c r="G197" s="20">
        <f t="shared" si="76"/>
        <v>1</v>
      </c>
      <c r="H197" s="20"/>
      <c r="I197" s="20"/>
      <c r="J197" s="20"/>
      <c r="K197" s="20"/>
      <c r="L197" s="20"/>
      <c r="M197" s="20"/>
      <c r="N197" s="20"/>
      <c r="O197" s="20"/>
      <c r="P197" s="20"/>
      <c r="Q197" s="20"/>
      <c r="R197" s="20">
        <v>1</v>
      </c>
      <c r="S197" s="20"/>
      <c r="T197" s="67" t="s">
        <v>115</v>
      </c>
      <c r="U197" s="67"/>
      <c r="V197" s="68" t="e">
        <f t="shared" si="77"/>
        <v>#DIV/0!</v>
      </c>
      <c r="W197" s="68">
        <f t="shared" si="78"/>
        <v>0</v>
      </c>
      <c r="X197" s="67"/>
      <c r="Y197" s="67"/>
      <c r="Z197" s="67" t="s">
        <v>116</v>
      </c>
      <c r="AA197" s="67"/>
      <c r="AB197" s="68" t="e">
        <f t="shared" si="79"/>
        <v>#DIV/0!</v>
      </c>
      <c r="AC197" s="68">
        <f t="shared" si="80"/>
        <v>0</v>
      </c>
      <c r="AD197" s="67"/>
      <c r="AE197" s="67"/>
      <c r="AF197" s="67" t="s">
        <v>117</v>
      </c>
      <c r="AG197" s="67"/>
      <c r="AH197" s="68" t="e">
        <f t="shared" si="81"/>
        <v>#DIV/0!</v>
      </c>
      <c r="AI197" s="68">
        <f t="shared" si="82"/>
        <v>0</v>
      </c>
      <c r="AJ197" s="67"/>
      <c r="AK197" s="67"/>
      <c r="AL197" s="67" t="s">
        <v>118</v>
      </c>
      <c r="AM197" s="67"/>
      <c r="AN197" s="68" t="e">
        <f t="shared" si="83"/>
        <v>#DIV/0!</v>
      </c>
      <c r="AO197" s="68">
        <f t="shared" si="84"/>
        <v>0</v>
      </c>
      <c r="AP197" s="67"/>
      <c r="AQ197" s="67"/>
      <c r="AR197" s="67" t="s">
        <v>119</v>
      </c>
      <c r="AS197" s="67"/>
      <c r="AT197" s="68" t="e">
        <f t="shared" si="85"/>
        <v>#DIV/0!</v>
      </c>
      <c r="AU197" s="68">
        <f t="shared" si="86"/>
        <v>0</v>
      </c>
      <c r="AV197" s="67"/>
      <c r="AW197" s="67"/>
      <c r="AX197" s="67" t="s">
        <v>120</v>
      </c>
      <c r="AY197" s="67"/>
      <c r="AZ197" s="68" t="e">
        <f t="shared" si="87"/>
        <v>#DIV/0!</v>
      </c>
      <c r="BA197" s="68">
        <f t="shared" si="88"/>
        <v>0</v>
      </c>
      <c r="BB197" s="67"/>
      <c r="BC197" s="67"/>
      <c r="BD197" s="67" t="s">
        <v>121</v>
      </c>
      <c r="BE197" s="67"/>
      <c r="BF197" s="68" t="e">
        <f t="shared" si="89"/>
        <v>#DIV/0!</v>
      </c>
      <c r="BG197" s="68">
        <f t="shared" si="90"/>
        <v>0</v>
      </c>
      <c r="BH197" s="67"/>
      <c r="BI197" s="67"/>
      <c r="BJ197" s="67" t="s">
        <v>122</v>
      </c>
      <c r="BK197" s="67"/>
      <c r="BL197" s="68" t="e">
        <f t="shared" si="91"/>
        <v>#DIV/0!</v>
      </c>
      <c r="BM197" s="68">
        <f t="shared" si="92"/>
        <v>0</v>
      </c>
      <c r="BN197" s="67"/>
      <c r="BO197" s="67"/>
      <c r="BP197" s="67" t="s">
        <v>123</v>
      </c>
      <c r="BQ197" s="67"/>
      <c r="BR197" s="68" t="e">
        <f t="shared" si="93"/>
        <v>#DIV/0!</v>
      </c>
      <c r="BS197" s="68">
        <f t="shared" si="94"/>
        <v>0</v>
      </c>
      <c r="BT197" s="67"/>
      <c r="BU197" s="67"/>
      <c r="BV197" s="67" t="s">
        <v>124</v>
      </c>
      <c r="BW197" s="67"/>
      <c r="BX197" s="68" t="e">
        <f t="shared" si="95"/>
        <v>#DIV/0!</v>
      </c>
      <c r="BY197" s="68">
        <f t="shared" si="96"/>
        <v>0</v>
      </c>
      <c r="BZ197" s="67"/>
      <c r="CA197" s="67"/>
      <c r="CB197" s="67" t="s">
        <v>125</v>
      </c>
      <c r="CC197" s="67"/>
      <c r="CD197" s="68">
        <f t="shared" si="97"/>
        <v>0</v>
      </c>
      <c r="CE197" s="68">
        <f t="shared" si="98"/>
        <v>0</v>
      </c>
      <c r="CF197" s="67"/>
      <c r="CG197" s="67"/>
      <c r="CH197" s="67" t="s">
        <v>126</v>
      </c>
      <c r="CI197" s="67"/>
      <c r="CJ197" s="68" t="e">
        <f t="shared" si="99"/>
        <v>#DIV/0!</v>
      </c>
      <c r="CK197" s="68">
        <f t="shared" si="100"/>
        <v>0</v>
      </c>
      <c r="CL197" s="67"/>
      <c r="CM197" s="67"/>
      <c r="CN197" s="58">
        <f t="shared" si="101"/>
        <v>0</v>
      </c>
      <c r="CO197" s="58">
        <f t="shared" si="102"/>
        <v>0</v>
      </c>
      <c r="CP197" s="58">
        <f t="shared" si="103"/>
        <v>0</v>
      </c>
      <c r="CQ197" s="58">
        <f t="shared" si="104"/>
        <v>0</v>
      </c>
      <c r="CR197" s="58">
        <f t="shared" si="105"/>
        <v>0</v>
      </c>
      <c r="CS197" s="58">
        <f t="shared" si="106"/>
        <v>0</v>
      </c>
      <c r="CT197" s="58">
        <f t="shared" si="107"/>
        <v>0</v>
      </c>
      <c r="CU197" s="58">
        <f t="shared" si="108"/>
        <v>0</v>
      </c>
      <c r="CV197" s="58">
        <f t="shared" si="109"/>
        <v>0</v>
      </c>
      <c r="CW197" s="58">
        <f t="shared" si="110"/>
        <v>0</v>
      </c>
      <c r="CX197" s="58">
        <f t="shared" si="111"/>
        <v>0</v>
      </c>
      <c r="CY197" s="58">
        <f t="shared" si="112"/>
        <v>0</v>
      </c>
      <c r="CZ197" s="58">
        <f t="shared" si="113"/>
        <v>0</v>
      </c>
    </row>
    <row r="198" spans="1:104" ht="26" x14ac:dyDescent="0.35">
      <c r="A198" s="136" t="s">
        <v>499</v>
      </c>
      <c r="B198" s="293"/>
      <c r="C198" s="20" t="s">
        <v>865</v>
      </c>
      <c r="D198" s="22"/>
      <c r="E198" s="22"/>
      <c r="F198" s="22"/>
      <c r="G198" s="20">
        <f t="shared" si="76"/>
        <v>0</v>
      </c>
      <c r="H198" s="20"/>
      <c r="I198" s="20"/>
      <c r="J198" s="20"/>
      <c r="K198" s="20"/>
      <c r="L198" s="20"/>
      <c r="M198" s="20"/>
      <c r="N198" s="20"/>
      <c r="O198" s="20"/>
      <c r="P198" s="20"/>
      <c r="Q198" s="20"/>
      <c r="R198" s="20"/>
      <c r="S198" s="20"/>
      <c r="T198" s="67" t="s">
        <v>115</v>
      </c>
      <c r="U198" s="67"/>
      <c r="V198" s="68" t="e">
        <f t="shared" si="77"/>
        <v>#DIV/0!</v>
      </c>
      <c r="W198" s="68" t="e">
        <f t="shared" si="78"/>
        <v>#DIV/0!</v>
      </c>
      <c r="X198" s="67"/>
      <c r="Y198" s="67"/>
      <c r="Z198" s="67" t="s">
        <v>116</v>
      </c>
      <c r="AA198" s="67"/>
      <c r="AB198" s="68" t="e">
        <f t="shared" si="79"/>
        <v>#DIV/0!</v>
      </c>
      <c r="AC198" s="68" t="e">
        <f t="shared" si="80"/>
        <v>#DIV/0!</v>
      </c>
      <c r="AD198" s="67"/>
      <c r="AE198" s="67"/>
      <c r="AF198" s="67" t="s">
        <v>117</v>
      </c>
      <c r="AG198" s="67"/>
      <c r="AH198" s="68" t="e">
        <f t="shared" si="81"/>
        <v>#DIV/0!</v>
      </c>
      <c r="AI198" s="68" t="e">
        <f t="shared" si="82"/>
        <v>#DIV/0!</v>
      </c>
      <c r="AJ198" s="67"/>
      <c r="AK198" s="67"/>
      <c r="AL198" s="67" t="s">
        <v>118</v>
      </c>
      <c r="AM198" s="67"/>
      <c r="AN198" s="68" t="e">
        <f t="shared" si="83"/>
        <v>#DIV/0!</v>
      </c>
      <c r="AO198" s="68" t="e">
        <f t="shared" si="84"/>
        <v>#DIV/0!</v>
      </c>
      <c r="AP198" s="67"/>
      <c r="AQ198" s="67"/>
      <c r="AR198" s="67" t="s">
        <v>119</v>
      </c>
      <c r="AS198" s="67"/>
      <c r="AT198" s="68" t="e">
        <f t="shared" si="85"/>
        <v>#DIV/0!</v>
      </c>
      <c r="AU198" s="68" t="e">
        <f t="shared" si="86"/>
        <v>#DIV/0!</v>
      </c>
      <c r="AV198" s="67"/>
      <c r="AW198" s="67"/>
      <c r="AX198" s="67" t="s">
        <v>120</v>
      </c>
      <c r="AY198" s="67"/>
      <c r="AZ198" s="68" t="e">
        <f t="shared" si="87"/>
        <v>#DIV/0!</v>
      </c>
      <c r="BA198" s="68" t="e">
        <f t="shared" si="88"/>
        <v>#DIV/0!</v>
      </c>
      <c r="BB198" s="67"/>
      <c r="BC198" s="67"/>
      <c r="BD198" s="67" t="s">
        <v>121</v>
      </c>
      <c r="BE198" s="67"/>
      <c r="BF198" s="68" t="e">
        <f t="shared" si="89"/>
        <v>#DIV/0!</v>
      </c>
      <c r="BG198" s="68" t="e">
        <f t="shared" si="90"/>
        <v>#DIV/0!</v>
      </c>
      <c r="BH198" s="67"/>
      <c r="BI198" s="67"/>
      <c r="BJ198" s="67" t="s">
        <v>122</v>
      </c>
      <c r="BK198" s="67"/>
      <c r="BL198" s="68" t="e">
        <f t="shared" si="91"/>
        <v>#DIV/0!</v>
      </c>
      <c r="BM198" s="68" t="e">
        <f t="shared" si="92"/>
        <v>#DIV/0!</v>
      </c>
      <c r="BN198" s="67"/>
      <c r="BO198" s="67"/>
      <c r="BP198" s="67" t="s">
        <v>123</v>
      </c>
      <c r="BQ198" s="67"/>
      <c r="BR198" s="68" t="e">
        <f t="shared" si="93"/>
        <v>#DIV/0!</v>
      </c>
      <c r="BS198" s="68" t="e">
        <f t="shared" si="94"/>
        <v>#DIV/0!</v>
      </c>
      <c r="BT198" s="67"/>
      <c r="BU198" s="67"/>
      <c r="BV198" s="67" t="s">
        <v>124</v>
      </c>
      <c r="BW198" s="67"/>
      <c r="BX198" s="68" t="e">
        <f t="shared" si="95"/>
        <v>#DIV/0!</v>
      </c>
      <c r="BY198" s="68" t="e">
        <f t="shared" si="96"/>
        <v>#DIV/0!</v>
      </c>
      <c r="BZ198" s="67"/>
      <c r="CA198" s="67"/>
      <c r="CB198" s="67" t="s">
        <v>125</v>
      </c>
      <c r="CC198" s="67"/>
      <c r="CD198" s="68" t="e">
        <f t="shared" si="97"/>
        <v>#DIV/0!</v>
      </c>
      <c r="CE198" s="68" t="e">
        <f t="shared" si="98"/>
        <v>#DIV/0!</v>
      </c>
      <c r="CF198" s="67"/>
      <c r="CG198" s="67"/>
      <c r="CH198" s="67" t="s">
        <v>126</v>
      </c>
      <c r="CI198" s="67"/>
      <c r="CJ198" s="68" t="e">
        <f t="shared" si="99"/>
        <v>#DIV/0!</v>
      </c>
      <c r="CK198" s="68" t="e">
        <f t="shared" si="100"/>
        <v>#DIV/0!</v>
      </c>
      <c r="CL198" s="67"/>
      <c r="CM198" s="67"/>
      <c r="CN198" s="58">
        <f t="shared" si="101"/>
        <v>0</v>
      </c>
      <c r="CO198" s="58">
        <f t="shared" si="102"/>
        <v>0</v>
      </c>
      <c r="CP198" s="58">
        <f t="shared" si="103"/>
        <v>0</v>
      </c>
      <c r="CQ198" s="58">
        <f t="shared" si="104"/>
        <v>0</v>
      </c>
      <c r="CR198" s="58">
        <f t="shared" si="105"/>
        <v>0</v>
      </c>
      <c r="CS198" s="58">
        <f t="shared" si="106"/>
        <v>0</v>
      </c>
      <c r="CT198" s="58">
        <f t="shared" si="107"/>
        <v>0</v>
      </c>
      <c r="CU198" s="58">
        <f t="shared" si="108"/>
        <v>0</v>
      </c>
      <c r="CV198" s="58">
        <f t="shared" si="109"/>
        <v>0</v>
      </c>
      <c r="CW198" s="58">
        <f t="shared" si="110"/>
        <v>0</v>
      </c>
      <c r="CX198" s="58">
        <f t="shared" si="111"/>
        <v>0</v>
      </c>
      <c r="CY198" s="58">
        <f t="shared" si="112"/>
        <v>0</v>
      </c>
      <c r="CZ198" s="58">
        <f t="shared" si="113"/>
        <v>0</v>
      </c>
    </row>
    <row r="199" spans="1:104" ht="26" x14ac:dyDescent="0.35">
      <c r="A199" s="136" t="s">
        <v>499</v>
      </c>
      <c r="B199" s="294"/>
      <c r="C199" s="20" t="s">
        <v>866</v>
      </c>
      <c r="D199" s="22"/>
      <c r="E199" s="22"/>
      <c r="F199" s="22"/>
      <c r="G199" s="20">
        <f t="shared" si="76"/>
        <v>0</v>
      </c>
      <c r="H199" s="20"/>
      <c r="I199" s="20"/>
      <c r="J199" s="20"/>
      <c r="K199" s="20"/>
      <c r="L199" s="20"/>
      <c r="M199" s="20"/>
      <c r="N199" s="20"/>
      <c r="O199" s="20"/>
      <c r="P199" s="20"/>
      <c r="Q199" s="20"/>
      <c r="R199" s="20"/>
      <c r="S199" s="20"/>
      <c r="T199" s="67" t="s">
        <v>115</v>
      </c>
      <c r="U199" s="67"/>
      <c r="V199" s="68" t="e">
        <f t="shared" si="77"/>
        <v>#DIV/0!</v>
      </c>
      <c r="W199" s="68" t="e">
        <f t="shared" si="78"/>
        <v>#DIV/0!</v>
      </c>
      <c r="X199" s="67"/>
      <c r="Y199" s="67"/>
      <c r="Z199" s="67" t="s">
        <v>116</v>
      </c>
      <c r="AA199" s="67"/>
      <c r="AB199" s="68" t="e">
        <f t="shared" si="79"/>
        <v>#DIV/0!</v>
      </c>
      <c r="AC199" s="68" t="e">
        <f t="shared" si="80"/>
        <v>#DIV/0!</v>
      </c>
      <c r="AD199" s="67"/>
      <c r="AE199" s="67"/>
      <c r="AF199" s="67" t="s">
        <v>117</v>
      </c>
      <c r="AG199" s="67"/>
      <c r="AH199" s="68" t="e">
        <f t="shared" si="81"/>
        <v>#DIV/0!</v>
      </c>
      <c r="AI199" s="68" t="e">
        <f t="shared" si="82"/>
        <v>#DIV/0!</v>
      </c>
      <c r="AJ199" s="67"/>
      <c r="AK199" s="67"/>
      <c r="AL199" s="67" t="s">
        <v>118</v>
      </c>
      <c r="AM199" s="67"/>
      <c r="AN199" s="68" t="e">
        <f t="shared" si="83"/>
        <v>#DIV/0!</v>
      </c>
      <c r="AO199" s="68" t="e">
        <f t="shared" si="84"/>
        <v>#DIV/0!</v>
      </c>
      <c r="AP199" s="67"/>
      <c r="AQ199" s="67"/>
      <c r="AR199" s="67" t="s">
        <v>119</v>
      </c>
      <c r="AS199" s="67"/>
      <c r="AT199" s="68" t="e">
        <f t="shared" si="85"/>
        <v>#DIV/0!</v>
      </c>
      <c r="AU199" s="68" t="e">
        <f t="shared" si="86"/>
        <v>#DIV/0!</v>
      </c>
      <c r="AV199" s="67"/>
      <c r="AW199" s="67"/>
      <c r="AX199" s="67" t="s">
        <v>120</v>
      </c>
      <c r="AY199" s="67"/>
      <c r="AZ199" s="68" t="e">
        <f t="shared" si="87"/>
        <v>#DIV/0!</v>
      </c>
      <c r="BA199" s="68" t="e">
        <f t="shared" si="88"/>
        <v>#DIV/0!</v>
      </c>
      <c r="BB199" s="67"/>
      <c r="BC199" s="67"/>
      <c r="BD199" s="67" t="s">
        <v>121</v>
      </c>
      <c r="BE199" s="67"/>
      <c r="BF199" s="68" t="e">
        <f t="shared" si="89"/>
        <v>#DIV/0!</v>
      </c>
      <c r="BG199" s="68" t="e">
        <f t="shared" si="90"/>
        <v>#DIV/0!</v>
      </c>
      <c r="BH199" s="67"/>
      <c r="BI199" s="67"/>
      <c r="BJ199" s="67" t="s">
        <v>122</v>
      </c>
      <c r="BK199" s="67"/>
      <c r="BL199" s="68" t="e">
        <f t="shared" si="91"/>
        <v>#DIV/0!</v>
      </c>
      <c r="BM199" s="68" t="e">
        <f t="shared" si="92"/>
        <v>#DIV/0!</v>
      </c>
      <c r="BN199" s="67"/>
      <c r="BO199" s="67"/>
      <c r="BP199" s="67" t="s">
        <v>123</v>
      </c>
      <c r="BQ199" s="67"/>
      <c r="BR199" s="68" t="e">
        <f t="shared" si="93"/>
        <v>#DIV/0!</v>
      </c>
      <c r="BS199" s="68" t="e">
        <f t="shared" si="94"/>
        <v>#DIV/0!</v>
      </c>
      <c r="BT199" s="67"/>
      <c r="BU199" s="67"/>
      <c r="BV199" s="67" t="s">
        <v>124</v>
      </c>
      <c r="BW199" s="67"/>
      <c r="BX199" s="68" t="e">
        <f t="shared" si="95"/>
        <v>#DIV/0!</v>
      </c>
      <c r="BY199" s="68" t="e">
        <f t="shared" si="96"/>
        <v>#DIV/0!</v>
      </c>
      <c r="BZ199" s="67"/>
      <c r="CA199" s="67"/>
      <c r="CB199" s="67" t="s">
        <v>125</v>
      </c>
      <c r="CC199" s="67"/>
      <c r="CD199" s="68" t="e">
        <f t="shared" si="97"/>
        <v>#DIV/0!</v>
      </c>
      <c r="CE199" s="68" t="e">
        <f t="shared" si="98"/>
        <v>#DIV/0!</v>
      </c>
      <c r="CF199" s="67"/>
      <c r="CG199" s="67"/>
      <c r="CH199" s="67" t="s">
        <v>126</v>
      </c>
      <c r="CI199" s="67"/>
      <c r="CJ199" s="68" t="e">
        <f t="shared" si="99"/>
        <v>#DIV/0!</v>
      </c>
      <c r="CK199" s="68" t="e">
        <f t="shared" si="100"/>
        <v>#DIV/0!</v>
      </c>
      <c r="CL199" s="67"/>
      <c r="CM199" s="67"/>
      <c r="CN199" s="58">
        <f t="shared" si="101"/>
        <v>0</v>
      </c>
      <c r="CO199" s="58">
        <f t="shared" si="102"/>
        <v>0</v>
      </c>
      <c r="CP199" s="58">
        <f t="shared" si="103"/>
        <v>0</v>
      </c>
      <c r="CQ199" s="58">
        <f t="shared" si="104"/>
        <v>0</v>
      </c>
      <c r="CR199" s="58">
        <f t="shared" si="105"/>
        <v>0</v>
      </c>
      <c r="CS199" s="58">
        <f t="shared" si="106"/>
        <v>0</v>
      </c>
      <c r="CT199" s="58">
        <f t="shared" si="107"/>
        <v>0</v>
      </c>
      <c r="CU199" s="58">
        <f t="shared" si="108"/>
        <v>0</v>
      </c>
      <c r="CV199" s="58">
        <f t="shared" si="109"/>
        <v>0</v>
      </c>
      <c r="CW199" s="58">
        <f t="shared" si="110"/>
        <v>0</v>
      </c>
      <c r="CX199" s="58">
        <f t="shared" si="111"/>
        <v>0</v>
      </c>
      <c r="CY199" s="58">
        <f t="shared" si="112"/>
        <v>0</v>
      </c>
      <c r="CZ199" s="58">
        <f t="shared" si="113"/>
        <v>0</v>
      </c>
    </row>
    <row r="200" spans="1:104" ht="39" x14ac:dyDescent="0.35">
      <c r="A200" s="136" t="s">
        <v>549</v>
      </c>
      <c r="B200" s="292" t="s">
        <v>152</v>
      </c>
      <c r="C200" s="20" t="s">
        <v>867</v>
      </c>
      <c r="D200" s="22" t="s">
        <v>586</v>
      </c>
      <c r="E200" s="22" t="s">
        <v>587</v>
      </c>
      <c r="F200" s="22" t="s">
        <v>588</v>
      </c>
      <c r="G200" s="20">
        <f t="shared" ref="G200:G263" si="114">+SUM(H200:S200)</f>
        <v>1</v>
      </c>
      <c r="H200" s="20"/>
      <c r="I200" s="20"/>
      <c r="J200" s="20"/>
      <c r="K200" s="20">
        <v>1</v>
      </c>
      <c r="L200" s="20"/>
      <c r="M200" s="20"/>
      <c r="N200" s="20"/>
      <c r="O200" s="20"/>
      <c r="P200" s="20"/>
      <c r="Q200" s="20"/>
      <c r="R200" s="20"/>
      <c r="S200" s="20"/>
      <c r="T200" s="67" t="s">
        <v>115</v>
      </c>
      <c r="U200" s="67"/>
      <c r="V200" s="68" t="e">
        <f t="shared" ref="V200:V263" si="115">+U200/$H200</f>
        <v>#DIV/0!</v>
      </c>
      <c r="W200" s="68">
        <f t="shared" ref="W200:W263" si="116">+U200/$G200</f>
        <v>0</v>
      </c>
      <c r="X200" s="67"/>
      <c r="Y200" s="67"/>
      <c r="Z200" s="67" t="s">
        <v>116</v>
      </c>
      <c r="AA200" s="67"/>
      <c r="AB200" s="68" t="e">
        <f t="shared" ref="AB200:AB263" si="117">+AA200/$I200</f>
        <v>#DIV/0!</v>
      </c>
      <c r="AC200" s="68">
        <f t="shared" ref="AC200:AC263" si="118">+(AA200/$G200)+W200</f>
        <v>0</v>
      </c>
      <c r="AD200" s="67"/>
      <c r="AE200" s="67"/>
      <c r="AF200" s="67" t="s">
        <v>117</v>
      </c>
      <c r="AG200" s="67"/>
      <c r="AH200" s="68" t="e">
        <f t="shared" ref="AH200:AH263" si="119">+AG200/$J200</f>
        <v>#DIV/0!</v>
      </c>
      <c r="AI200" s="68">
        <f t="shared" ref="AI200:AI263" si="120">+(AG200/$G200)+AC200</f>
        <v>0</v>
      </c>
      <c r="AJ200" s="67"/>
      <c r="AK200" s="67"/>
      <c r="AL200" s="67" t="s">
        <v>118</v>
      </c>
      <c r="AM200" s="67"/>
      <c r="AN200" s="68">
        <f t="shared" ref="AN200:AN263" si="121">+AM200/$K200</f>
        <v>0</v>
      </c>
      <c r="AO200" s="68">
        <f t="shared" ref="AO200:AO263" si="122">+(AM200/$G200)+AI200</f>
        <v>0</v>
      </c>
      <c r="AP200" s="67"/>
      <c r="AQ200" s="67"/>
      <c r="AR200" s="67" t="s">
        <v>119</v>
      </c>
      <c r="AS200" s="67"/>
      <c r="AT200" s="68" t="e">
        <f t="shared" ref="AT200:AT263" si="123">+AS200/$L200</f>
        <v>#DIV/0!</v>
      </c>
      <c r="AU200" s="68">
        <f t="shared" ref="AU200:AU263" si="124">+(AS200/$G200)+AO200</f>
        <v>0</v>
      </c>
      <c r="AV200" s="67"/>
      <c r="AW200" s="67"/>
      <c r="AX200" s="67" t="s">
        <v>120</v>
      </c>
      <c r="AY200" s="67"/>
      <c r="AZ200" s="68" t="e">
        <f t="shared" ref="AZ200:AZ263" si="125">+AY200/$M200</f>
        <v>#DIV/0!</v>
      </c>
      <c r="BA200" s="68">
        <f t="shared" ref="BA200:BA263" si="126">+(AY200/$G200)+AU200</f>
        <v>0</v>
      </c>
      <c r="BB200" s="67"/>
      <c r="BC200" s="67"/>
      <c r="BD200" s="67" t="s">
        <v>121</v>
      </c>
      <c r="BE200" s="67"/>
      <c r="BF200" s="68" t="e">
        <f t="shared" ref="BF200:BF263" si="127">+BE200/$N200</f>
        <v>#DIV/0!</v>
      </c>
      <c r="BG200" s="68">
        <f t="shared" ref="BG200:BG263" si="128">+(BE200/$G200)+BA200</f>
        <v>0</v>
      </c>
      <c r="BH200" s="67"/>
      <c r="BI200" s="67"/>
      <c r="BJ200" s="67" t="s">
        <v>122</v>
      </c>
      <c r="BK200" s="67"/>
      <c r="BL200" s="68" t="e">
        <f t="shared" ref="BL200:BL263" si="129">+BK200/$O200</f>
        <v>#DIV/0!</v>
      </c>
      <c r="BM200" s="68">
        <f t="shared" ref="BM200:BM263" si="130">+(BK200/$G200)+BG200</f>
        <v>0</v>
      </c>
      <c r="BN200" s="67"/>
      <c r="BO200" s="67"/>
      <c r="BP200" s="67" t="s">
        <v>123</v>
      </c>
      <c r="BQ200" s="67"/>
      <c r="BR200" s="68" t="e">
        <f t="shared" ref="BR200:BR263" si="131">+BQ200/$P200</f>
        <v>#DIV/0!</v>
      </c>
      <c r="BS200" s="68">
        <f t="shared" ref="BS200:BS263" si="132">+(BQ200/$G200)+BM200</f>
        <v>0</v>
      </c>
      <c r="BT200" s="67"/>
      <c r="BU200" s="67"/>
      <c r="BV200" s="67" t="s">
        <v>124</v>
      </c>
      <c r="BW200" s="67"/>
      <c r="BX200" s="68" t="e">
        <f t="shared" ref="BX200:BX263" si="133">+BW200/$Q200</f>
        <v>#DIV/0!</v>
      </c>
      <c r="BY200" s="68">
        <f t="shared" ref="BY200:BY263" si="134">+(BW200/$G200)+BS200</f>
        <v>0</v>
      </c>
      <c r="BZ200" s="67"/>
      <c r="CA200" s="67"/>
      <c r="CB200" s="67" t="s">
        <v>125</v>
      </c>
      <c r="CC200" s="67"/>
      <c r="CD200" s="68" t="e">
        <f t="shared" ref="CD200:CD263" si="135">+CC200/$R200</f>
        <v>#DIV/0!</v>
      </c>
      <c r="CE200" s="68">
        <f t="shared" ref="CE200:CE263" si="136">+(CC200/$G200)+BY200</f>
        <v>0</v>
      </c>
      <c r="CF200" s="67"/>
      <c r="CG200" s="67"/>
      <c r="CH200" s="67" t="s">
        <v>126</v>
      </c>
      <c r="CI200" s="67"/>
      <c r="CJ200" s="68" t="e">
        <f t="shared" ref="CJ200:CJ263" si="137">+CI200/$S200</f>
        <v>#DIV/0!</v>
      </c>
      <c r="CK200" s="68">
        <f t="shared" ref="CK200:CK263" si="138">+(CI200/$G200)+CE200</f>
        <v>0</v>
      </c>
      <c r="CL200" s="67"/>
      <c r="CM200" s="67"/>
      <c r="CN200" s="58">
        <f t="shared" ref="CN200:CN263" si="139">+U200</f>
        <v>0</v>
      </c>
      <c r="CO200" s="58">
        <f t="shared" ref="CO200:CO263" si="140">+AA200</f>
        <v>0</v>
      </c>
      <c r="CP200" s="58">
        <f t="shared" ref="CP200:CP263" si="141">+AG200</f>
        <v>0</v>
      </c>
      <c r="CQ200" s="58">
        <f t="shared" ref="CQ200:CQ263" si="142">+AM200</f>
        <v>0</v>
      </c>
      <c r="CR200" s="58">
        <f t="shared" ref="CR200:CR263" si="143">+AS200</f>
        <v>0</v>
      </c>
      <c r="CS200" s="58">
        <f t="shared" ref="CS200:CS263" si="144">+AY200</f>
        <v>0</v>
      </c>
      <c r="CT200" s="58">
        <f t="shared" ref="CT200:CT263" si="145">+BE200</f>
        <v>0</v>
      </c>
      <c r="CU200" s="58">
        <f t="shared" ref="CU200:CU263" si="146">+BK200</f>
        <v>0</v>
      </c>
      <c r="CV200" s="58">
        <f t="shared" ref="CV200:CV263" si="147">+BQ200</f>
        <v>0</v>
      </c>
      <c r="CW200" s="58">
        <f t="shared" ref="CW200:CW263" si="148">+BW200</f>
        <v>0</v>
      </c>
      <c r="CX200" s="58">
        <f t="shared" ref="CX200:CX263" si="149">+CC200</f>
        <v>0</v>
      </c>
      <c r="CY200" s="58">
        <f t="shared" ref="CY200:CY263" si="150">+CI200</f>
        <v>0</v>
      </c>
      <c r="CZ200" s="58">
        <f t="shared" ref="CZ200:CZ263" si="151">+SUM(CN200:CY200)</f>
        <v>0</v>
      </c>
    </row>
    <row r="201" spans="1:104" ht="26" x14ac:dyDescent="0.35">
      <c r="A201" s="136" t="s">
        <v>549</v>
      </c>
      <c r="B201" s="293"/>
      <c r="C201" s="20" t="s">
        <v>868</v>
      </c>
      <c r="D201" s="22" t="s">
        <v>586</v>
      </c>
      <c r="E201" s="22" t="s">
        <v>589</v>
      </c>
      <c r="F201" s="22" t="s">
        <v>590</v>
      </c>
      <c r="G201" s="20">
        <f t="shared" si="114"/>
        <v>3</v>
      </c>
      <c r="H201" s="20"/>
      <c r="I201" s="20"/>
      <c r="J201" s="20"/>
      <c r="K201" s="20">
        <v>1</v>
      </c>
      <c r="L201" s="20"/>
      <c r="M201" s="20"/>
      <c r="N201" s="20">
        <v>1</v>
      </c>
      <c r="O201" s="20"/>
      <c r="P201" s="20"/>
      <c r="Q201" s="20">
        <v>1</v>
      </c>
      <c r="R201" s="20"/>
      <c r="S201" s="20"/>
      <c r="T201" s="67" t="s">
        <v>115</v>
      </c>
      <c r="U201" s="67"/>
      <c r="V201" s="68" t="e">
        <f t="shared" si="115"/>
        <v>#DIV/0!</v>
      </c>
      <c r="W201" s="68">
        <f t="shared" si="116"/>
        <v>0</v>
      </c>
      <c r="X201" s="67"/>
      <c r="Y201" s="67"/>
      <c r="Z201" s="67" t="s">
        <v>116</v>
      </c>
      <c r="AA201" s="67"/>
      <c r="AB201" s="68" t="e">
        <f t="shared" si="117"/>
        <v>#DIV/0!</v>
      </c>
      <c r="AC201" s="68">
        <f t="shared" si="118"/>
        <v>0</v>
      </c>
      <c r="AD201" s="67"/>
      <c r="AE201" s="67"/>
      <c r="AF201" s="67" t="s">
        <v>117</v>
      </c>
      <c r="AG201" s="67"/>
      <c r="AH201" s="68" t="e">
        <f t="shared" si="119"/>
        <v>#DIV/0!</v>
      </c>
      <c r="AI201" s="68">
        <f t="shared" si="120"/>
        <v>0</v>
      </c>
      <c r="AJ201" s="67"/>
      <c r="AK201" s="67"/>
      <c r="AL201" s="67" t="s">
        <v>118</v>
      </c>
      <c r="AM201" s="67"/>
      <c r="AN201" s="68">
        <f t="shared" si="121"/>
        <v>0</v>
      </c>
      <c r="AO201" s="68">
        <f t="shared" si="122"/>
        <v>0</v>
      </c>
      <c r="AP201" s="67"/>
      <c r="AQ201" s="67"/>
      <c r="AR201" s="67" t="s">
        <v>119</v>
      </c>
      <c r="AS201" s="67"/>
      <c r="AT201" s="68" t="e">
        <f t="shared" si="123"/>
        <v>#DIV/0!</v>
      </c>
      <c r="AU201" s="68">
        <f t="shared" si="124"/>
        <v>0</v>
      </c>
      <c r="AV201" s="67"/>
      <c r="AW201" s="67"/>
      <c r="AX201" s="67" t="s">
        <v>120</v>
      </c>
      <c r="AY201" s="67"/>
      <c r="AZ201" s="68" t="e">
        <f t="shared" si="125"/>
        <v>#DIV/0!</v>
      </c>
      <c r="BA201" s="68">
        <f t="shared" si="126"/>
        <v>0</v>
      </c>
      <c r="BB201" s="67"/>
      <c r="BC201" s="67"/>
      <c r="BD201" s="67" t="s">
        <v>121</v>
      </c>
      <c r="BE201" s="67"/>
      <c r="BF201" s="68">
        <f t="shared" si="127"/>
        <v>0</v>
      </c>
      <c r="BG201" s="68">
        <f t="shared" si="128"/>
        <v>0</v>
      </c>
      <c r="BH201" s="67"/>
      <c r="BI201" s="67"/>
      <c r="BJ201" s="67" t="s">
        <v>122</v>
      </c>
      <c r="BK201" s="67"/>
      <c r="BL201" s="68" t="e">
        <f t="shared" si="129"/>
        <v>#DIV/0!</v>
      </c>
      <c r="BM201" s="68">
        <f t="shared" si="130"/>
        <v>0</v>
      </c>
      <c r="BN201" s="67"/>
      <c r="BO201" s="67"/>
      <c r="BP201" s="67" t="s">
        <v>123</v>
      </c>
      <c r="BQ201" s="67"/>
      <c r="BR201" s="68" t="e">
        <f t="shared" si="131"/>
        <v>#DIV/0!</v>
      </c>
      <c r="BS201" s="68">
        <f t="shared" si="132"/>
        <v>0</v>
      </c>
      <c r="BT201" s="67"/>
      <c r="BU201" s="67"/>
      <c r="BV201" s="67" t="s">
        <v>124</v>
      </c>
      <c r="BW201" s="67"/>
      <c r="BX201" s="68">
        <f t="shared" si="133"/>
        <v>0</v>
      </c>
      <c r="BY201" s="68">
        <f t="shared" si="134"/>
        <v>0</v>
      </c>
      <c r="BZ201" s="67"/>
      <c r="CA201" s="67"/>
      <c r="CB201" s="67" t="s">
        <v>125</v>
      </c>
      <c r="CC201" s="67"/>
      <c r="CD201" s="68" t="e">
        <f t="shared" si="135"/>
        <v>#DIV/0!</v>
      </c>
      <c r="CE201" s="68">
        <f t="shared" si="136"/>
        <v>0</v>
      </c>
      <c r="CF201" s="67"/>
      <c r="CG201" s="67"/>
      <c r="CH201" s="67" t="s">
        <v>126</v>
      </c>
      <c r="CI201" s="67"/>
      <c r="CJ201" s="68" t="e">
        <f t="shared" si="137"/>
        <v>#DIV/0!</v>
      </c>
      <c r="CK201" s="68">
        <f t="shared" si="138"/>
        <v>0</v>
      </c>
      <c r="CL201" s="67"/>
      <c r="CM201" s="67"/>
      <c r="CN201" s="58">
        <f t="shared" si="139"/>
        <v>0</v>
      </c>
      <c r="CO201" s="58">
        <f t="shared" si="140"/>
        <v>0</v>
      </c>
      <c r="CP201" s="58">
        <f t="shared" si="141"/>
        <v>0</v>
      </c>
      <c r="CQ201" s="58">
        <f t="shared" si="142"/>
        <v>0</v>
      </c>
      <c r="CR201" s="58">
        <f t="shared" si="143"/>
        <v>0</v>
      </c>
      <c r="CS201" s="58">
        <f t="shared" si="144"/>
        <v>0</v>
      </c>
      <c r="CT201" s="58">
        <f t="shared" si="145"/>
        <v>0</v>
      </c>
      <c r="CU201" s="58">
        <f t="shared" si="146"/>
        <v>0</v>
      </c>
      <c r="CV201" s="58">
        <f t="shared" si="147"/>
        <v>0</v>
      </c>
      <c r="CW201" s="58">
        <f t="shared" si="148"/>
        <v>0</v>
      </c>
      <c r="CX201" s="58">
        <f t="shared" si="149"/>
        <v>0</v>
      </c>
      <c r="CY201" s="58">
        <f t="shared" si="150"/>
        <v>0</v>
      </c>
      <c r="CZ201" s="58">
        <f t="shared" si="151"/>
        <v>0</v>
      </c>
    </row>
    <row r="202" spans="1:104" ht="26" x14ac:dyDescent="0.35">
      <c r="A202" s="136" t="s">
        <v>549</v>
      </c>
      <c r="B202" s="293"/>
      <c r="C202" s="20" t="s">
        <v>869</v>
      </c>
      <c r="D202" s="22"/>
      <c r="E202" s="22"/>
      <c r="F202" s="22"/>
      <c r="G202" s="20">
        <f t="shared" si="114"/>
        <v>0</v>
      </c>
      <c r="H202" s="20"/>
      <c r="I202" s="20"/>
      <c r="J202" s="20"/>
      <c r="K202" s="20"/>
      <c r="L202" s="20"/>
      <c r="M202" s="20"/>
      <c r="N202" s="20"/>
      <c r="O202" s="20"/>
      <c r="P202" s="20"/>
      <c r="Q202" s="20"/>
      <c r="R202" s="20"/>
      <c r="S202" s="20"/>
      <c r="T202" s="67" t="s">
        <v>115</v>
      </c>
      <c r="U202" s="67"/>
      <c r="V202" s="68" t="e">
        <f t="shared" si="115"/>
        <v>#DIV/0!</v>
      </c>
      <c r="W202" s="68" t="e">
        <f t="shared" si="116"/>
        <v>#DIV/0!</v>
      </c>
      <c r="X202" s="67"/>
      <c r="Y202" s="67"/>
      <c r="Z202" s="67" t="s">
        <v>116</v>
      </c>
      <c r="AA202" s="67"/>
      <c r="AB202" s="68" t="e">
        <f t="shared" si="117"/>
        <v>#DIV/0!</v>
      </c>
      <c r="AC202" s="68" t="e">
        <f t="shared" si="118"/>
        <v>#DIV/0!</v>
      </c>
      <c r="AD202" s="67"/>
      <c r="AE202" s="67"/>
      <c r="AF202" s="67" t="s">
        <v>117</v>
      </c>
      <c r="AG202" s="67"/>
      <c r="AH202" s="68" t="e">
        <f t="shared" si="119"/>
        <v>#DIV/0!</v>
      </c>
      <c r="AI202" s="68" t="e">
        <f t="shared" si="120"/>
        <v>#DIV/0!</v>
      </c>
      <c r="AJ202" s="67"/>
      <c r="AK202" s="67"/>
      <c r="AL202" s="67" t="s">
        <v>118</v>
      </c>
      <c r="AM202" s="67"/>
      <c r="AN202" s="68" t="e">
        <f t="shared" si="121"/>
        <v>#DIV/0!</v>
      </c>
      <c r="AO202" s="68" t="e">
        <f t="shared" si="122"/>
        <v>#DIV/0!</v>
      </c>
      <c r="AP202" s="67"/>
      <c r="AQ202" s="67"/>
      <c r="AR202" s="67" t="s">
        <v>119</v>
      </c>
      <c r="AS202" s="67"/>
      <c r="AT202" s="68" t="e">
        <f t="shared" si="123"/>
        <v>#DIV/0!</v>
      </c>
      <c r="AU202" s="68" t="e">
        <f t="shared" si="124"/>
        <v>#DIV/0!</v>
      </c>
      <c r="AV202" s="67"/>
      <c r="AW202" s="67"/>
      <c r="AX202" s="67" t="s">
        <v>120</v>
      </c>
      <c r="AY202" s="67"/>
      <c r="AZ202" s="68" t="e">
        <f t="shared" si="125"/>
        <v>#DIV/0!</v>
      </c>
      <c r="BA202" s="68" t="e">
        <f t="shared" si="126"/>
        <v>#DIV/0!</v>
      </c>
      <c r="BB202" s="67"/>
      <c r="BC202" s="67"/>
      <c r="BD202" s="67" t="s">
        <v>121</v>
      </c>
      <c r="BE202" s="67"/>
      <c r="BF202" s="68" t="e">
        <f t="shared" si="127"/>
        <v>#DIV/0!</v>
      </c>
      <c r="BG202" s="68" t="e">
        <f t="shared" si="128"/>
        <v>#DIV/0!</v>
      </c>
      <c r="BH202" s="67"/>
      <c r="BI202" s="67"/>
      <c r="BJ202" s="67" t="s">
        <v>122</v>
      </c>
      <c r="BK202" s="67"/>
      <c r="BL202" s="68" t="e">
        <f t="shared" si="129"/>
        <v>#DIV/0!</v>
      </c>
      <c r="BM202" s="68" t="e">
        <f t="shared" si="130"/>
        <v>#DIV/0!</v>
      </c>
      <c r="BN202" s="67"/>
      <c r="BO202" s="67"/>
      <c r="BP202" s="67" t="s">
        <v>123</v>
      </c>
      <c r="BQ202" s="67"/>
      <c r="BR202" s="68" t="e">
        <f t="shared" si="131"/>
        <v>#DIV/0!</v>
      </c>
      <c r="BS202" s="68" t="e">
        <f t="shared" si="132"/>
        <v>#DIV/0!</v>
      </c>
      <c r="BT202" s="67"/>
      <c r="BU202" s="67"/>
      <c r="BV202" s="67" t="s">
        <v>124</v>
      </c>
      <c r="BW202" s="67"/>
      <c r="BX202" s="68" t="e">
        <f t="shared" si="133"/>
        <v>#DIV/0!</v>
      </c>
      <c r="BY202" s="68" t="e">
        <f t="shared" si="134"/>
        <v>#DIV/0!</v>
      </c>
      <c r="BZ202" s="67"/>
      <c r="CA202" s="67"/>
      <c r="CB202" s="67" t="s">
        <v>125</v>
      </c>
      <c r="CC202" s="67"/>
      <c r="CD202" s="68" t="e">
        <f t="shared" si="135"/>
        <v>#DIV/0!</v>
      </c>
      <c r="CE202" s="68" t="e">
        <f t="shared" si="136"/>
        <v>#DIV/0!</v>
      </c>
      <c r="CF202" s="67"/>
      <c r="CG202" s="67"/>
      <c r="CH202" s="67" t="s">
        <v>126</v>
      </c>
      <c r="CI202" s="67"/>
      <c r="CJ202" s="68" t="e">
        <f t="shared" si="137"/>
        <v>#DIV/0!</v>
      </c>
      <c r="CK202" s="68" t="e">
        <f t="shared" si="138"/>
        <v>#DIV/0!</v>
      </c>
      <c r="CL202" s="67"/>
      <c r="CM202" s="67"/>
      <c r="CN202" s="58">
        <f t="shared" si="139"/>
        <v>0</v>
      </c>
      <c r="CO202" s="58">
        <f t="shared" si="140"/>
        <v>0</v>
      </c>
      <c r="CP202" s="58">
        <f t="shared" si="141"/>
        <v>0</v>
      </c>
      <c r="CQ202" s="58">
        <f t="shared" si="142"/>
        <v>0</v>
      </c>
      <c r="CR202" s="58">
        <f t="shared" si="143"/>
        <v>0</v>
      </c>
      <c r="CS202" s="58">
        <f t="shared" si="144"/>
        <v>0</v>
      </c>
      <c r="CT202" s="58">
        <f t="shared" si="145"/>
        <v>0</v>
      </c>
      <c r="CU202" s="58">
        <f t="shared" si="146"/>
        <v>0</v>
      </c>
      <c r="CV202" s="58">
        <f t="shared" si="147"/>
        <v>0</v>
      </c>
      <c r="CW202" s="58">
        <f t="shared" si="148"/>
        <v>0</v>
      </c>
      <c r="CX202" s="58">
        <f t="shared" si="149"/>
        <v>0</v>
      </c>
      <c r="CY202" s="58">
        <f t="shared" si="150"/>
        <v>0</v>
      </c>
      <c r="CZ202" s="58">
        <f t="shared" si="151"/>
        <v>0</v>
      </c>
    </row>
    <row r="203" spans="1:104" ht="26" x14ac:dyDescent="0.35">
      <c r="A203" s="136" t="s">
        <v>549</v>
      </c>
      <c r="B203" s="294"/>
      <c r="C203" s="20" t="s">
        <v>870</v>
      </c>
      <c r="D203" s="22"/>
      <c r="E203" s="22"/>
      <c r="F203" s="22"/>
      <c r="G203" s="20">
        <f t="shared" si="114"/>
        <v>0</v>
      </c>
      <c r="H203" s="20"/>
      <c r="I203" s="20"/>
      <c r="J203" s="20"/>
      <c r="K203" s="20"/>
      <c r="L203" s="20"/>
      <c r="M203" s="20"/>
      <c r="N203" s="20"/>
      <c r="O203" s="20"/>
      <c r="P203" s="20"/>
      <c r="Q203" s="20"/>
      <c r="R203" s="20"/>
      <c r="S203" s="20"/>
      <c r="T203" s="67" t="s">
        <v>115</v>
      </c>
      <c r="U203" s="67"/>
      <c r="V203" s="68" t="e">
        <f t="shared" si="115"/>
        <v>#DIV/0!</v>
      </c>
      <c r="W203" s="68" t="e">
        <f t="shared" si="116"/>
        <v>#DIV/0!</v>
      </c>
      <c r="X203" s="67"/>
      <c r="Y203" s="67"/>
      <c r="Z203" s="67" t="s">
        <v>116</v>
      </c>
      <c r="AA203" s="67"/>
      <c r="AB203" s="68" t="e">
        <f t="shared" si="117"/>
        <v>#DIV/0!</v>
      </c>
      <c r="AC203" s="68" t="e">
        <f t="shared" si="118"/>
        <v>#DIV/0!</v>
      </c>
      <c r="AD203" s="67"/>
      <c r="AE203" s="67"/>
      <c r="AF203" s="67" t="s">
        <v>117</v>
      </c>
      <c r="AG203" s="67"/>
      <c r="AH203" s="68" t="e">
        <f t="shared" si="119"/>
        <v>#DIV/0!</v>
      </c>
      <c r="AI203" s="68" t="e">
        <f t="shared" si="120"/>
        <v>#DIV/0!</v>
      </c>
      <c r="AJ203" s="67"/>
      <c r="AK203" s="67"/>
      <c r="AL203" s="67" t="s">
        <v>118</v>
      </c>
      <c r="AM203" s="67"/>
      <c r="AN203" s="68" t="e">
        <f t="shared" si="121"/>
        <v>#DIV/0!</v>
      </c>
      <c r="AO203" s="68" t="e">
        <f t="shared" si="122"/>
        <v>#DIV/0!</v>
      </c>
      <c r="AP203" s="67"/>
      <c r="AQ203" s="67"/>
      <c r="AR203" s="67" t="s">
        <v>119</v>
      </c>
      <c r="AS203" s="67"/>
      <c r="AT203" s="68" t="e">
        <f t="shared" si="123"/>
        <v>#DIV/0!</v>
      </c>
      <c r="AU203" s="68" t="e">
        <f t="shared" si="124"/>
        <v>#DIV/0!</v>
      </c>
      <c r="AV203" s="67"/>
      <c r="AW203" s="67"/>
      <c r="AX203" s="67" t="s">
        <v>120</v>
      </c>
      <c r="AY203" s="67"/>
      <c r="AZ203" s="68" t="e">
        <f t="shared" si="125"/>
        <v>#DIV/0!</v>
      </c>
      <c r="BA203" s="68" t="e">
        <f t="shared" si="126"/>
        <v>#DIV/0!</v>
      </c>
      <c r="BB203" s="67"/>
      <c r="BC203" s="67"/>
      <c r="BD203" s="67" t="s">
        <v>121</v>
      </c>
      <c r="BE203" s="67"/>
      <c r="BF203" s="68" t="e">
        <f t="shared" si="127"/>
        <v>#DIV/0!</v>
      </c>
      <c r="BG203" s="68" t="e">
        <f t="shared" si="128"/>
        <v>#DIV/0!</v>
      </c>
      <c r="BH203" s="67"/>
      <c r="BI203" s="67"/>
      <c r="BJ203" s="67" t="s">
        <v>122</v>
      </c>
      <c r="BK203" s="67"/>
      <c r="BL203" s="68" t="e">
        <f t="shared" si="129"/>
        <v>#DIV/0!</v>
      </c>
      <c r="BM203" s="68" t="e">
        <f t="shared" si="130"/>
        <v>#DIV/0!</v>
      </c>
      <c r="BN203" s="67"/>
      <c r="BO203" s="67"/>
      <c r="BP203" s="67" t="s">
        <v>123</v>
      </c>
      <c r="BQ203" s="67"/>
      <c r="BR203" s="68" t="e">
        <f t="shared" si="131"/>
        <v>#DIV/0!</v>
      </c>
      <c r="BS203" s="68" t="e">
        <f t="shared" si="132"/>
        <v>#DIV/0!</v>
      </c>
      <c r="BT203" s="67"/>
      <c r="BU203" s="67"/>
      <c r="BV203" s="67" t="s">
        <v>124</v>
      </c>
      <c r="BW203" s="67"/>
      <c r="BX203" s="68" t="e">
        <f t="shared" si="133"/>
        <v>#DIV/0!</v>
      </c>
      <c r="BY203" s="68" t="e">
        <f t="shared" si="134"/>
        <v>#DIV/0!</v>
      </c>
      <c r="BZ203" s="67"/>
      <c r="CA203" s="67"/>
      <c r="CB203" s="67" t="s">
        <v>125</v>
      </c>
      <c r="CC203" s="67"/>
      <c r="CD203" s="68" t="e">
        <f t="shared" si="135"/>
        <v>#DIV/0!</v>
      </c>
      <c r="CE203" s="68" t="e">
        <f t="shared" si="136"/>
        <v>#DIV/0!</v>
      </c>
      <c r="CF203" s="67"/>
      <c r="CG203" s="67"/>
      <c r="CH203" s="67" t="s">
        <v>126</v>
      </c>
      <c r="CI203" s="67"/>
      <c r="CJ203" s="68" t="e">
        <f t="shared" si="137"/>
        <v>#DIV/0!</v>
      </c>
      <c r="CK203" s="68" t="e">
        <f t="shared" si="138"/>
        <v>#DIV/0!</v>
      </c>
      <c r="CL203" s="67"/>
      <c r="CM203" s="67"/>
      <c r="CN203" s="58">
        <f t="shared" si="139"/>
        <v>0</v>
      </c>
      <c r="CO203" s="58">
        <f t="shared" si="140"/>
        <v>0</v>
      </c>
      <c r="CP203" s="58">
        <f t="shared" si="141"/>
        <v>0</v>
      </c>
      <c r="CQ203" s="58">
        <f t="shared" si="142"/>
        <v>0</v>
      </c>
      <c r="CR203" s="58">
        <f t="shared" si="143"/>
        <v>0</v>
      </c>
      <c r="CS203" s="58">
        <f t="shared" si="144"/>
        <v>0</v>
      </c>
      <c r="CT203" s="58">
        <f t="shared" si="145"/>
        <v>0</v>
      </c>
      <c r="CU203" s="58">
        <f t="shared" si="146"/>
        <v>0</v>
      </c>
      <c r="CV203" s="58">
        <f t="shared" si="147"/>
        <v>0</v>
      </c>
      <c r="CW203" s="58">
        <f t="shared" si="148"/>
        <v>0</v>
      </c>
      <c r="CX203" s="58">
        <f t="shared" si="149"/>
        <v>0</v>
      </c>
      <c r="CY203" s="58">
        <f t="shared" si="150"/>
        <v>0</v>
      </c>
      <c r="CZ203" s="58">
        <f t="shared" si="151"/>
        <v>0</v>
      </c>
    </row>
    <row r="204" spans="1:104" ht="65" x14ac:dyDescent="0.35">
      <c r="A204" s="136" t="s">
        <v>330</v>
      </c>
      <c r="B204" s="295" t="s">
        <v>154</v>
      </c>
      <c r="C204" s="20" t="s">
        <v>871</v>
      </c>
      <c r="D204" s="22" t="s">
        <v>277</v>
      </c>
      <c r="E204" s="22" t="s">
        <v>327</v>
      </c>
      <c r="F204" s="22" t="s">
        <v>326</v>
      </c>
      <c r="G204" s="20">
        <f t="shared" si="114"/>
        <v>1</v>
      </c>
      <c r="H204" s="20">
        <v>1</v>
      </c>
      <c r="I204" s="20"/>
      <c r="J204" s="20"/>
      <c r="K204" s="20"/>
      <c r="L204" s="20"/>
      <c r="M204" s="20"/>
      <c r="N204" s="20"/>
      <c r="O204" s="20"/>
      <c r="P204" s="20"/>
      <c r="Q204" s="20"/>
      <c r="R204" s="20"/>
      <c r="S204" s="20"/>
      <c r="T204" s="67" t="s">
        <v>115</v>
      </c>
      <c r="U204" s="67"/>
      <c r="V204" s="68">
        <f t="shared" si="115"/>
        <v>0</v>
      </c>
      <c r="W204" s="68">
        <f t="shared" si="116"/>
        <v>0</v>
      </c>
      <c r="X204" s="67"/>
      <c r="Y204" s="67"/>
      <c r="Z204" s="67" t="s">
        <v>116</v>
      </c>
      <c r="AA204" s="67"/>
      <c r="AB204" s="68" t="e">
        <f t="shared" si="117"/>
        <v>#DIV/0!</v>
      </c>
      <c r="AC204" s="68">
        <f t="shared" si="118"/>
        <v>0</v>
      </c>
      <c r="AD204" s="67"/>
      <c r="AE204" s="67"/>
      <c r="AF204" s="67" t="s">
        <v>117</v>
      </c>
      <c r="AG204" s="67"/>
      <c r="AH204" s="68" t="e">
        <f t="shared" si="119"/>
        <v>#DIV/0!</v>
      </c>
      <c r="AI204" s="68">
        <f t="shared" si="120"/>
        <v>0</v>
      </c>
      <c r="AJ204" s="67"/>
      <c r="AK204" s="67"/>
      <c r="AL204" s="67" t="s">
        <v>118</v>
      </c>
      <c r="AM204" s="67"/>
      <c r="AN204" s="68" t="e">
        <f t="shared" si="121"/>
        <v>#DIV/0!</v>
      </c>
      <c r="AO204" s="68">
        <f t="shared" si="122"/>
        <v>0</v>
      </c>
      <c r="AP204" s="67"/>
      <c r="AQ204" s="67"/>
      <c r="AR204" s="67" t="s">
        <v>119</v>
      </c>
      <c r="AS204" s="67"/>
      <c r="AT204" s="68" t="e">
        <f t="shared" si="123"/>
        <v>#DIV/0!</v>
      </c>
      <c r="AU204" s="68">
        <f t="shared" si="124"/>
        <v>0</v>
      </c>
      <c r="AV204" s="67"/>
      <c r="AW204" s="67"/>
      <c r="AX204" s="67" t="s">
        <v>120</v>
      </c>
      <c r="AY204" s="67"/>
      <c r="AZ204" s="68" t="e">
        <f t="shared" si="125"/>
        <v>#DIV/0!</v>
      </c>
      <c r="BA204" s="68">
        <f t="shared" si="126"/>
        <v>0</v>
      </c>
      <c r="BB204" s="67"/>
      <c r="BC204" s="67"/>
      <c r="BD204" s="67" t="s">
        <v>121</v>
      </c>
      <c r="BE204" s="67"/>
      <c r="BF204" s="68" t="e">
        <f t="shared" si="127"/>
        <v>#DIV/0!</v>
      </c>
      <c r="BG204" s="68">
        <f t="shared" si="128"/>
        <v>0</v>
      </c>
      <c r="BH204" s="67"/>
      <c r="BI204" s="67"/>
      <c r="BJ204" s="67" t="s">
        <v>122</v>
      </c>
      <c r="BK204" s="67"/>
      <c r="BL204" s="68" t="e">
        <f t="shared" si="129"/>
        <v>#DIV/0!</v>
      </c>
      <c r="BM204" s="68">
        <f t="shared" si="130"/>
        <v>0</v>
      </c>
      <c r="BN204" s="67"/>
      <c r="BO204" s="67"/>
      <c r="BP204" s="67" t="s">
        <v>123</v>
      </c>
      <c r="BQ204" s="67"/>
      <c r="BR204" s="68" t="e">
        <f t="shared" si="131"/>
        <v>#DIV/0!</v>
      </c>
      <c r="BS204" s="68">
        <f t="shared" si="132"/>
        <v>0</v>
      </c>
      <c r="BT204" s="67"/>
      <c r="BU204" s="67"/>
      <c r="BV204" s="67" t="s">
        <v>124</v>
      </c>
      <c r="BW204" s="67"/>
      <c r="BX204" s="68" t="e">
        <f t="shared" si="133"/>
        <v>#DIV/0!</v>
      </c>
      <c r="BY204" s="68">
        <f t="shared" si="134"/>
        <v>0</v>
      </c>
      <c r="BZ204" s="67"/>
      <c r="CA204" s="67"/>
      <c r="CB204" s="67" t="s">
        <v>125</v>
      </c>
      <c r="CC204" s="67"/>
      <c r="CD204" s="68" t="e">
        <f t="shared" si="135"/>
        <v>#DIV/0!</v>
      </c>
      <c r="CE204" s="68">
        <f t="shared" si="136"/>
        <v>0</v>
      </c>
      <c r="CF204" s="67"/>
      <c r="CG204" s="67"/>
      <c r="CH204" s="67" t="s">
        <v>126</v>
      </c>
      <c r="CI204" s="67"/>
      <c r="CJ204" s="68" t="e">
        <f t="shared" si="137"/>
        <v>#DIV/0!</v>
      </c>
      <c r="CK204" s="68">
        <f t="shared" si="138"/>
        <v>0</v>
      </c>
      <c r="CL204" s="67"/>
      <c r="CM204" s="67"/>
      <c r="CN204" s="58">
        <f t="shared" si="139"/>
        <v>0</v>
      </c>
      <c r="CO204" s="58">
        <f t="shared" si="140"/>
        <v>0</v>
      </c>
      <c r="CP204" s="58">
        <f t="shared" si="141"/>
        <v>0</v>
      </c>
      <c r="CQ204" s="58">
        <f t="shared" si="142"/>
        <v>0</v>
      </c>
      <c r="CR204" s="58">
        <f t="shared" si="143"/>
        <v>0</v>
      </c>
      <c r="CS204" s="58">
        <f t="shared" si="144"/>
        <v>0</v>
      </c>
      <c r="CT204" s="58">
        <f t="shared" si="145"/>
        <v>0</v>
      </c>
      <c r="CU204" s="58">
        <f t="shared" si="146"/>
        <v>0</v>
      </c>
      <c r="CV204" s="58">
        <f t="shared" si="147"/>
        <v>0</v>
      </c>
      <c r="CW204" s="58">
        <f t="shared" si="148"/>
        <v>0</v>
      </c>
      <c r="CX204" s="58">
        <f t="shared" si="149"/>
        <v>0</v>
      </c>
      <c r="CY204" s="58">
        <f t="shared" si="150"/>
        <v>0</v>
      </c>
      <c r="CZ204" s="58">
        <f t="shared" si="151"/>
        <v>0</v>
      </c>
    </row>
    <row r="205" spans="1:104" ht="14" x14ac:dyDescent="0.35">
      <c r="A205" s="136" t="s">
        <v>330</v>
      </c>
      <c r="B205" s="296"/>
      <c r="C205" s="20" t="s">
        <v>872</v>
      </c>
      <c r="D205" s="22"/>
      <c r="E205" s="22"/>
      <c r="F205" s="22"/>
      <c r="G205" s="20">
        <f t="shared" si="114"/>
        <v>0</v>
      </c>
      <c r="H205" s="20"/>
      <c r="I205" s="20"/>
      <c r="J205" s="20"/>
      <c r="K205" s="20"/>
      <c r="L205" s="20"/>
      <c r="M205" s="20"/>
      <c r="N205" s="20"/>
      <c r="O205" s="20"/>
      <c r="P205" s="20"/>
      <c r="Q205" s="20"/>
      <c r="R205" s="20"/>
      <c r="S205" s="20"/>
      <c r="T205" s="67" t="s">
        <v>115</v>
      </c>
      <c r="U205" s="67"/>
      <c r="V205" s="68" t="e">
        <f t="shared" si="115"/>
        <v>#DIV/0!</v>
      </c>
      <c r="W205" s="68" t="e">
        <f t="shared" si="116"/>
        <v>#DIV/0!</v>
      </c>
      <c r="X205" s="67"/>
      <c r="Y205" s="67"/>
      <c r="Z205" s="67" t="s">
        <v>116</v>
      </c>
      <c r="AA205" s="67"/>
      <c r="AB205" s="68" t="e">
        <f t="shared" si="117"/>
        <v>#DIV/0!</v>
      </c>
      <c r="AC205" s="68" t="e">
        <f t="shared" si="118"/>
        <v>#DIV/0!</v>
      </c>
      <c r="AD205" s="67"/>
      <c r="AE205" s="67"/>
      <c r="AF205" s="67" t="s">
        <v>117</v>
      </c>
      <c r="AG205" s="67"/>
      <c r="AH205" s="68" t="e">
        <f t="shared" si="119"/>
        <v>#DIV/0!</v>
      </c>
      <c r="AI205" s="68" t="e">
        <f t="shared" si="120"/>
        <v>#DIV/0!</v>
      </c>
      <c r="AJ205" s="67"/>
      <c r="AK205" s="67"/>
      <c r="AL205" s="67" t="s">
        <v>118</v>
      </c>
      <c r="AM205" s="67"/>
      <c r="AN205" s="68" t="e">
        <f t="shared" si="121"/>
        <v>#DIV/0!</v>
      </c>
      <c r="AO205" s="68" t="e">
        <f t="shared" si="122"/>
        <v>#DIV/0!</v>
      </c>
      <c r="AP205" s="67"/>
      <c r="AQ205" s="67"/>
      <c r="AR205" s="67" t="s">
        <v>119</v>
      </c>
      <c r="AS205" s="67"/>
      <c r="AT205" s="68" t="e">
        <f t="shared" si="123"/>
        <v>#DIV/0!</v>
      </c>
      <c r="AU205" s="68" t="e">
        <f t="shared" si="124"/>
        <v>#DIV/0!</v>
      </c>
      <c r="AV205" s="67"/>
      <c r="AW205" s="67"/>
      <c r="AX205" s="67" t="s">
        <v>120</v>
      </c>
      <c r="AY205" s="67"/>
      <c r="AZ205" s="68" t="e">
        <f t="shared" si="125"/>
        <v>#DIV/0!</v>
      </c>
      <c r="BA205" s="68" t="e">
        <f t="shared" si="126"/>
        <v>#DIV/0!</v>
      </c>
      <c r="BB205" s="67"/>
      <c r="BC205" s="67"/>
      <c r="BD205" s="67" t="s">
        <v>121</v>
      </c>
      <c r="BE205" s="67"/>
      <c r="BF205" s="68" t="e">
        <f t="shared" si="127"/>
        <v>#DIV/0!</v>
      </c>
      <c r="BG205" s="68" t="e">
        <f t="shared" si="128"/>
        <v>#DIV/0!</v>
      </c>
      <c r="BH205" s="67"/>
      <c r="BI205" s="67"/>
      <c r="BJ205" s="67" t="s">
        <v>122</v>
      </c>
      <c r="BK205" s="67"/>
      <c r="BL205" s="68" t="e">
        <f t="shared" si="129"/>
        <v>#DIV/0!</v>
      </c>
      <c r="BM205" s="68" t="e">
        <f t="shared" si="130"/>
        <v>#DIV/0!</v>
      </c>
      <c r="BN205" s="67"/>
      <c r="BO205" s="67"/>
      <c r="BP205" s="67" t="s">
        <v>123</v>
      </c>
      <c r="BQ205" s="67"/>
      <c r="BR205" s="68" t="e">
        <f t="shared" si="131"/>
        <v>#DIV/0!</v>
      </c>
      <c r="BS205" s="68" t="e">
        <f t="shared" si="132"/>
        <v>#DIV/0!</v>
      </c>
      <c r="BT205" s="67"/>
      <c r="BU205" s="67"/>
      <c r="BV205" s="67" t="s">
        <v>124</v>
      </c>
      <c r="BW205" s="67"/>
      <c r="BX205" s="68" t="e">
        <f t="shared" si="133"/>
        <v>#DIV/0!</v>
      </c>
      <c r="BY205" s="68" t="e">
        <f t="shared" si="134"/>
        <v>#DIV/0!</v>
      </c>
      <c r="BZ205" s="67"/>
      <c r="CA205" s="67"/>
      <c r="CB205" s="67" t="s">
        <v>125</v>
      </c>
      <c r="CC205" s="67"/>
      <c r="CD205" s="68" t="e">
        <f t="shared" si="135"/>
        <v>#DIV/0!</v>
      </c>
      <c r="CE205" s="68" t="e">
        <f t="shared" si="136"/>
        <v>#DIV/0!</v>
      </c>
      <c r="CF205" s="67"/>
      <c r="CG205" s="67"/>
      <c r="CH205" s="67" t="s">
        <v>126</v>
      </c>
      <c r="CI205" s="67"/>
      <c r="CJ205" s="68" t="e">
        <f t="shared" si="137"/>
        <v>#DIV/0!</v>
      </c>
      <c r="CK205" s="68" t="e">
        <f t="shared" si="138"/>
        <v>#DIV/0!</v>
      </c>
      <c r="CL205" s="67"/>
      <c r="CM205" s="67"/>
      <c r="CN205" s="58">
        <f t="shared" si="139"/>
        <v>0</v>
      </c>
      <c r="CO205" s="58">
        <f t="shared" si="140"/>
        <v>0</v>
      </c>
      <c r="CP205" s="58">
        <f t="shared" si="141"/>
        <v>0</v>
      </c>
      <c r="CQ205" s="58">
        <f t="shared" si="142"/>
        <v>0</v>
      </c>
      <c r="CR205" s="58">
        <f t="shared" si="143"/>
        <v>0</v>
      </c>
      <c r="CS205" s="58">
        <f t="shared" si="144"/>
        <v>0</v>
      </c>
      <c r="CT205" s="58">
        <f t="shared" si="145"/>
        <v>0</v>
      </c>
      <c r="CU205" s="58">
        <f t="shared" si="146"/>
        <v>0</v>
      </c>
      <c r="CV205" s="58">
        <f t="shared" si="147"/>
        <v>0</v>
      </c>
      <c r="CW205" s="58">
        <f t="shared" si="148"/>
        <v>0</v>
      </c>
      <c r="CX205" s="58">
        <f t="shared" si="149"/>
        <v>0</v>
      </c>
      <c r="CY205" s="58">
        <f t="shared" si="150"/>
        <v>0</v>
      </c>
      <c r="CZ205" s="58">
        <f t="shared" si="151"/>
        <v>0</v>
      </c>
    </row>
    <row r="206" spans="1:104" ht="14" x14ac:dyDescent="0.35">
      <c r="A206" s="136" t="s">
        <v>330</v>
      </c>
      <c r="B206" s="296"/>
      <c r="C206" s="20" t="s">
        <v>873</v>
      </c>
      <c r="D206" s="22"/>
      <c r="E206" s="22"/>
      <c r="F206" s="22"/>
      <c r="G206" s="20">
        <f t="shared" si="114"/>
        <v>0</v>
      </c>
      <c r="H206" s="20"/>
      <c r="I206" s="20"/>
      <c r="J206" s="20"/>
      <c r="K206" s="20"/>
      <c r="L206" s="20"/>
      <c r="M206" s="20"/>
      <c r="N206" s="20"/>
      <c r="O206" s="20"/>
      <c r="P206" s="20"/>
      <c r="Q206" s="20"/>
      <c r="R206" s="20"/>
      <c r="S206" s="20"/>
      <c r="T206" s="67" t="s">
        <v>115</v>
      </c>
      <c r="U206" s="67"/>
      <c r="V206" s="68" t="e">
        <f t="shared" si="115"/>
        <v>#DIV/0!</v>
      </c>
      <c r="W206" s="68" t="e">
        <f t="shared" si="116"/>
        <v>#DIV/0!</v>
      </c>
      <c r="X206" s="67"/>
      <c r="Y206" s="67"/>
      <c r="Z206" s="67" t="s">
        <v>116</v>
      </c>
      <c r="AA206" s="67"/>
      <c r="AB206" s="68" t="e">
        <f t="shared" si="117"/>
        <v>#DIV/0!</v>
      </c>
      <c r="AC206" s="68" t="e">
        <f t="shared" si="118"/>
        <v>#DIV/0!</v>
      </c>
      <c r="AD206" s="67"/>
      <c r="AE206" s="67"/>
      <c r="AF206" s="67" t="s">
        <v>117</v>
      </c>
      <c r="AG206" s="67"/>
      <c r="AH206" s="68" t="e">
        <f t="shared" si="119"/>
        <v>#DIV/0!</v>
      </c>
      <c r="AI206" s="68" t="e">
        <f t="shared" si="120"/>
        <v>#DIV/0!</v>
      </c>
      <c r="AJ206" s="67"/>
      <c r="AK206" s="67"/>
      <c r="AL206" s="67" t="s">
        <v>118</v>
      </c>
      <c r="AM206" s="67"/>
      <c r="AN206" s="68" t="e">
        <f t="shared" si="121"/>
        <v>#DIV/0!</v>
      </c>
      <c r="AO206" s="68" t="e">
        <f t="shared" si="122"/>
        <v>#DIV/0!</v>
      </c>
      <c r="AP206" s="67"/>
      <c r="AQ206" s="67"/>
      <c r="AR206" s="67" t="s">
        <v>119</v>
      </c>
      <c r="AS206" s="67"/>
      <c r="AT206" s="68" t="e">
        <f t="shared" si="123"/>
        <v>#DIV/0!</v>
      </c>
      <c r="AU206" s="68" t="e">
        <f t="shared" si="124"/>
        <v>#DIV/0!</v>
      </c>
      <c r="AV206" s="67"/>
      <c r="AW206" s="67"/>
      <c r="AX206" s="67" t="s">
        <v>120</v>
      </c>
      <c r="AY206" s="67"/>
      <c r="AZ206" s="68" t="e">
        <f t="shared" si="125"/>
        <v>#DIV/0!</v>
      </c>
      <c r="BA206" s="68" t="e">
        <f t="shared" si="126"/>
        <v>#DIV/0!</v>
      </c>
      <c r="BB206" s="67"/>
      <c r="BC206" s="67"/>
      <c r="BD206" s="67" t="s">
        <v>121</v>
      </c>
      <c r="BE206" s="67"/>
      <c r="BF206" s="68" t="e">
        <f t="shared" si="127"/>
        <v>#DIV/0!</v>
      </c>
      <c r="BG206" s="68" t="e">
        <f t="shared" si="128"/>
        <v>#DIV/0!</v>
      </c>
      <c r="BH206" s="67"/>
      <c r="BI206" s="67"/>
      <c r="BJ206" s="67" t="s">
        <v>122</v>
      </c>
      <c r="BK206" s="67"/>
      <c r="BL206" s="68" t="e">
        <f t="shared" si="129"/>
        <v>#DIV/0!</v>
      </c>
      <c r="BM206" s="68" t="e">
        <f t="shared" si="130"/>
        <v>#DIV/0!</v>
      </c>
      <c r="BN206" s="67"/>
      <c r="BO206" s="67"/>
      <c r="BP206" s="67" t="s">
        <v>123</v>
      </c>
      <c r="BQ206" s="67"/>
      <c r="BR206" s="68" t="e">
        <f t="shared" si="131"/>
        <v>#DIV/0!</v>
      </c>
      <c r="BS206" s="68" t="e">
        <f t="shared" si="132"/>
        <v>#DIV/0!</v>
      </c>
      <c r="BT206" s="67"/>
      <c r="BU206" s="67"/>
      <c r="BV206" s="67" t="s">
        <v>124</v>
      </c>
      <c r="BW206" s="67"/>
      <c r="BX206" s="68" t="e">
        <f t="shared" si="133"/>
        <v>#DIV/0!</v>
      </c>
      <c r="BY206" s="68" t="e">
        <f t="shared" si="134"/>
        <v>#DIV/0!</v>
      </c>
      <c r="BZ206" s="67"/>
      <c r="CA206" s="67"/>
      <c r="CB206" s="67" t="s">
        <v>125</v>
      </c>
      <c r="CC206" s="67"/>
      <c r="CD206" s="68" t="e">
        <f t="shared" si="135"/>
        <v>#DIV/0!</v>
      </c>
      <c r="CE206" s="68" t="e">
        <f t="shared" si="136"/>
        <v>#DIV/0!</v>
      </c>
      <c r="CF206" s="67"/>
      <c r="CG206" s="67"/>
      <c r="CH206" s="67" t="s">
        <v>126</v>
      </c>
      <c r="CI206" s="67"/>
      <c r="CJ206" s="68" t="e">
        <f t="shared" si="137"/>
        <v>#DIV/0!</v>
      </c>
      <c r="CK206" s="68" t="e">
        <f t="shared" si="138"/>
        <v>#DIV/0!</v>
      </c>
      <c r="CL206" s="67"/>
      <c r="CM206" s="67"/>
      <c r="CN206" s="58">
        <f t="shared" si="139"/>
        <v>0</v>
      </c>
      <c r="CO206" s="58">
        <f t="shared" si="140"/>
        <v>0</v>
      </c>
      <c r="CP206" s="58">
        <f t="shared" si="141"/>
        <v>0</v>
      </c>
      <c r="CQ206" s="58">
        <f t="shared" si="142"/>
        <v>0</v>
      </c>
      <c r="CR206" s="58">
        <f t="shared" si="143"/>
        <v>0</v>
      </c>
      <c r="CS206" s="58">
        <f t="shared" si="144"/>
        <v>0</v>
      </c>
      <c r="CT206" s="58">
        <f t="shared" si="145"/>
        <v>0</v>
      </c>
      <c r="CU206" s="58">
        <f t="shared" si="146"/>
        <v>0</v>
      </c>
      <c r="CV206" s="58">
        <f t="shared" si="147"/>
        <v>0</v>
      </c>
      <c r="CW206" s="58">
        <f t="shared" si="148"/>
        <v>0</v>
      </c>
      <c r="CX206" s="58">
        <f t="shared" si="149"/>
        <v>0</v>
      </c>
      <c r="CY206" s="58">
        <f t="shared" si="150"/>
        <v>0</v>
      </c>
      <c r="CZ206" s="58">
        <f t="shared" si="151"/>
        <v>0</v>
      </c>
    </row>
    <row r="207" spans="1:104" ht="14" x14ac:dyDescent="0.35">
      <c r="A207" s="136" t="s">
        <v>330</v>
      </c>
      <c r="B207" s="297"/>
      <c r="C207" s="20" t="s">
        <v>874</v>
      </c>
      <c r="D207" s="22"/>
      <c r="E207" s="22"/>
      <c r="F207" s="22"/>
      <c r="G207" s="20">
        <f t="shared" si="114"/>
        <v>0</v>
      </c>
      <c r="H207" s="20"/>
      <c r="I207" s="20"/>
      <c r="J207" s="20"/>
      <c r="K207" s="20"/>
      <c r="L207" s="20"/>
      <c r="M207" s="20"/>
      <c r="N207" s="20"/>
      <c r="O207" s="20"/>
      <c r="P207" s="20"/>
      <c r="Q207" s="20"/>
      <c r="R207" s="20"/>
      <c r="S207" s="20"/>
      <c r="T207" s="67" t="s">
        <v>115</v>
      </c>
      <c r="U207" s="67"/>
      <c r="V207" s="68" t="e">
        <f t="shared" si="115"/>
        <v>#DIV/0!</v>
      </c>
      <c r="W207" s="68" t="e">
        <f t="shared" si="116"/>
        <v>#DIV/0!</v>
      </c>
      <c r="X207" s="67"/>
      <c r="Y207" s="67"/>
      <c r="Z207" s="67" t="s">
        <v>116</v>
      </c>
      <c r="AA207" s="67"/>
      <c r="AB207" s="68" t="e">
        <f t="shared" si="117"/>
        <v>#DIV/0!</v>
      </c>
      <c r="AC207" s="68" t="e">
        <f t="shared" si="118"/>
        <v>#DIV/0!</v>
      </c>
      <c r="AD207" s="67"/>
      <c r="AE207" s="67"/>
      <c r="AF207" s="67" t="s">
        <v>117</v>
      </c>
      <c r="AG207" s="67"/>
      <c r="AH207" s="68" t="e">
        <f t="shared" si="119"/>
        <v>#DIV/0!</v>
      </c>
      <c r="AI207" s="68" t="e">
        <f t="shared" si="120"/>
        <v>#DIV/0!</v>
      </c>
      <c r="AJ207" s="67"/>
      <c r="AK207" s="67"/>
      <c r="AL207" s="67" t="s">
        <v>118</v>
      </c>
      <c r="AM207" s="67"/>
      <c r="AN207" s="68" t="e">
        <f t="shared" si="121"/>
        <v>#DIV/0!</v>
      </c>
      <c r="AO207" s="68" t="e">
        <f t="shared" si="122"/>
        <v>#DIV/0!</v>
      </c>
      <c r="AP207" s="67"/>
      <c r="AQ207" s="67"/>
      <c r="AR207" s="67" t="s">
        <v>119</v>
      </c>
      <c r="AS207" s="67"/>
      <c r="AT207" s="68" t="e">
        <f t="shared" si="123"/>
        <v>#DIV/0!</v>
      </c>
      <c r="AU207" s="68" t="e">
        <f t="shared" si="124"/>
        <v>#DIV/0!</v>
      </c>
      <c r="AV207" s="67"/>
      <c r="AW207" s="67"/>
      <c r="AX207" s="67" t="s">
        <v>120</v>
      </c>
      <c r="AY207" s="67"/>
      <c r="AZ207" s="68" t="e">
        <f t="shared" si="125"/>
        <v>#DIV/0!</v>
      </c>
      <c r="BA207" s="68" t="e">
        <f t="shared" si="126"/>
        <v>#DIV/0!</v>
      </c>
      <c r="BB207" s="67"/>
      <c r="BC207" s="67"/>
      <c r="BD207" s="67" t="s">
        <v>121</v>
      </c>
      <c r="BE207" s="67"/>
      <c r="BF207" s="68" t="e">
        <f t="shared" si="127"/>
        <v>#DIV/0!</v>
      </c>
      <c r="BG207" s="68" t="e">
        <f t="shared" si="128"/>
        <v>#DIV/0!</v>
      </c>
      <c r="BH207" s="67"/>
      <c r="BI207" s="67"/>
      <c r="BJ207" s="67" t="s">
        <v>122</v>
      </c>
      <c r="BK207" s="67"/>
      <c r="BL207" s="68" t="e">
        <f t="shared" si="129"/>
        <v>#DIV/0!</v>
      </c>
      <c r="BM207" s="68" t="e">
        <f t="shared" si="130"/>
        <v>#DIV/0!</v>
      </c>
      <c r="BN207" s="67"/>
      <c r="BO207" s="67"/>
      <c r="BP207" s="67" t="s">
        <v>123</v>
      </c>
      <c r="BQ207" s="67"/>
      <c r="BR207" s="68" t="e">
        <f t="shared" si="131"/>
        <v>#DIV/0!</v>
      </c>
      <c r="BS207" s="68" t="e">
        <f t="shared" si="132"/>
        <v>#DIV/0!</v>
      </c>
      <c r="BT207" s="67"/>
      <c r="BU207" s="67"/>
      <c r="BV207" s="67" t="s">
        <v>124</v>
      </c>
      <c r="BW207" s="67"/>
      <c r="BX207" s="68" t="e">
        <f t="shared" si="133"/>
        <v>#DIV/0!</v>
      </c>
      <c r="BY207" s="68" t="e">
        <f t="shared" si="134"/>
        <v>#DIV/0!</v>
      </c>
      <c r="BZ207" s="67"/>
      <c r="CA207" s="67"/>
      <c r="CB207" s="67" t="s">
        <v>125</v>
      </c>
      <c r="CC207" s="67"/>
      <c r="CD207" s="68" t="e">
        <f t="shared" si="135"/>
        <v>#DIV/0!</v>
      </c>
      <c r="CE207" s="68" t="e">
        <f t="shared" si="136"/>
        <v>#DIV/0!</v>
      </c>
      <c r="CF207" s="67"/>
      <c r="CG207" s="67"/>
      <c r="CH207" s="67" t="s">
        <v>126</v>
      </c>
      <c r="CI207" s="67"/>
      <c r="CJ207" s="68" t="e">
        <f t="shared" si="137"/>
        <v>#DIV/0!</v>
      </c>
      <c r="CK207" s="68" t="e">
        <f t="shared" si="138"/>
        <v>#DIV/0!</v>
      </c>
      <c r="CL207" s="67"/>
      <c r="CM207" s="67"/>
      <c r="CN207" s="58">
        <f t="shared" si="139"/>
        <v>0</v>
      </c>
      <c r="CO207" s="58">
        <f t="shared" si="140"/>
        <v>0</v>
      </c>
      <c r="CP207" s="58">
        <f t="shared" si="141"/>
        <v>0</v>
      </c>
      <c r="CQ207" s="58">
        <f t="shared" si="142"/>
        <v>0</v>
      </c>
      <c r="CR207" s="58">
        <f t="shared" si="143"/>
        <v>0</v>
      </c>
      <c r="CS207" s="58">
        <f t="shared" si="144"/>
        <v>0</v>
      </c>
      <c r="CT207" s="58">
        <f t="shared" si="145"/>
        <v>0</v>
      </c>
      <c r="CU207" s="58">
        <f t="shared" si="146"/>
        <v>0</v>
      </c>
      <c r="CV207" s="58">
        <f t="shared" si="147"/>
        <v>0</v>
      </c>
      <c r="CW207" s="58">
        <f t="shared" si="148"/>
        <v>0</v>
      </c>
      <c r="CX207" s="58">
        <f t="shared" si="149"/>
        <v>0</v>
      </c>
      <c r="CY207" s="58">
        <f t="shared" si="150"/>
        <v>0</v>
      </c>
      <c r="CZ207" s="58">
        <f t="shared" si="151"/>
        <v>0</v>
      </c>
    </row>
    <row r="208" spans="1:104" ht="39" x14ac:dyDescent="0.35">
      <c r="A208" s="136" t="s">
        <v>330</v>
      </c>
      <c r="B208" s="295" t="s">
        <v>154</v>
      </c>
      <c r="C208" s="20" t="s">
        <v>875</v>
      </c>
      <c r="D208" s="22" t="s">
        <v>277</v>
      </c>
      <c r="E208" s="22" t="s">
        <v>325</v>
      </c>
      <c r="F208" s="22" t="s">
        <v>394</v>
      </c>
      <c r="G208" s="20">
        <f t="shared" si="114"/>
        <v>1</v>
      </c>
      <c r="H208" s="20"/>
      <c r="I208" s="20"/>
      <c r="J208" s="20"/>
      <c r="K208" s="20"/>
      <c r="L208" s="20"/>
      <c r="M208" s="20">
        <v>1</v>
      </c>
      <c r="N208" s="20"/>
      <c r="O208" s="20"/>
      <c r="P208" s="20"/>
      <c r="Q208" s="20"/>
      <c r="R208" s="20"/>
      <c r="S208" s="20"/>
      <c r="T208" s="67" t="s">
        <v>115</v>
      </c>
      <c r="U208" s="67"/>
      <c r="V208" s="68" t="e">
        <f t="shared" si="115"/>
        <v>#DIV/0!</v>
      </c>
      <c r="W208" s="68">
        <f t="shared" si="116"/>
        <v>0</v>
      </c>
      <c r="X208" s="67"/>
      <c r="Y208" s="67"/>
      <c r="Z208" s="67" t="s">
        <v>116</v>
      </c>
      <c r="AA208" s="67"/>
      <c r="AB208" s="68" t="e">
        <f t="shared" si="117"/>
        <v>#DIV/0!</v>
      </c>
      <c r="AC208" s="68">
        <f t="shared" si="118"/>
        <v>0</v>
      </c>
      <c r="AD208" s="67"/>
      <c r="AE208" s="67"/>
      <c r="AF208" s="67" t="s">
        <v>117</v>
      </c>
      <c r="AG208" s="67"/>
      <c r="AH208" s="68" t="e">
        <f t="shared" si="119"/>
        <v>#DIV/0!</v>
      </c>
      <c r="AI208" s="68">
        <f t="shared" si="120"/>
        <v>0</v>
      </c>
      <c r="AJ208" s="67"/>
      <c r="AK208" s="67"/>
      <c r="AL208" s="67" t="s">
        <v>118</v>
      </c>
      <c r="AM208" s="67"/>
      <c r="AN208" s="68" t="e">
        <f t="shared" si="121"/>
        <v>#DIV/0!</v>
      </c>
      <c r="AO208" s="68">
        <f t="shared" si="122"/>
        <v>0</v>
      </c>
      <c r="AP208" s="67"/>
      <c r="AQ208" s="67"/>
      <c r="AR208" s="67" t="s">
        <v>119</v>
      </c>
      <c r="AS208" s="67"/>
      <c r="AT208" s="68" t="e">
        <f t="shared" si="123"/>
        <v>#DIV/0!</v>
      </c>
      <c r="AU208" s="68">
        <f t="shared" si="124"/>
        <v>0</v>
      </c>
      <c r="AV208" s="67"/>
      <c r="AW208" s="67"/>
      <c r="AX208" s="67" t="s">
        <v>120</v>
      </c>
      <c r="AY208" s="67"/>
      <c r="AZ208" s="68">
        <f t="shared" si="125"/>
        <v>0</v>
      </c>
      <c r="BA208" s="68">
        <f t="shared" si="126"/>
        <v>0</v>
      </c>
      <c r="BB208" s="67"/>
      <c r="BC208" s="67"/>
      <c r="BD208" s="67" t="s">
        <v>121</v>
      </c>
      <c r="BE208" s="67"/>
      <c r="BF208" s="68" t="e">
        <f t="shared" si="127"/>
        <v>#DIV/0!</v>
      </c>
      <c r="BG208" s="68">
        <f t="shared" si="128"/>
        <v>0</v>
      </c>
      <c r="BH208" s="67"/>
      <c r="BI208" s="67"/>
      <c r="BJ208" s="67" t="s">
        <v>122</v>
      </c>
      <c r="BK208" s="67"/>
      <c r="BL208" s="68" t="e">
        <f t="shared" si="129"/>
        <v>#DIV/0!</v>
      </c>
      <c r="BM208" s="68">
        <f t="shared" si="130"/>
        <v>0</v>
      </c>
      <c r="BN208" s="67"/>
      <c r="BO208" s="67"/>
      <c r="BP208" s="67" t="s">
        <v>123</v>
      </c>
      <c r="BQ208" s="67"/>
      <c r="BR208" s="68" t="e">
        <f t="shared" si="131"/>
        <v>#DIV/0!</v>
      </c>
      <c r="BS208" s="68">
        <f t="shared" si="132"/>
        <v>0</v>
      </c>
      <c r="BT208" s="67"/>
      <c r="BU208" s="67"/>
      <c r="BV208" s="67" t="s">
        <v>124</v>
      </c>
      <c r="BW208" s="67"/>
      <c r="BX208" s="68" t="e">
        <f t="shared" si="133"/>
        <v>#DIV/0!</v>
      </c>
      <c r="BY208" s="68">
        <f t="shared" si="134"/>
        <v>0</v>
      </c>
      <c r="BZ208" s="67"/>
      <c r="CA208" s="67"/>
      <c r="CB208" s="67" t="s">
        <v>125</v>
      </c>
      <c r="CC208" s="67"/>
      <c r="CD208" s="68" t="e">
        <f t="shared" si="135"/>
        <v>#DIV/0!</v>
      </c>
      <c r="CE208" s="68">
        <f t="shared" si="136"/>
        <v>0</v>
      </c>
      <c r="CF208" s="67"/>
      <c r="CG208" s="67"/>
      <c r="CH208" s="67" t="s">
        <v>126</v>
      </c>
      <c r="CI208" s="67"/>
      <c r="CJ208" s="68" t="e">
        <f t="shared" si="137"/>
        <v>#DIV/0!</v>
      </c>
      <c r="CK208" s="68">
        <f t="shared" si="138"/>
        <v>0</v>
      </c>
      <c r="CL208" s="67"/>
      <c r="CM208" s="67"/>
      <c r="CN208" s="58">
        <f t="shared" si="139"/>
        <v>0</v>
      </c>
      <c r="CO208" s="58">
        <f t="shared" si="140"/>
        <v>0</v>
      </c>
      <c r="CP208" s="58">
        <f t="shared" si="141"/>
        <v>0</v>
      </c>
      <c r="CQ208" s="58">
        <f t="shared" si="142"/>
        <v>0</v>
      </c>
      <c r="CR208" s="58">
        <f t="shared" si="143"/>
        <v>0</v>
      </c>
      <c r="CS208" s="58">
        <f t="shared" si="144"/>
        <v>0</v>
      </c>
      <c r="CT208" s="58">
        <f t="shared" si="145"/>
        <v>0</v>
      </c>
      <c r="CU208" s="58">
        <f t="shared" si="146"/>
        <v>0</v>
      </c>
      <c r="CV208" s="58">
        <f t="shared" si="147"/>
        <v>0</v>
      </c>
      <c r="CW208" s="58">
        <f t="shared" si="148"/>
        <v>0</v>
      </c>
      <c r="CX208" s="58">
        <f t="shared" si="149"/>
        <v>0</v>
      </c>
      <c r="CY208" s="58">
        <f t="shared" si="150"/>
        <v>0</v>
      </c>
      <c r="CZ208" s="58">
        <f t="shared" si="151"/>
        <v>0</v>
      </c>
    </row>
    <row r="209" spans="1:104" ht="104" x14ac:dyDescent="0.35">
      <c r="A209" s="136" t="s">
        <v>330</v>
      </c>
      <c r="B209" s="296"/>
      <c r="C209" s="20" t="s">
        <v>876</v>
      </c>
      <c r="D209" s="22" t="s">
        <v>277</v>
      </c>
      <c r="E209" s="22" t="s">
        <v>283</v>
      </c>
      <c r="F209" s="22" t="s">
        <v>395</v>
      </c>
      <c r="G209" s="20">
        <f t="shared" si="114"/>
        <v>1</v>
      </c>
      <c r="H209" s="20"/>
      <c r="I209" s="20"/>
      <c r="J209" s="20"/>
      <c r="K209" s="20"/>
      <c r="L209" s="20"/>
      <c r="M209" s="20">
        <v>1</v>
      </c>
      <c r="N209" s="20"/>
      <c r="O209" s="20"/>
      <c r="P209" s="20"/>
      <c r="Q209" s="20"/>
      <c r="R209" s="20"/>
      <c r="S209" s="20"/>
      <c r="T209" s="67" t="s">
        <v>115</v>
      </c>
      <c r="U209" s="67"/>
      <c r="V209" s="68" t="e">
        <f t="shared" si="115"/>
        <v>#DIV/0!</v>
      </c>
      <c r="W209" s="68">
        <f t="shared" si="116"/>
        <v>0</v>
      </c>
      <c r="X209" s="67"/>
      <c r="Y209" s="67"/>
      <c r="Z209" s="67" t="s">
        <v>116</v>
      </c>
      <c r="AA209" s="67"/>
      <c r="AB209" s="68" t="e">
        <f t="shared" si="117"/>
        <v>#DIV/0!</v>
      </c>
      <c r="AC209" s="68">
        <f t="shared" si="118"/>
        <v>0</v>
      </c>
      <c r="AD209" s="67"/>
      <c r="AE209" s="67"/>
      <c r="AF209" s="67" t="s">
        <v>117</v>
      </c>
      <c r="AG209" s="67"/>
      <c r="AH209" s="68" t="e">
        <f t="shared" si="119"/>
        <v>#DIV/0!</v>
      </c>
      <c r="AI209" s="68">
        <f t="shared" si="120"/>
        <v>0</v>
      </c>
      <c r="AJ209" s="67"/>
      <c r="AK209" s="67"/>
      <c r="AL209" s="67" t="s">
        <v>118</v>
      </c>
      <c r="AM209" s="67"/>
      <c r="AN209" s="68" t="e">
        <f t="shared" si="121"/>
        <v>#DIV/0!</v>
      </c>
      <c r="AO209" s="68">
        <f t="shared" si="122"/>
        <v>0</v>
      </c>
      <c r="AP209" s="67"/>
      <c r="AQ209" s="67"/>
      <c r="AR209" s="67" t="s">
        <v>119</v>
      </c>
      <c r="AS209" s="67"/>
      <c r="AT209" s="68" t="e">
        <f t="shared" si="123"/>
        <v>#DIV/0!</v>
      </c>
      <c r="AU209" s="68">
        <f t="shared" si="124"/>
        <v>0</v>
      </c>
      <c r="AV209" s="67"/>
      <c r="AW209" s="67"/>
      <c r="AX209" s="67" t="s">
        <v>120</v>
      </c>
      <c r="AY209" s="67"/>
      <c r="AZ209" s="68">
        <f t="shared" si="125"/>
        <v>0</v>
      </c>
      <c r="BA209" s="68">
        <f t="shared" si="126"/>
        <v>0</v>
      </c>
      <c r="BB209" s="67"/>
      <c r="BC209" s="67"/>
      <c r="BD209" s="67" t="s">
        <v>121</v>
      </c>
      <c r="BE209" s="67"/>
      <c r="BF209" s="68" t="e">
        <f t="shared" si="127"/>
        <v>#DIV/0!</v>
      </c>
      <c r="BG209" s="68">
        <f t="shared" si="128"/>
        <v>0</v>
      </c>
      <c r="BH209" s="67"/>
      <c r="BI209" s="67"/>
      <c r="BJ209" s="67" t="s">
        <v>122</v>
      </c>
      <c r="BK209" s="67"/>
      <c r="BL209" s="68" t="e">
        <f t="shared" si="129"/>
        <v>#DIV/0!</v>
      </c>
      <c r="BM209" s="68">
        <f t="shared" si="130"/>
        <v>0</v>
      </c>
      <c r="BN209" s="67"/>
      <c r="BO209" s="67"/>
      <c r="BP209" s="67" t="s">
        <v>123</v>
      </c>
      <c r="BQ209" s="67"/>
      <c r="BR209" s="68" t="e">
        <f t="shared" si="131"/>
        <v>#DIV/0!</v>
      </c>
      <c r="BS209" s="68">
        <f t="shared" si="132"/>
        <v>0</v>
      </c>
      <c r="BT209" s="67"/>
      <c r="BU209" s="67"/>
      <c r="BV209" s="67" t="s">
        <v>124</v>
      </c>
      <c r="BW209" s="67"/>
      <c r="BX209" s="68" t="e">
        <f t="shared" si="133"/>
        <v>#DIV/0!</v>
      </c>
      <c r="BY209" s="68">
        <f t="shared" si="134"/>
        <v>0</v>
      </c>
      <c r="BZ209" s="67"/>
      <c r="CA209" s="67"/>
      <c r="CB209" s="67" t="s">
        <v>125</v>
      </c>
      <c r="CC209" s="67"/>
      <c r="CD209" s="68" t="e">
        <f t="shared" si="135"/>
        <v>#DIV/0!</v>
      </c>
      <c r="CE209" s="68">
        <f t="shared" si="136"/>
        <v>0</v>
      </c>
      <c r="CF209" s="67"/>
      <c r="CG209" s="67"/>
      <c r="CH209" s="67" t="s">
        <v>126</v>
      </c>
      <c r="CI209" s="67"/>
      <c r="CJ209" s="68" t="e">
        <f t="shared" si="137"/>
        <v>#DIV/0!</v>
      </c>
      <c r="CK209" s="68">
        <f t="shared" si="138"/>
        <v>0</v>
      </c>
      <c r="CL209" s="67"/>
      <c r="CM209" s="67"/>
      <c r="CN209" s="58">
        <f t="shared" si="139"/>
        <v>0</v>
      </c>
      <c r="CO209" s="58">
        <f t="shared" si="140"/>
        <v>0</v>
      </c>
      <c r="CP209" s="58">
        <f t="shared" si="141"/>
        <v>0</v>
      </c>
      <c r="CQ209" s="58">
        <f t="shared" si="142"/>
        <v>0</v>
      </c>
      <c r="CR209" s="58">
        <f t="shared" si="143"/>
        <v>0</v>
      </c>
      <c r="CS209" s="58">
        <f t="shared" si="144"/>
        <v>0</v>
      </c>
      <c r="CT209" s="58">
        <f t="shared" si="145"/>
        <v>0</v>
      </c>
      <c r="CU209" s="58">
        <f t="shared" si="146"/>
        <v>0</v>
      </c>
      <c r="CV209" s="58">
        <f t="shared" si="147"/>
        <v>0</v>
      </c>
      <c r="CW209" s="58">
        <f t="shared" si="148"/>
        <v>0</v>
      </c>
      <c r="CX209" s="58">
        <f t="shared" si="149"/>
        <v>0</v>
      </c>
      <c r="CY209" s="58">
        <f t="shared" si="150"/>
        <v>0</v>
      </c>
      <c r="CZ209" s="58">
        <f t="shared" si="151"/>
        <v>0</v>
      </c>
    </row>
    <row r="210" spans="1:104" ht="14" x14ac:dyDescent="0.35">
      <c r="A210" s="136" t="s">
        <v>330</v>
      </c>
      <c r="B210" s="296"/>
      <c r="C210" s="20" t="s">
        <v>877</v>
      </c>
      <c r="D210" s="22"/>
      <c r="E210" s="3"/>
      <c r="F210" s="22"/>
      <c r="G210" s="20">
        <f t="shared" si="114"/>
        <v>0</v>
      </c>
      <c r="H210" s="20"/>
      <c r="I210" s="20"/>
      <c r="J210" s="20"/>
      <c r="K210" s="20"/>
      <c r="L210" s="20"/>
      <c r="M210" s="20"/>
      <c r="N210" s="20"/>
      <c r="O210" s="20"/>
      <c r="P210" s="20"/>
      <c r="Q210" s="20"/>
      <c r="R210" s="20"/>
      <c r="S210" s="20"/>
      <c r="T210" s="67" t="s">
        <v>115</v>
      </c>
      <c r="U210" s="67"/>
      <c r="V210" s="68" t="e">
        <f t="shared" si="115"/>
        <v>#DIV/0!</v>
      </c>
      <c r="W210" s="68" t="e">
        <f t="shared" si="116"/>
        <v>#DIV/0!</v>
      </c>
      <c r="X210" s="67"/>
      <c r="Y210" s="67"/>
      <c r="Z210" s="67" t="s">
        <v>116</v>
      </c>
      <c r="AA210" s="67"/>
      <c r="AB210" s="68" t="e">
        <f t="shared" si="117"/>
        <v>#DIV/0!</v>
      </c>
      <c r="AC210" s="68" t="e">
        <f t="shared" si="118"/>
        <v>#DIV/0!</v>
      </c>
      <c r="AD210" s="67"/>
      <c r="AE210" s="67"/>
      <c r="AF210" s="67" t="s">
        <v>117</v>
      </c>
      <c r="AG210" s="67"/>
      <c r="AH210" s="68" t="e">
        <f t="shared" si="119"/>
        <v>#DIV/0!</v>
      </c>
      <c r="AI210" s="68" t="e">
        <f t="shared" si="120"/>
        <v>#DIV/0!</v>
      </c>
      <c r="AJ210" s="67"/>
      <c r="AK210" s="67"/>
      <c r="AL210" s="67" t="s">
        <v>118</v>
      </c>
      <c r="AM210" s="67"/>
      <c r="AN210" s="68" t="e">
        <f t="shared" si="121"/>
        <v>#DIV/0!</v>
      </c>
      <c r="AO210" s="68" t="e">
        <f t="shared" si="122"/>
        <v>#DIV/0!</v>
      </c>
      <c r="AP210" s="67"/>
      <c r="AQ210" s="67"/>
      <c r="AR210" s="67" t="s">
        <v>119</v>
      </c>
      <c r="AS210" s="67"/>
      <c r="AT210" s="68" t="e">
        <f t="shared" si="123"/>
        <v>#DIV/0!</v>
      </c>
      <c r="AU210" s="68" t="e">
        <f t="shared" si="124"/>
        <v>#DIV/0!</v>
      </c>
      <c r="AV210" s="67"/>
      <c r="AW210" s="67"/>
      <c r="AX210" s="67" t="s">
        <v>120</v>
      </c>
      <c r="AY210" s="67"/>
      <c r="AZ210" s="68" t="e">
        <f t="shared" si="125"/>
        <v>#DIV/0!</v>
      </c>
      <c r="BA210" s="68" t="e">
        <f t="shared" si="126"/>
        <v>#DIV/0!</v>
      </c>
      <c r="BB210" s="67"/>
      <c r="BC210" s="67"/>
      <c r="BD210" s="67" t="s">
        <v>121</v>
      </c>
      <c r="BE210" s="67"/>
      <c r="BF210" s="68" t="e">
        <f t="shared" si="127"/>
        <v>#DIV/0!</v>
      </c>
      <c r="BG210" s="68" t="e">
        <f t="shared" si="128"/>
        <v>#DIV/0!</v>
      </c>
      <c r="BH210" s="67"/>
      <c r="BI210" s="67"/>
      <c r="BJ210" s="67" t="s">
        <v>122</v>
      </c>
      <c r="BK210" s="67"/>
      <c r="BL210" s="68" t="e">
        <f t="shared" si="129"/>
        <v>#DIV/0!</v>
      </c>
      <c r="BM210" s="68" t="e">
        <f t="shared" si="130"/>
        <v>#DIV/0!</v>
      </c>
      <c r="BN210" s="67"/>
      <c r="BO210" s="67"/>
      <c r="BP210" s="67" t="s">
        <v>123</v>
      </c>
      <c r="BQ210" s="67"/>
      <c r="BR210" s="68" t="e">
        <f t="shared" si="131"/>
        <v>#DIV/0!</v>
      </c>
      <c r="BS210" s="68" t="e">
        <f t="shared" si="132"/>
        <v>#DIV/0!</v>
      </c>
      <c r="BT210" s="67"/>
      <c r="BU210" s="67"/>
      <c r="BV210" s="67" t="s">
        <v>124</v>
      </c>
      <c r="BW210" s="67"/>
      <c r="BX210" s="68" t="e">
        <f t="shared" si="133"/>
        <v>#DIV/0!</v>
      </c>
      <c r="BY210" s="68" t="e">
        <f t="shared" si="134"/>
        <v>#DIV/0!</v>
      </c>
      <c r="BZ210" s="67"/>
      <c r="CA210" s="67"/>
      <c r="CB210" s="67" t="s">
        <v>125</v>
      </c>
      <c r="CC210" s="67"/>
      <c r="CD210" s="68" t="e">
        <f t="shared" si="135"/>
        <v>#DIV/0!</v>
      </c>
      <c r="CE210" s="68" t="e">
        <f t="shared" si="136"/>
        <v>#DIV/0!</v>
      </c>
      <c r="CF210" s="67"/>
      <c r="CG210" s="67"/>
      <c r="CH210" s="67" t="s">
        <v>126</v>
      </c>
      <c r="CI210" s="67"/>
      <c r="CJ210" s="68" t="e">
        <f t="shared" si="137"/>
        <v>#DIV/0!</v>
      </c>
      <c r="CK210" s="68" t="e">
        <f t="shared" si="138"/>
        <v>#DIV/0!</v>
      </c>
      <c r="CL210" s="67"/>
      <c r="CM210" s="67"/>
      <c r="CN210" s="58">
        <f t="shared" si="139"/>
        <v>0</v>
      </c>
      <c r="CO210" s="58">
        <f t="shared" si="140"/>
        <v>0</v>
      </c>
      <c r="CP210" s="58">
        <f t="shared" si="141"/>
        <v>0</v>
      </c>
      <c r="CQ210" s="58">
        <f t="shared" si="142"/>
        <v>0</v>
      </c>
      <c r="CR210" s="58">
        <f t="shared" si="143"/>
        <v>0</v>
      </c>
      <c r="CS210" s="58">
        <f t="shared" si="144"/>
        <v>0</v>
      </c>
      <c r="CT210" s="58">
        <f t="shared" si="145"/>
        <v>0</v>
      </c>
      <c r="CU210" s="58">
        <f t="shared" si="146"/>
        <v>0</v>
      </c>
      <c r="CV210" s="58">
        <f t="shared" si="147"/>
        <v>0</v>
      </c>
      <c r="CW210" s="58">
        <f t="shared" si="148"/>
        <v>0</v>
      </c>
      <c r="CX210" s="58">
        <f t="shared" si="149"/>
        <v>0</v>
      </c>
      <c r="CY210" s="58">
        <f t="shared" si="150"/>
        <v>0</v>
      </c>
      <c r="CZ210" s="58">
        <f t="shared" si="151"/>
        <v>0</v>
      </c>
    </row>
    <row r="211" spans="1:104" ht="14" x14ac:dyDescent="0.35">
      <c r="A211" s="136" t="s">
        <v>330</v>
      </c>
      <c r="B211" s="297"/>
      <c r="C211" s="20" t="s">
        <v>878</v>
      </c>
      <c r="D211" s="22"/>
      <c r="E211" s="22"/>
      <c r="F211" s="22"/>
      <c r="G211" s="20">
        <f t="shared" si="114"/>
        <v>0</v>
      </c>
      <c r="H211" s="20"/>
      <c r="I211" s="20"/>
      <c r="J211" s="20"/>
      <c r="K211" s="20"/>
      <c r="L211" s="20"/>
      <c r="M211" s="20"/>
      <c r="N211" s="20"/>
      <c r="O211" s="20"/>
      <c r="P211" s="20"/>
      <c r="Q211" s="20"/>
      <c r="R211" s="20"/>
      <c r="S211" s="20"/>
      <c r="T211" s="67" t="s">
        <v>115</v>
      </c>
      <c r="U211" s="67"/>
      <c r="V211" s="68" t="e">
        <f t="shared" si="115"/>
        <v>#DIV/0!</v>
      </c>
      <c r="W211" s="68" t="e">
        <f t="shared" si="116"/>
        <v>#DIV/0!</v>
      </c>
      <c r="X211" s="67"/>
      <c r="Y211" s="67"/>
      <c r="Z211" s="67" t="s">
        <v>116</v>
      </c>
      <c r="AA211" s="67"/>
      <c r="AB211" s="68" t="e">
        <f t="shared" si="117"/>
        <v>#DIV/0!</v>
      </c>
      <c r="AC211" s="68" t="e">
        <f t="shared" si="118"/>
        <v>#DIV/0!</v>
      </c>
      <c r="AD211" s="67"/>
      <c r="AE211" s="67"/>
      <c r="AF211" s="67" t="s">
        <v>117</v>
      </c>
      <c r="AG211" s="67"/>
      <c r="AH211" s="68" t="e">
        <f t="shared" si="119"/>
        <v>#DIV/0!</v>
      </c>
      <c r="AI211" s="68" t="e">
        <f t="shared" si="120"/>
        <v>#DIV/0!</v>
      </c>
      <c r="AJ211" s="67"/>
      <c r="AK211" s="67"/>
      <c r="AL211" s="67" t="s">
        <v>118</v>
      </c>
      <c r="AM211" s="67"/>
      <c r="AN211" s="68" t="e">
        <f t="shared" si="121"/>
        <v>#DIV/0!</v>
      </c>
      <c r="AO211" s="68" t="e">
        <f t="shared" si="122"/>
        <v>#DIV/0!</v>
      </c>
      <c r="AP211" s="67"/>
      <c r="AQ211" s="67"/>
      <c r="AR211" s="67" t="s">
        <v>119</v>
      </c>
      <c r="AS211" s="67"/>
      <c r="AT211" s="68" t="e">
        <f t="shared" si="123"/>
        <v>#DIV/0!</v>
      </c>
      <c r="AU211" s="68" t="e">
        <f t="shared" si="124"/>
        <v>#DIV/0!</v>
      </c>
      <c r="AV211" s="67"/>
      <c r="AW211" s="67"/>
      <c r="AX211" s="67" t="s">
        <v>120</v>
      </c>
      <c r="AY211" s="67"/>
      <c r="AZ211" s="68" t="e">
        <f t="shared" si="125"/>
        <v>#DIV/0!</v>
      </c>
      <c r="BA211" s="68" t="e">
        <f t="shared" si="126"/>
        <v>#DIV/0!</v>
      </c>
      <c r="BB211" s="67"/>
      <c r="BC211" s="67"/>
      <c r="BD211" s="67" t="s">
        <v>121</v>
      </c>
      <c r="BE211" s="67"/>
      <c r="BF211" s="68" t="e">
        <f t="shared" si="127"/>
        <v>#DIV/0!</v>
      </c>
      <c r="BG211" s="68" t="e">
        <f t="shared" si="128"/>
        <v>#DIV/0!</v>
      </c>
      <c r="BH211" s="67"/>
      <c r="BI211" s="67"/>
      <c r="BJ211" s="67" t="s">
        <v>122</v>
      </c>
      <c r="BK211" s="67"/>
      <c r="BL211" s="68" t="e">
        <f t="shared" si="129"/>
        <v>#DIV/0!</v>
      </c>
      <c r="BM211" s="68" t="e">
        <f t="shared" si="130"/>
        <v>#DIV/0!</v>
      </c>
      <c r="BN211" s="67"/>
      <c r="BO211" s="67"/>
      <c r="BP211" s="67" t="s">
        <v>123</v>
      </c>
      <c r="BQ211" s="67"/>
      <c r="BR211" s="68" t="e">
        <f t="shared" si="131"/>
        <v>#DIV/0!</v>
      </c>
      <c r="BS211" s="68" t="e">
        <f t="shared" si="132"/>
        <v>#DIV/0!</v>
      </c>
      <c r="BT211" s="67"/>
      <c r="BU211" s="67"/>
      <c r="BV211" s="67" t="s">
        <v>124</v>
      </c>
      <c r="BW211" s="67"/>
      <c r="BX211" s="68" t="e">
        <f t="shared" si="133"/>
        <v>#DIV/0!</v>
      </c>
      <c r="BY211" s="68" t="e">
        <f t="shared" si="134"/>
        <v>#DIV/0!</v>
      </c>
      <c r="BZ211" s="67"/>
      <c r="CA211" s="67"/>
      <c r="CB211" s="67" t="s">
        <v>125</v>
      </c>
      <c r="CC211" s="67"/>
      <c r="CD211" s="68" t="e">
        <f t="shared" si="135"/>
        <v>#DIV/0!</v>
      </c>
      <c r="CE211" s="68" t="e">
        <f t="shared" si="136"/>
        <v>#DIV/0!</v>
      </c>
      <c r="CF211" s="67"/>
      <c r="CG211" s="67"/>
      <c r="CH211" s="67" t="s">
        <v>126</v>
      </c>
      <c r="CI211" s="67"/>
      <c r="CJ211" s="68" t="e">
        <f t="shared" si="137"/>
        <v>#DIV/0!</v>
      </c>
      <c r="CK211" s="68" t="e">
        <f t="shared" si="138"/>
        <v>#DIV/0!</v>
      </c>
      <c r="CL211" s="67"/>
      <c r="CM211" s="67"/>
      <c r="CN211" s="58">
        <f t="shared" si="139"/>
        <v>0</v>
      </c>
      <c r="CO211" s="58">
        <f t="shared" si="140"/>
        <v>0</v>
      </c>
      <c r="CP211" s="58">
        <f t="shared" si="141"/>
        <v>0</v>
      </c>
      <c r="CQ211" s="58">
        <f t="shared" si="142"/>
        <v>0</v>
      </c>
      <c r="CR211" s="58">
        <f t="shared" si="143"/>
        <v>0</v>
      </c>
      <c r="CS211" s="58">
        <f t="shared" si="144"/>
        <v>0</v>
      </c>
      <c r="CT211" s="58">
        <f t="shared" si="145"/>
        <v>0</v>
      </c>
      <c r="CU211" s="58">
        <f t="shared" si="146"/>
        <v>0</v>
      </c>
      <c r="CV211" s="58">
        <f t="shared" si="147"/>
        <v>0</v>
      </c>
      <c r="CW211" s="58">
        <f t="shared" si="148"/>
        <v>0</v>
      </c>
      <c r="CX211" s="58">
        <f t="shared" si="149"/>
        <v>0</v>
      </c>
      <c r="CY211" s="58">
        <f t="shared" si="150"/>
        <v>0</v>
      </c>
      <c r="CZ211" s="58">
        <f t="shared" si="151"/>
        <v>0</v>
      </c>
    </row>
    <row r="212" spans="1:104" ht="39" x14ac:dyDescent="0.35">
      <c r="A212" s="136" t="s">
        <v>330</v>
      </c>
      <c r="B212" s="295" t="s">
        <v>154</v>
      </c>
      <c r="C212" s="20" t="s">
        <v>879</v>
      </c>
      <c r="D212" s="22" t="s">
        <v>277</v>
      </c>
      <c r="E212" s="22" t="s">
        <v>284</v>
      </c>
      <c r="F212" s="22" t="s">
        <v>285</v>
      </c>
      <c r="G212" s="20">
        <f t="shared" si="114"/>
        <v>1</v>
      </c>
      <c r="H212" s="20"/>
      <c r="I212" s="20"/>
      <c r="J212" s="20"/>
      <c r="K212" s="20"/>
      <c r="L212" s="20"/>
      <c r="M212" s="20"/>
      <c r="N212" s="20"/>
      <c r="O212" s="20"/>
      <c r="P212" s="20"/>
      <c r="Q212" s="20"/>
      <c r="R212" s="20">
        <v>1</v>
      </c>
      <c r="S212" s="20"/>
      <c r="T212" s="67" t="s">
        <v>115</v>
      </c>
      <c r="U212" s="67"/>
      <c r="V212" s="68" t="e">
        <f t="shared" si="115"/>
        <v>#DIV/0!</v>
      </c>
      <c r="W212" s="68">
        <f t="shared" si="116"/>
        <v>0</v>
      </c>
      <c r="X212" s="67"/>
      <c r="Y212" s="67"/>
      <c r="Z212" s="67" t="s">
        <v>116</v>
      </c>
      <c r="AA212" s="67"/>
      <c r="AB212" s="68" t="e">
        <f t="shared" si="117"/>
        <v>#DIV/0!</v>
      </c>
      <c r="AC212" s="68">
        <f t="shared" si="118"/>
        <v>0</v>
      </c>
      <c r="AD212" s="67"/>
      <c r="AE212" s="67"/>
      <c r="AF212" s="67" t="s">
        <v>117</v>
      </c>
      <c r="AG212" s="67"/>
      <c r="AH212" s="68" t="e">
        <f t="shared" si="119"/>
        <v>#DIV/0!</v>
      </c>
      <c r="AI212" s="68">
        <f t="shared" si="120"/>
        <v>0</v>
      </c>
      <c r="AJ212" s="67"/>
      <c r="AK212" s="67"/>
      <c r="AL212" s="67" t="s">
        <v>118</v>
      </c>
      <c r="AM212" s="67"/>
      <c r="AN212" s="68" t="e">
        <f t="shared" si="121"/>
        <v>#DIV/0!</v>
      </c>
      <c r="AO212" s="68">
        <f t="shared" si="122"/>
        <v>0</v>
      </c>
      <c r="AP212" s="67"/>
      <c r="AQ212" s="67"/>
      <c r="AR212" s="67" t="s">
        <v>119</v>
      </c>
      <c r="AS212" s="67"/>
      <c r="AT212" s="68" t="e">
        <f t="shared" si="123"/>
        <v>#DIV/0!</v>
      </c>
      <c r="AU212" s="68">
        <f t="shared" si="124"/>
        <v>0</v>
      </c>
      <c r="AV212" s="67"/>
      <c r="AW212" s="67"/>
      <c r="AX212" s="67" t="s">
        <v>120</v>
      </c>
      <c r="AY212" s="67"/>
      <c r="AZ212" s="68" t="e">
        <f t="shared" si="125"/>
        <v>#DIV/0!</v>
      </c>
      <c r="BA212" s="68">
        <f t="shared" si="126"/>
        <v>0</v>
      </c>
      <c r="BB212" s="67"/>
      <c r="BC212" s="67"/>
      <c r="BD212" s="67" t="s">
        <v>121</v>
      </c>
      <c r="BE212" s="67"/>
      <c r="BF212" s="68" t="e">
        <f t="shared" si="127"/>
        <v>#DIV/0!</v>
      </c>
      <c r="BG212" s="68">
        <f t="shared" si="128"/>
        <v>0</v>
      </c>
      <c r="BH212" s="67"/>
      <c r="BI212" s="67"/>
      <c r="BJ212" s="67" t="s">
        <v>122</v>
      </c>
      <c r="BK212" s="67"/>
      <c r="BL212" s="68" t="e">
        <f t="shared" si="129"/>
        <v>#DIV/0!</v>
      </c>
      <c r="BM212" s="68">
        <f t="shared" si="130"/>
        <v>0</v>
      </c>
      <c r="BN212" s="67"/>
      <c r="BO212" s="67"/>
      <c r="BP212" s="67" t="s">
        <v>123</v>
      </c>
      <c r="BQ212" s="67"/>
      <c r="BR212" s="68" t="e">
        <f t="shared" si="131"/>
        <v>#DIV/0!</v>
      </c>
      <c r="BS212" s="68">
        <f t="shared" si="132"/>
        <v>0</v>
      </c>
      <c r="BT212" s="67"/>
      <c r="BU212" s="67"/>
      <c r="BV212" s="67" t="s">
        <v>124</v>
      </c>
      <c r="BW212" s="67"/>
      <c r="BX212" s="68" t="e">
        <f t="shared" si="133"/>
        <v>#DIV/0!</v>
      </c>
      <c r="BY212" s="68">
        <f t="shared" si="134"/>
        <v>0</v>
      </c>
      <c r="BZ212" s="67"/>
      <c r="CA212" s="67"/>
      <c r="CB212" s="67" t="s">
        <v>125</v>
      </c>
      <c r="CC212" s="67"/>
      <c r="CD212" s="68">
        <f t="shared" si="135"/>
        <v>0</v>
      </c>
      <c r="CE212" s="68">
        <f t="shared" si="136"/>
        <v>0</v>
      </c>
      <c r="CF212" s="67"/>
      <c r="CG212" s="67"/>
      <c r="CH212" s="67" t="s">
        <v>126</v>
      </c>
      <c r="CI212" s="67"/>
      <c r="CJ212" s="68" t="e">
        <f t="shared" si="137"/>
        <v>#DIV/0!</v>
      </c>
      <c r="CK212" s="68">
        <f t="shared" si="138"/>
        <v>0</v>
      </c>
      <c r="CL212" s="67"/>
      <c r="CM212" s="67"/>
      <c r="CN212" s="58">
        <f t="shared" si="139"/>
        <v>0</v>
      </c>
      <c r="CO212" s="58">
        <f t="shared" si="140"/>
        <v>0</v>
      </c>
      <c r="CP212" s="58">
        <f t="shared" si="141"/>
        <v>0</v>
      </c>
      <c r="CQ212" s="58">
        <f t="shared" si="142"/>
        <v>0</v>
      </c>
      <c r="CR212" s="58">
        <f t="shared" si="143"/>
        <v>0</v>
      </c>
      <c r="CS212" s="58">
        <f t="shared" si="144"/>
        <v>0</v>
      </c>
      <c r="CT212" s="58">
        <f t="shared" si="145"/>
        <v>0</v>
      </c>
      <c r="CU212" s="58">
        <f t="shared" si="146"/>
        <v>0</v>
      </c>
      <c r="CV212" s="58">
        <f t="shared" si="147"/>
        <v>0</v>
      </c>
      <c r="CW212" s="58">
        <f t="shared" si="148"/>
        <v>0</v>
      </c>
      <c r="CX212" s="58">
        <f t="shared" si="149"/>
        <v>0</v>
      </c>
      <c r="CY212" s="58">
        <f t="shared" si="150"/>
        <v>0</v>
      </c>
      <c r="CZ212" s="58">
        <f t="shared" si="151"/>
        <v>0</v>
      </c>
    </row>
    <row r="213" spans="1:104" ht="14" x14ac:dyDescent="0.35">
      <c r="A213" s="136" t="s">
        <v>330</v>
      </c>
      <c r="B213" s="296"/>
      <c r="C213" s="20" t="s">
        <v>880</v>
      </c>
      <c r="D213" s="22"/>
      <c r="E213" s="22"/>
      <c r="F213" s="22"/>
      <c r="G213" s="20">
        <f t="shared" si="114"/>
        <v>0</v>
      </c>
      <c r="H213" s="20"/>
      <c r="I213" s="20"/>
      <c r="J213" s="20"/>
      <c r="K213" s="20"/>
      <c r="L213" s="20"/>
      <c r="M213" s="20"/>
      <c r="N213" s="20"/>
      <c r="O213" s="20"/>
      <c r="P213" s="20"/>
      <c r="Q213" s="20"/>
      <c r="R213" s="20"/>
      <c r="S213" s="20"/>
      <c r="T213" s="67" t="s">
        <v>115</v>
      </c>
      <c r="U213" s="67"/>
      <c r="V213" s="68" t="e">
        <f t="shared" si="115"/>
        <v>#DIV/0!</v>
      </c>
      <c r="W213" s="68" t="e">
        <f t="shared" si="116"/>
        <v>#DIV/0!</v>
      </c>
      <c r="X213" s="67"/>
      <c r="Y213" s="67"/>
      <c r="Z213" s="67" t="s">
        <v>116</v>
      </c>
      <c r="AA213" s="67"/>
      <c r="AB213" s="68" t="e">
        <f t="shared" si="117"/>
        <v>#DIV/0!</v>
      </c>
      <c r="AC213" s="68" t="e">
        <f t="shared" si="118"/>
        <v>#DIV/0!</v>
      </c>
      <c r="AD213" s="67"/>
      <c r="AE213" s="67"/>
      <c r="AF213" s="67" t="s">
        <v>117</v>
      </c>
      <c r="AG213" s="67"/>
      <c r="AH213" s="68" t="e">
        <f t="shared" si="119"/>
        <v>#DIV/0!</v>
      </c>
      <c r="AI213" s="68" t="e">
        <f t="shared" si="120"/>
        <v>#DIV/0!</v>
      </c>
      <c r="AJ213" s="67"/>
      <c r="AK213" s="67"/>
      <c r="AL213" s="67" t="s">
        <v>118</v>
      </c>
      <c r="AM213" s="67"/>
      <c r="AN213" s="68" t="e">
        <f t="shared" si="121"/>
        <v>#DIV/0!</v>
      </c>
      <c r="AO213" s="68" t="e">
        <f t="shared" si="122"/>
        <v>#DIV/0!</v>
      </c>
      <c r="AP213" s="67"/>
      <c r="AQ213" s="67"/>
      <c r="AR213" s="67" t="s">
        <v>119</v>
      </c>
      <c r="AS213" s="67"/>
      <c r="AT213" s="68" t="e">
        <f t="shared" si="123"/>
        <v>#DIV/0!</v>
      </c>
      <c r="AU213" s="68" t="e">
        <f t="shared" si="124"/>
        <v>#DIV/0!</v>
      </c>
      <c r="AV213" s="67"/>
      <c r="AW213" s="67"/>
      <c r="AX213" s="67" t="s">
        <v>120</v>
      </c>
      <c r="AY213" s="67"/>
      <c r="AZ213" s="68" t="e">
        <f t="shared" si="125"/>
        <v>#DIV/0!</v>
      </c>
      <c r="BA213" s="68" t="e">
        <f t="shared" si="126"/>
        <v>#DIV/0!</v>
      </c>
      <c r="BB213" s="67"/>
      <c r="BC213" s="67"/>
      <c r="BD213" s="67" t="s">
        <v>121</v>
      </c>
      <c r="BE213" s="67"/>
      <c r="BF213" s="68" t="e">
        <f t="shared" si="127"/>
        <v>#DIV/0!</v>
      </c>
      <c r="BG213" s="68" t="e">
        <f t="shared" si="128"/>
        <v>#DIV/0!</v>
      </c>
      <c r="BH213" s="67"/>
      <c r="BI213" s="67"/>
      <c r="BJ213" s="67" t="s">
        <v>122</v>
      </c>
      <c r="BK213" s="67"/>
      <c r="BL213" s="68" t="e">
        <f t="shared" si="129"/>
        <v>#DIV/0!</v>
      </c>
      <c r="BM213" s="68" t="e">
        <f t="shared" si="130"/>
        <v>#DIV/0!</v>
      </c>
      <c r="BN213" s="67"/>
      <c r="BO213" s="67"/>
      <c r="BP213" s="67" t="s">
        <v>123</v>
      </c>
      <c r="BQ213" s="67"/>
      <c r="BR213" s="68" t="e">
        <f t="shared" si="131"/>
        <v>#DIV/0!</v>
      </c>
      <c r="BS213" s="68" t="e">
        <f t="shared" si="132"/>
        <v>#DIV/0!</v>
      </c>
      <c r="BT213" s="67"/>
      <c r="BU213" s="67"/>
      <c r="BV213" s="67" t="s">
        <v>124</v>
      </c>
      <c r="BW213" s="67"/>
      <c r="BX213" s="68" t="e">
        <f t="shared" si="133"/>
        <v>#DIV/0!</v>
      </c>
      <c r="BY213" s="68" t="e">
        <f t="shared" si="134"/>
        <v>#DIV/0!</v>
      </c>
      <c r="BZ213" s="67"/>
      <c r="CA213" s="67"/>
      <c r="CB213" s="67" t="s">
        <v>125</v>
      </c>
      <c r="CC213" s="67"/>
      <c r="CD213" s="68" t="e">
        <f t="shared" si="135"/>
        <v>#DIV/0!</v>
      </c>
      <c r="CE213" s="68" t="e">
        <f t="shared" si="136"/>
        <v>#DIV/0!</v>
      </c>
      <c r="CF213" s="67"/>
      <c r="CG213" s="67"/>
      <c r="CH213" s="67" t="s">
        <v>126</v>
      </c>
      <c r="CI213" s="67"/>
      <c r="CJ213" s="68" t="e">
        <f t="shared" si="137"/>
        <v>#DIV/0!</v>
      </c>
      <c r="CK213" s="68" t="e">
        <f t="shared" si="138"/>
        <v>#DIV/0!</v>
      </c>
      <c r="CL213" s="67"/>
      <c r="CM213" s="67"/>
      <c r="CN213" s="58">
        <f t="shared" si="139"/>
        <v>0</v>
      </c>
      <c r="CO213" s="58">
        <f t="shared" si="140"/>
        <v>0</v>
      </c>
      <c r="CP213" s="58">
        <f t="shared" si="141"/>
        <v>0</v>
      </c>
      <c r="CQ213" s="58">
        <f t="shared" si="142"/>
        <v>0</v>
      </c>
      <c r="CR213" s="58">
        <f t="shared" si="143"/>
        <v>0</v>
      </c>
      <c r="CS213" s="58">
        <f t="shared" si="144"/>
        <v>0</v>
      </c>
      <c r="CT213" s="58">
        <f t="shared" si="145"/>
        <v>0</v>
      </c>
      <c r="CU213" s="58">
        <f t="shared" si="146"/>
        <v>0</v>
      </c>
      <c r="CV213" s="58">
        <f t="shared" si="147"/>
        <v>0</v>
      </c>
      <c r="CW213" s="58">
        <f t="shared" si="148"/>
        <v>0</v>
      </c>
      <c r="CX213" s="58">
        <f t="shared" si="149"/>
        <v>0</v>
      </c>
      <c r="CY213" s="58">
        <f t="shared" si="150"/>
        <v>0</v>
      </c>
      <c r="CZ213" s="58">
        <f t="shared" si="151"/>
        <v>0</v>
      </c>
    </row>
    <row r="214" spans="1:104" ht="14" x14ac:dyDescent="0.35">
      <c r="A214" s="136" t="s">
        <v>330</v>
      </c>
      <c r="B214" s="296"/>
      <c r="C214" s="20" t="s">
        <v>881</v>
      </c>
      <c r="D214" s="22"/>
      <c r="E214" s="22"/>
      <c r="F214" s="22"/>
      <c r="G214" s="20">
        <f t="shared" si="114"/>
        <v>0</v>
      </c>
      <c r="H214" s="20"/>
      <c r="I214" s="20"/>
      <c r="J214" s="20"/>
      <c r="K214" s="20"/>
      <c r="L214" s="20"/>
      <c r="M214" s="20"/>
      <c r="N214" s="20"/>
      <c r="O214" s="20"/>
      <c r="P214" s="20"/>
      <c r="Q214" s="20"/>
      <c r="R214" s="20"/>
      <c r="S214" s="20"/>
      <c r="T214" s="67" t="s">
        <v>115</v>
      </c>
      <c r="U214" s="67"/>
      <c r="V214" s="68" t="e">
        <f t="shared" si="115"/>
        <v>#DIV/0!</v>
      </c>
      <c r="W214" s="68" t="e">
        <f t="shared" si="116"/>
        <v>#DIV/0!</v>
      </c>
      <c r="X214" s="67"/>
      <c r="Y214" s="67"/>
      <c r="Z214" s="67" t="s">
        <v>116</v>
      </c>
      <c r="AA214" s="67"/>
      <c r="AB214" s="68" t="e">
        <f t="shared" si="117"/>
        <v>#DIV/0!</v>
      </c>
      <c r="AC214" s="68" t="e">
        <f t="shared" si="118"/>
        <v>#DIV/0!</v>
      </c>
      <c r="AD214" s="67"/>
      <c r="AE214" s="67"/>
      <c r="AF214" s="67" t="s">
        <v>117</v>
      </c>
      <c r="AG214" s="67"/>
      <c r="AH214" s="68" t="e">
        <f t="shared" si="119"/>
        <v>#DIV/0!</v>
      </c>
      <c r="AI214" s="68" t="e">
        <f t="shared" si="120"/>
        <v>#DIV/0!</v>
      </c>
      <c r="AJ214" s="67"/>
      <c r="AK214" s="67"/>
      <c r="AL214" s="67" t="s">
        <v>118</v>
      </c>
      <c r="AM214" s="67"/>
      <c r="AN214" s="68" t="e">
        <f t="shared" si="121"/>
        <v>#DIV/0!</v>
      </c>
      <c r="AO214" s="68" t="e">
        <f t="shared" si="122"/>
        <v>#DIV/0!</v>
      </c>
      <c r="AP214" s="67"/>
      <c r="AQ214" s="67"/>
      <c r="AR214" s="67" t="s">
        <v>119</v>
      </c>
      <c r="AS214" s="67"/>
      <c r="AT214" s="68" t="e">
        <f t="shared" si="123"/>
        <v>#DIV/0!</v>
      </c>
      <c r="AU214" s="68" t="e">
        <f t="shared" si="124"/>
        <v>#DIV/0!</v>
      </c>
      <c r="AV214" s="67"/>
      <c r="AW214" s="67"/>
      <c r="AX214" s="67" t="s">
        <v>120</v>
      </c>
      <c r="AY214" s="67"/>
      <c r="AZ214" s="68" t="e">
        <f t="shared" si="125"/>
        <v>#DIV/0!</v>
      </c>
      <c r="BA214" s="68" t="e">
        <f t="shared" si="126"/>
        <v>#DIV/0!</v>
      </c>
      <c r="BB214" s="67"/>
      <c r="BC214" s="67"/>
      <c r="BD214" s="67" t="s">
        <v>121</v>
      </c>
      <c r="BE214" s="67"/>
      <c r="BF214" s="68" t="e">
        <f t="shared" si="127"/>
        <v>#DIV/0!</v>
      </c>
      <c r="BG214" s="68" t="e">
        <f t="shared" si="128"/>
        <v>#DIV/0!</v>
      </c>
      <c r="BH214" s="67"/>
      <c r="BI214" s="67"/>
      <c r="BJ214" s="67" t="s">
        <v>122</v>
      </c>
      <c r="BK214" s="67"/>
      <c r="BL214" s="68" t="e">
        <f t="shared" si="129"/>
        <v>#DIV/0!</v>
      </c>
      <c r="BM214" s="68" t="e">
        <f t="shared" si="130"/>
        <v>#DIV/0!</v>
      </c>
      <c r="BN214" s="67"/>
      <c r="BO214" s="67"/>
      <c r="BP214" s="67" t="s">
        <v>123</v>
      </c>
      <c r="BQ214" s="67"/>
      <c r="BR214" s="68" t="e">
        <f t="shared" si="131"/>
        <v>#DIV/0!</v>
      </c>
      <c r="BS214" s="68" t="e">
        <f t="shared" si="132"/>
        <v>#DIV/0!</v>
      </c>
      <c r="BT214" s="67"/>
      <c r="BU214" s="67"/>
      <c r="BV214" s="67" t="s">
        <v>124</v>
      </c>
      <c r="BW214" s="67"/>
      <c r="BX214" s="68" t="e">
        <f t="shared" si="133"/>
        <v>#DIV/0!</v>
      </c>
      <c r="BY214" s="68" t="e">
        <f t="shared" si="134"/>
        <v>#DIV/0!</v>
      </c>
      <c r="BZ214" s="67"/>
      <c r="CA214" s="67"/>
      <c r="CB214" s="67" t="s">
        <v>125</v>
      </c>
      <c r="CC214" s="67"/>
      <c r="CD214" s="68" t="e">
        <f t="shared" si="135"/>
        <v>#DIV/0!</v>
      </c>
      <c r="CE214" s="68" t="e">
        <f t="shared" si="136"/>
        <v>#DIV/0!</v>
      </c>
      <c r="CF214" s="67"/>
      <c r="CG214" s="67"/>
      <c r="CH214" s="67" t="s">
        <v>126</v>
      </c>
      <c r="CI214" s="67"/>
      <c r="CJ214" s="68" t="e">
        <f t="shared" si="137"/>
        <v>#DIV/0!</v>
      </c>
      <c r="CK214" s="68" t="e">
        <f t="shared" si="138"/>
        <v>#DIV/0!</v>
      </c>
      <c r="CL214" s="67"/>
      <c r="CM214" s="67"/>
      <c r="CN214" s="58">
        <f t="shared" si="139"/>
        <v>0</v>
      </c>
      <c r="CO214" s="58">
        <f t="shared" si="140"/>
        <v>0</v>
      </c>
      <c r="CP214" s="58">
        <f t="shared" si="141"/>
        <v>0</v>
      </c>
      <c r="CQ214" s="58">
        <f t="shared" si="142"/>
        <v>0</v>
      </c>
      <c r="CR214" s="58">
        <f t="shared" si="143"/>
        <v>0</v>
      </c>
      <c r="CS214" s="58">
        <f t="shared" si="144"/>
        <v>0</v>
      </c>
      <c r="CT214" s="58">
        <f t="shared" si="145"/>
        <v>0</v>
      </c>
      <c r="CU214" s="58">
        <f t="shared" si="146"/>
        <v>0</v>
      </c>
      <c r="CV214" s="58">
        <f t="shared" si="147"/>
        <v>0</v>
      </c>
      <c r="CW214" s="58">
        <f t="shared" si="148"/>
        <v>0</v>
      </c>
      <c r="CX214" s="58">
        <f t="shared" si="149"/>
        <v>0</v>
      </c>
      <c r="CY214" s="58">
        <f t="shared" si="150"/>
        <v>0</v>
      </c>
      <c r="CZ214" s="58">
        <f t="shared" si="151"/>
        <v>0</v>
      </c>
    </row>
    <row r="215" spans="1:104" ht="14" x14ac:dyDescent="0.35">
      <c r="A215" s="136" t="s">
        <v>330</v>
      </c>
      <c r="B215" s="297"/>
      <c r="C215" s="20" t="s">
        <v>882</v>
      </c>
      <c r="D215" s="22"/>
      <c r="E215" s="22"/>
      <c r="F215" s="22"/>
      <c r="G215" s="20">
        <f t="shared" si="114"/>
        <v>0</v>
      </c>
      <c r="H215" s="20"/>
      <c r="I215" s="20"/>
      <c r="J215" s="20"/>
      <c r="K215" s="20"/>
      <c r="L215" s="20"/>
      <c r="M215" s="20"/>
      <c r="N215" s="20"/>
      <c r="O215" s="20"/>
      <c r="P215" s="20"/>
      <c r="Q215" s="20"/>
      <c r="R215" s="20"/>
      <c r="S215" s="20"/>
      <c r="T215" s="67" t="s">
        <v>115</v>
      </c>
      <c r="U215" s="67"/>
      <c r="V215" s="68" t="e">
        <f t="shared" si="115"/>
        <v>#DIV/0!</v>
      </c>
      <c r="W215" s="68" t="e">
        <f t="shared" si="116"/>
        <v>#DIV/0!</v>
      </c>
      <c r="X215" s="67"/>
      <c r="Y215" s="67"/>
      <c r="Z215" s="67" t="s">
        <v>116</v>
      </c>
      <c r="AA215" s="67"/>
      <c r="AB215" s="68" t="e">
        <f t="shared" si="117"/>
        <v>#DIV/0!</v>
      </c>
      <c r="AC215" s="68" t="e">
        <f t="shared" si="118"/>
        <v>#DIV/0!</v>
      </c>
      <c r="AD215" s="67"/>
      <c r="AE215" s="67"/>
      <c r="AF215" s="67" t="s">
        <v>117</v>
      </c>
      <c r="AG215" s="67"/>
      <c r="AH215" s="68" t="e">
        <f t="shared" si="119"/>
        <v>#DIV/0!</v>
      </c>
      <c r="AI215" s="68" t="e">
        <f t="shared" si="120"/>
        <v>#DIV/0!</v>
      </c>
      <c r="AJ215" s="67"/>
      <c r="AK215" s="67"/>
      <c r="AL215" s="67" t="s">
        <v>118</v>
      </c>
      <c r="AM215" s="67"/>
      <c r="AN215" s="68" t="e">
        <f t="shared" si="121"/>
        <v>#DIV/0!</v>
      </c>
      <c r="AO215" s="68" t="e">
        <f t="shared" si="122"/>
        <v>#DIV/0!</v>
      </c>
      <c r="AP215" s="67"/>
      <c r="AQ215" s="67"/>
      <c r="AR215" s="67" t="s">
        <v>119</v>
      </c>
      <c r="AS215" s="67"/>
      <c r="AT215" s="68" t="e">
        <f t="shared" si="123"/>
        <v>#DIV/0!</v>
      </c>
      <c r="AU215" s="68" t="e">
        <f t="shared" si="124"/>
        <v>#DIV/0!</v>
      </c>
      <c r="AV215" s="67"/>
      <c r="AW215" s="67"/>
      <c r="AX215" s="67" t="s">
        <v>120</v>
      </c>
      <c r="AY215" s="67"/>
      <c r="AZ215" s="68" t="e">
        <f t="shared" si="125"/>
        <v>#DIV/0!</v>
      </c>
      <c r="BA215" s="68" t="e">
        <f t="shared" si="126"/>
        <v>#DIV/0!</v>
      </c>
      <c r="BB215" s="67"/>
      <c r="BC215" s="67"/>
      <c r="BD215" s="67" t="s">
        <v>121</v>
      </c>
      <c r="BE215" s="67"/>
      <c r="BF215" s="68" t="e">
        <f t="shared" si="127"/>
        <v>#DIV/0!</v>
      </c>
      <c r="BG215" s="68" t="e">
        <f t="shared" si="128"/>
        <v>#DIV/0!</v>
      </c>
      <c r="BH215" s="67"/>
      <c r="BI215" s="67"/>
      <c r="BJ215" s="67" t="s">
        <v>122</v>
      </c>
      <c r="BK215" s="67"/>
      <c r="BL215" s="68" t="e">
        <f t="shared" si="129"/>
        <v>#DIV/0!</v>
      </c>
      <c r="BM215" s="68" t="e">
        <f t="shared" si="130"/>
        <v>#DIV/0!</v>
      </c>
      <c r="BN215" s="67"/>
      <c r="BO215" s="67"/>
      <c r="BP215" s="67" t="s">
        <v>123</v>
      </c>
      <c r="BQ215" s="67"/>
      <c r="BR215" s="68" t="e">
        <f t="shared" si="131"/>
        <v>#DIV/0!</v>
      </c>
      <c r="BS215" s="68" t="e">
        <f t="shared" si="132"/>
        <v>#DIV/0!</v>
      </c>
      <c r="BT215" s="67"/>
      <c r="BU215" s="67"/>
      <c r="BV215" s="67" t="s">
        <v>124</v>
      </c>
      <c r="BW215" s="67"/>
      <c r="BX215" s="68" t="e">
        <f t="shared" si="133"/>
        <v>#DIV/0!</v>
      </c>
      <c r="BY215" s="68" t="e">
        <f t="shared" si="134"/>
        <v>#DIV/0!</v>
      </c>
      <c r="BZ215" s="67"/>
      <c r="CA215" s="67"/>
      <c r="CB215" s="67" t="s">
        <v>125</v>
      </c>
      <c r="CC215" s="67"/>
      <c r="CD215" s="68" t="e">
        <f t="shared" si="135"/>
        <v>#DIV/0!</v>
      </c>
      <c r="CE215" s="68" t="e">
        <f t="shared" si="136"/>
        <v>#DIV/0!</v>
      </c>
      <c r="CF215" s="67"/>
      <c r="CG215" s="67"/>
      <c r="CH215" s="67" t="s">
        <v>126</v>
      </c>
      <c r="CI215" s="67"/>
      <c r="CJ215" s="68" t="e">
        <f t="shared" si="137"/>
        <v>#DIV/0!</v>
      </c>
      <c r="CK215" s="68" t="e">
        <f t="shared" si="138"/>
        <v>#DIV/0!</v>
      </c>
      <c r="CL215" s="67"/>
      <c r="CM215" s="67"/>
      <c r="CN215" s="58">
        <f t="shared" si="139"/>
        <v>0</v>
      </c>
      <c r="CO215" s="58">
        <f t="shared" si="140"/>
        <v>0</v>
      </c>
      <c r="CP215" s="58">
        <f t="shared" si="141"/>
        <v>0</v>
      </c>
      <c r="CQ215" s="58">
        <f t="shared" si="142"/>
        <v>0</v>
      </c>
      <c r="CR215" s="58">
        <f t="shared" si="143"/>
        <v>0</v>
      </c>
      <c r="CS215" s="58">
        <f t="shared" si="144"/>
        <v>0</v>
      </c>
      <c r="CT215" s="58">
        <f t="shared" si="145"/>
        <v>0</v>
      </c>
      <c r="CU215" s="58">
        <f t="shared" si="146"/>
        <v>0</v>
      </c>
      <c r="CV215" s="58">
        <f t="shared" si="147"/>
        <v>0</v>
      </c>
      <c r="CW215" s="58">
        <f t="shared" si="148"/>
        <v>0</v>
      </c>
      <c r="CX215" s="58">
        <f t="shared" si="149"/>
        <v>0</v>
      </c>
      <c r="CY215" s="58">
        <f t="shared" si="150"/>
        <v>0</v>
      </c>
      <c r="CZ215" s="58">
        <f t="shared" si="151"/>
        <v>0</v>
      </c>
    </row>
    <row r="216" spans="1:104" ht="26" x14ac:dyDescent="0.35">
      <c r="A216" s="136" t="s">
        <v>330</v>
      </c>
      <c r="B216" s="295" t="s">
        <v>154</v>
      </c>
      <c r="C216" s="20" t="s">
        <v>883</v>
      </c>
      <c r="D216" s="22" t="s">
        <v>277</v>
      </c>
      <c r="E216" s="22" t="s">
        <v>286</v>
      </c>
      <c r="F216" s="22" t="s">
        <v>287</v>
      </c>
      <c r="G216" s="20">
        <f t="shared" si="114"/>
        <v>4</v>
      </c>
      <c r="H216" s="20"/>
      <c r="I216" s="20"/>
      <c r="J216" s="20">
        <v>1</v>
      </c>
      <c r="K216" s="20"/>
      <c r="L216" s="20"/>
      <c r="M216" s="20">
        <v>1</v>
      </c>
      <c r="N216" s="20"/>
      <c r="O216" s="20"/>
      <c r="P216" s="20">
        <v>1</v>
      </c>
      <c r="Q216" s="20"/>
      <c r="R216" s="20"/>
      <c r="S216" s="20">
        <v>1</v>
      </c>
      <c r="T216" s="67" t="s">
        <v>115</v>
      </c>
      <c r="U216" s="67"/>
      <c r="V216" s="68" t="e">
        <f t="shared" si="115"/>
        <v>#DIV/0!</v>
      </c>
      <c r="W216" s="68">
        <f t="shared" si="116"/>
        <v>0</v>
      </c>
      <c r="X216" s="67"/>
      <c r="Y216" s="67"/>
      <c r="Z216" s="67" t="s">
        <v>116</v>
      </c>
      <c r="AA216" s="67"/>
      <c r="AB216" s="68" t="e">
        <f t="shared" si="117"/>
        <v>#DIV/0!</v>
      </c>
      <c r="AC216" s="68">
        <f t="shared" si="118"/>
        <v>0</v>
      </c>
      <c r="AD216" s="67"/>
      <c r="AE216" s="67"/>
      <c r="AF216" s="67" t="s">
        <v>117</v>
      </c>
      <c r="AG216" s="67"/>
      <c r="AH216" s="68">
        <f t="shared" si="119"/>
        <v>0</v>
      </c>
      <c r="AI216" s="68">
        <f t="shared" si="120"/>
        <v>0</v>
      </c>
      <c r="AJ216" s="67"/>
      <c r="AK216" s="67"/>
      <c r="AL216" s="67" t="s">
        <v>118</v>
      </c>
      <c r="AM216" s="67"/>
      <c r="AN216" s="68" t="e">
        <f t="shared" si="121"/>
        <v>#DIV/0!</v>
      </c>
      <c r="AO216" s="68">
        <f t="shared" si="122"/>
        <v>0</v>
      </c>
      <c r="AP216" s="67"/>
      <c r="AQ216" s="67"/>
      <c r="AR216" s="67" t="s">
        <v>119</v>
      </c>
      <c r="AS216" s="67"/>
      <c r="AT216" s="68" t="e">
        <f t="shared" si="123"/>
        <v>#DIV/0!</v>
      </c>
      <c r="AU216" s="68">
        <f t="shared" si="124"/>
        <v>0</v>
      </c>
      <c r="AV216" s="67"/>
      <c r="AW216" s="67"/>
      <c r="AX216" s="67" t="s">
        <v>120</v>
      </c>
      <c r="AY216" s="67"/>
      <c r="AZ216" s="68">
        <f t="shared" si="125"/>
        <v>0</v>
      </c>
      <c r="BA216" s="68">
        <f t="shared" si="126"/>
        <v>0</v>
      </c>
      <c r="BB216" s="67"/>
      <c r="BC216" s="67"/>
      <c r="BD216" s="67" t="s">
        <v>121</v>
      </c>
      <c r="BE216" s="67"/>
      <c r="BF216" s="68" t="e">
        <f t="shared" si="127"/>
        <v>#DIV/0!</v>
      </c>
      <c r="BG216" s="68">
        <f t="shared" si="128"/>
        <v>0</v>
      </c>
      <c r="BH216" s="67"/>
      <c r="BI216" s="67"/>
      <c r="BJ216" s="67" t="s">
        <v>122</v>
      </c>
      <c r="BK216" s="67"/>
      <c r="BL216" s="68" t="e">
        <f t="shared" si="129"/>
        <v>#DIV/0!</v>
      </c>
      <c r="BM216" s="68">
        <f t="shared" si="130"/>
        <v>0</v>
      </c>
      <c r="BN216" s="67"/>
      <c r="BO216" s="67"/>
      <c r="BP216" s="67" t="s">
        <v>123</v>
      </c>
      <c r="BQ216" s="67"/>
      <c r="BR216" s="68">
        <f t="shared" si="131"/>
        <v>0</v>
      </c>
      <c r="BS216" s="68">
        <f t="shared" si="132"/>
        <v>0</v>
      </c>
      <c r="BT216" s="67"/>
      <c r="BU216" s="67"/>
      <c r="BV216" s="67" t="s">
        <v>124</v>
      </c>
      <c r="BW216" s="67"/>
      <c r="BX216" s="68" t="e">
        <f t="shared" si="133"/>
        <v>#DIV/0!</v>
      </c>
      <c r="BY216" s="68">
        <f t="shared" si="134"/>
        <v>0</v>
      </c>
      <c r="BZ216" s="67"/>
      <c r="CA216" s="67"/>
      <c r="CB216" s="67" t="s">
        <v>125</v>
      </c>
      <c r="CC216" s="67"/>
      <c r="CD216" s="68" t="e">
        <f t="shared" si="135"/>
        <v>#DIV/0!</v>
      </c>
      <c r="CE216" s="68">
        <f t="shared" si="136"/>
        <v>0</v>
      </c>
      <c r="CF216" s="67"/>
      <c r="CG216" s="67"/>
      <c r="CH216" s="67" t="s">
        <v>126</v>
      </c>
      <c r="CI216" s="67"/>
      <c r="CJ216" s="68">
        <f t="shared" si="137"/>
        <v>0</v>
      </c>
      <c r="CK216" s="68">
        <f t="shared" si="138"/>
        <v>0</v>
      </c>
      <c r="CL216" s="67"/>
      <c r="CM216" s="67"/>
      <c r="CN216" s="58">
        <f t="shared" si="139"/>
        <v>0</v>
      </c>
      <c r="CO216" s="58">
        <f t="shared" si="140"/>
        <v>0</v>
      </c>
      <c r="CP216" s="58">
        <f t="shared" si="141"/>
        <v>0</v>
      </c>
      <c r="CQ216" s="58">
        <f t="shared" si="142"/>
        <v>0</v>
      </c>
      <c r="CR216" s="58">
        <f t="shared" si="143"/>
        <v>0</v>
      </c>
      <c r="CS216" s="58">
        <f t="shared" si="144"/>
        <v>0</v>
      </c>
      <c r="CT216" s="58">
        <f t="shared" si="145"/>
        <v>0</v>
      </c>
      <c r="CU216" s="58">
        <f t="shared" si="146"/>
        <v>0</v>
      </c>
      <c r="CV216" s="58">
        <f t="shared" si="147"/>
        <v>0</v>
      </c>
      <c r="CW216" s="58">
        <f t="shared" si="148"/>
        <v>0</v>
      </c>
      <c r="CX216" s="58">
        <f t="shared" si="149"/>
        <v>0</v>
      </c>
      <c r="CY216" s="58">
        <f t="shared" si="150"/>
        <v>0</v>
      </c>
      <c r="CZ216" s="58">
        <f t="shared" si="151"/>
        <v>0</v>
      </c>
    </row>
    <row r="217" spans="1:104" ht="14" x14ac:dyDescent="0.35">
      <c r="A217" s="136" t="s">
        <v>330</v>
      </c>
      <c r="B217" s="296"/>
      <c r="C217" s="20" t="s">
        <v>884</v>
      </c>
      <c r="D217" s="22"/>
      <c r="E217" s="22"/>
      <c r="F217" s="22"/>
      <c r="G217" s="20">
        <f t="shared" si="114"/>
        <v>0</v>
      </c>
      <c r="H217" s="20"/>
      <c r="I217" s="20"/>
      <c r="J217" s="20"/>
      <c r="K217" s="20"/>
      <c r="L217" s="20"/>
      <c r="M217" s="20"/>
      <c r="N217" s="20"/>
      <c r="O217" s="20"/>
      <c r="P217" s="20"/>
      <c r="Q217" s="20"/>
      <c r="R217" s="20"/>
      <c r="S217" s="20"/>
      <c r="T217" s="67" t="s">
        <v>115</v>
      </c>
      <c r="U217" s="67"/>
      <c r="V217" s="68" t="e">
        <f t="shared" si="115"/>
        <v>#DIV/0!</v>
      </c>
      <c r="W217" s="68" t="e">
        <f t="shared" si="116"/>
        <v>#DIV/0!</v>
      </c>
      <c r="X217" s="67"/>
      <c r="Y217" s="67"/>
      <c r="Z217" s="67" t="s">
        <v>116</v>
      </c>
      <c r="AA217" s="67"/>
      <c r="AB217" s="68" t="e">
        <f t="shared" si="117"/>
        <v>#DIV/0!</v>
      </c>
      <c r="AC217" s="68" t="e">
        <f t="shared" si="118"/>
        <v>#DIV/0!</v>
      </c>
      <c r="AD217" s="67"/>
      <c r="AE217" s="67"/>
      <c r="AF217" s="67" t="s">
        <v>117</v>
      </c>
      <c r="AG217" s="67"/>
      <c r="AH217" s="68" t="e">
        <f t="shared" si="119"/>
        <v>#DIV/0!</v>
      </c>
      <c r="AI217" s="68" t="e">
        <f t="shared" si="120"/>
        <v>#DIV/0!</v>
      </c>
      <c r="AJ217" s="67"/>
      <c r="AK217" s="67"/>
      <c r="AL217" s="67" t="s">
        <v>118</v>
      </c>
      <c r="AM217" s="67"/>
      <c r="AN217" s="68" t="e">
        <f t="shared" si="121"/>
        <v>#DIV/0!</v>
      </c>
      <c r="AO217" s="68" t="e">
        <f t="shared" si="122"/>
        <v>#DIV/0!</v>
      </c>
      <c r="AP217" s="67"/>
      <c r="AQ217" s="67"/>
      <c r="AR217" s="67" t="s">
        <v>119</v>
      </c>
      <c r="AS217" s="67"/>
      <c r="AT217" s="68" t="e">
        <f t="shared" si="123"/>
        <v>#DIV/0!</v>
      </c>
      <c r="AU217" s="68" t="e">
        <f t="shared" si="124"/>
        <v>#DIV/0!</v>
      </c>
      <c r="AV217" s="67"/>
      <c r="AW217" s="67"/>
      <c r="AX217" s="67" t="s">
        <v>120</v>
      </c>
      <c r="AY217" s="67"/>
      <c r="AZ217" s="68" t="e">
        <f t="shared" si="125"/>
        <v>#DIV/0!</v>
      </c>
      <c r="BA217" s="68" t="e">
        <f t="shared" si="126"/>
        <v>#DIV/0!</v>
      </c>
      <c r="BB217" s="67"/>
      <c r="BC217" s="67"/>
      <c r="BD217" s="67" t="s">
        <v>121</v>
      </c>
      <c r="BE217" s="67"/>
      <c r="BF217" s="68" t="e">
        <f t="shared" si="127"/>
        <v>#DIV/0!</v>
      </c>
      <c r="BG217" s="68" t="e">
        <f t="shared" si="128"/>
        <v>#DIV/0!</v>
      </c>
      <c r="BH217" s="67"/>
      <c r="BI217" s="67"/>
      <c r="BJ217" s="67" t="s">
        <v>122</v>
      </c>
      <c r="BK217" s="67"/>
      <c r="BL217" s="68" t="e">
        <f t="shared" si="129"/>
        <v>#DIV/0!</v>
      </c>
      <c r="BM217" s="68" t="e">
        <f t="shared" si="130"/>
        <v>#DIV/0!</v>
      </c>
      <c r="BN217" s="67"/>
      <c r="BO217" s="67"/>
      <c r="BP217" s="67" t="s">
        <v>123</v>
      </c>
      <c r="BQ217" s="67"/>
      <c r="BR217" s="68" t="e">
        <f t="shared" si="131"/>
        <v>#DIV/0!</v>
      </c>
      <c r="BS217" s="68" t="e">
        <f t="shared" si="132"/>
        <v>#DIV/0!</v>
      </c>
      <c r="BT217" s="67"/>
      <c r="BU217" s="67"/>
      <c r="BV217" s="67" t="s">
        <v>124</v>
      </c>
      <c r="BW217" s="67"/>
      <c r="BX217" s="68" t="e">
        <f t="shared" si="133"/>
        <v>#DIV/0!</v>
      </c>
      <c r="BY217" s="68" t="e">
        <f t="shared" si="134"/>
        <v>#DIV/0!</v>
      </c>
      <c r="BZ217" s="67"/>
      <c r="CA217" s="67"/>
      <c r="CB217" s="67" t="s">
        <v>125</v>
      </c>
      <c r="CC217" s="67"/>
      <c r="CD217" s="68" t="e">
        <f t="shared" si="135"/>
        <v>#DIV/0!</v>
      </c>
      <c r="CE217" s="68" t="e">
        <f t="shared" si="136"/>
        <v>#DIV/0!</v>
      </c>
      <c r="CF217" s="67"/>
      <c r="CG217" s="67"/>
      <c r="CH217" s="67" t="s">
        <v>126</v>
      </c>
      <c r="CI217" s="67"/>
      <c r="CJ217" s="68" t="e">
        <f t="shared" si="137"/>
        <v>#DIV/0!</v>
      </c>
      <c r="CK217" s="68" t="e">
        <f t="shared" si="138"/>
        <v>#DIV/0!</v>
      </c>
      <c r="CL217" s="67"/>
      <c r="CM217" s="67"/>
      <c r="CN217" s="58">
        <f t="shared" si="139"/>
        <v>0</v>
      </c>
      <c r="CO217" s="58">
        <f t="shared" si="140"/>
        <v>0</v>
      </c>
      <c r="CP217" s="58">
        <f t="shared" si="141"/>
        <v>0</v>
      </c>
      <c r="CQ217" s="58">
        <f t="shared" si="142"/>
        <v>0</v>
      </c>
      <c r="CR217" s="58">
        <f t="shared" si="143"/>
        <v>0</v>
      </c>
      <c r="CS217" s="58">
        <f t="shared" si="144"/>
        <v>0</v>
      </c>
      <c r="CT217" s="58">
        <f t="shared" si="145"/>
        <v>0</v>
      </c>
      <c r="CU217" s="58">
        <f t="shared" si="146"/>
        <v>0</v>
      </c>
      <c r="CV217" s="58">
        <f t="shared" si="147"/>
        <v>0</v>
      </c>
      <c r="CW217" s="58">
        <f t="shared" si="148"/>
        <v>0</v>
      </c>
      <c r="CX217" s="58">
        <f t="shared" si="149"/>
        <v>0</v>
      </c>
      <c r="CY217" s="58">
        <f t="shared" si="150"/>
        <v>0</v>
      </c>
      <c r="CZ217" s="58">
        <f t="shared" si="151"/>
        <v>0</v>
      </c>
    </row>
    <row r="218" spans="1:104" ht="14" x14ac:dyDescent="0.35">
      <c r="A218" s="136" t="s">
        <v>330</v>
      </c>
      <c r="B218" s="296"/>
      <c r="C218" s="20" t="s">
        <v>885</v>
      </c>
      <c r="D218" s="22"/>
      <c r="E218" s="22"/>
      <c r="F218" s="22"/>
      <c r="G218" s="20">
        <f t="shared" si="114"/>
        <v>0</v>
      </c>
      <c r="H218" s="20"/>
      <c r="I218" s="20"/>
      <c r="J218" s="20"/>
      <c r="K218" s="20"/>
      <c r="L218" s="20"/>
      <c r="M218" s="20"/>
      <c r="N218" s="20"/>
      <c r="O218" s="20"/>
      <c r="P218" s="20"/>
      <c r="Q218" s="20"/>
      <c r="R218" s="20"/>
      <c r="S218" s="20"/>
      <c r="T218" s="67" t="s">
        <v>115</v>
      </c>
      <c r="U218" s="67"/>
      <c r="V218" s="68" t="e">
        <f t="shared" si="115"/>
        <v>#DIV/0!</v>
      </c>
      <c r="W218" s="68" t="e">
        <f t="shared" si="116"/>
        <v>#DIV/0!</v>
      </c>
      <c r="X218" s="67"/>
      <c r="Y218" s="67"/>
      <c r="Z218" s="67" t="s">
        <v>116</v>
      </c>
      <c r="AA218" s="67"/>
      <c r="AB218" s="68" t="e">
        <f t="shared" si="117"/>
        <v>#DIV/0!</v>
      </c>
      <c r="AC218" s="68" t="e">
        <f t="shared" si="118"/>
        <v>#DIV/0!</v>
      </c>
      <c r="AD218" s="67"/>
      <c r="AE218" s="67"/>
      <c r="AF218" s="67" t="s">
        <v>117</v>
      </c>
      <c r="AG218" s="67"/>
      <c r="AH218" s="68" t="e">
        <f t="shared" si="119"/>
        <v>#DIV/0!</v>
      </c>
      <c r="AI218" s="68" t="e">
        <f t="shared" si="120"/>
        <v>#DIV/0!</v>
      </c>
      <c r="AJ218" s="67"/>
      <c r="AK218" s="67"/>
      <c r="AL218" s="67" t="s">
        <v>118</v>
      </c>
      <c r="AM218" s="67"/>
      <c r="AN218" s="68" t="e">
        <f t="shared" si="121"/>
        <v>#DIV/0!</v>
      </c>
      <c r="AO218" s="68" t="e">
        <f t="shared" si="122"/>
        <v>#DIV/0!</v>
      </c>
      <c r="AP218" s="67"/>
      <c r="AQ218" s="67"/>
      <c r="AR218" s="67" t="s">
        <v>119</v>
      </c>
      <c r="AS218" s="67"/>
      <c r="AT218" s="68" t="e">
        <f t="shared" si="123"/>
        <v>#DIV/0!</v>
      </c>
      <c r="AU218" s="68" t="e">
        <f t="shared" si="124"/>
        <v>#DIV/0!</v>
      </c>
      <c r="AV218" s="67"/>
      <c r="AW218" s="67"/>
      <c r="AX218" s="67" t="s">
        <v>120</v>
      </c>
      <c r="AY218" s="67"/>
      <c r="AZ218" s="68" t="e">
        <f t="shared" si="125"/>
        <v>#DIV/0!</v>
      </c>
      <c r="BA218" s="68" t="e">
        <f t="shared" si="126"/>
        <v>#DIV/0!</v>
      </c>
      <c r="BB218" s="67"/>
      <c r="BC218" s="67"/>
      <c r="BD218" s="67" t="s">
        <v>121</v>
      </c>
      <c r="BE218" s="67"/>
      <c r="BF218" s="68" t="e">
        <f t="shared" si="127"/>
        <v>#DIV/0!</v>
      </c>
      <c r="BG218" s="68" t="e">
        <f t="shared" si="128"/>
        <v>#DIV/0!</v>
      </c>
      <c r="BH218" s="67"/>
      <c r="BI218" s="67"/>
      <c r="BJ218" s="67" t="s">
        <v>122</v>
      </c>
      <c r="BK218" s="67"/>
      <c r="BL218" s="68" t="e">
        <f t="shared" si="129"/>
        <v>#DIV/0!</v>
      </c>
      <c r="BM218" s="68" t="e">
        <f t="shared" si="130"/>
        <v>#DIV/0!</v>
      </c>
      <c r="BN218" s="67"/>
      <c r="BO218" s="67"/>
      <c r="BP218" s="67" t="s">
        <v>123</v>
      </c>
      <c r="BQ218" s="67"/>
      <c r="BR218" s="68" t="e">
        <f t="shared" si="131"/>
        <v>#DIV/0!</v>
      </c>
      <c r="BS218" s="68" t="e">
        <f t="shared" si="132"/>
        <v>#DIV/0!</v>
      </c>
      <c r="BT218" s="67"/>
      <c r="BU218" s="67"/>
      <c r="BV218" s="67" t="s">
        <v>124</v>
      </c>
      <c r="BW218" s="67"/>
      <c r="BX218" s="68" t="e">
        <f t="shared" si="133"/>
        <v>#DIV/0!</v>
      </c>
      <c r="BY218" s="68" t="e">
        <f t="shared" si="134"/>
        <v>#DIV/0!</v>
      </c>
      <c r="BZ218" s="67"/>
      <c r="CA218" s="67"/>
      <c r="CB218" s="67" t="s">
        <v>125</v>
      </c>
      <c r="CC218" s="67"/>
      <c r="CD218" s="68" t="e">
        <f t="shared" si="135"/>
        <v>#DIV/0!</v>
      </c>
      <c r="CE218" s="68" t="e">
        <f t="shared" si="136"/>
        <v>#DIV/0!</v>
      </c>
      <c r="CF218" s="67"/>
      <c r="CG218" s="67"/>
      <c r="CH218" s="67" t="s">
        <v>126</v>
      </c>
      <c r="CI218" s="67"/>
      <c r="CJ218" s="68" t="e">
        <f t="shared" si="137"/>
        <v>#DIV/0!</v>
      </c>
      <c r="CK218" s="68" t="e">
        <f t="shared" si="138"/>
        <v>#DIV/0!</v>
      </c>
      <c r="CL218" s="67"/>
      <c r="CM218" s="67"/>
      <c r="CN218" s="58">
        <f t="shared" si="139"/>
        <v>0</v>
      </c>
      <c r="CO218" s="58">
        <f t="shared" si="140"/>
        <v>0</v>
      </c>
      <c r="CP218" s="58">
        <f t="shared" si="141"/>
        <v>0</v>
      </c>
      <c r="CQ218" s="58">
        <f t="shared" si="142"/>
        <v>0</v>
      </c>
      <c r="CR218" s="58">
        <f t="shared" si="143"/>
        <v>0</v>
      </c>
      <c r="CS218" s="58">
        <f t="shared" si="144"/>
        <v>0</v>
      </c>
      <c r="CT218" s="58">
        <f t="shared" si="145"/>
        <v>0</v>
      </c>
      <c r="CU218" s="58">
        <f t="shared" si="146"/>
        <v>0</v>
      </c>
      <c r="CV218" s="58">
        <f t="shared" si="147"/>
        <v>0</v>
      </c>
      <c r="CW218" s="58">
        <f t="shared" si="148"/>
        <v>0</v>
      </c>
      <c r="CX218" s="58">
        <f t="shared" si="149"/>
        <v>0</v>
      </c>
      <c r="CY218" s="58">
        <f t="shared" si="150"/>
        <v>0</v>
      </c>
      <c r="CZ218" s="58">
        <f t="shared" si="151"/>
        <v>0</v>
      </c>
    </row>
    <row r="219" spans="1:104" ht="14" x14ac:dyDescent="0.35">
      <c r="A219" s="136" t="s">
        <v>330</v>
      </c>
      <c r="B219" s="297"/>
      <c r="C219" s="20" t="s">
        <v>886</v>
      </c>
      <c r="D219" s="22"/>
      <c r="E219" s="22"/>
      <c r="F219" s="22"/>
      <c r="G219" s="20">
        <f t="shared" si="114"/>
        <v>0</v>
      </c>
      <c r="H219" s="20"/>
      <c r="I219" s="20"/>
      <c r="J219" s="20"/>
      <c r="K219" s="20"/>
      <c r="L219" s="20"/>
      <c r="M219" s="20"/>
      <c r="N219" s="20"/>
      <c r="O219" s="20"/>
      <c r="P219" s="20"/>
      <c r="Q219" s="20"/>
      <c r="R219" s="20"/>
      <c r="S219" s="20"/>
      <c r="T219" s="67" t="s">
        <v>115</v>
      </c>
      <c r="U219" s="67"/>
      <c r="V219" s="68" t="e">
        <f t="shared" si="115"/>
        <v>#DIV/0!</v>
      </c>
      <c r="W219" s="68" t="e">
        <f t="shared" si="116"/>
        <v>#DIV/0!</v>
      </c>
      <c r="X219" s="67"/>
      <c r="Y219" s="67"/>
      <c r="Z219" s="67" t="s">
        <v>116</v>
      </c>
      <c r="AA219" s="67"/>
      <c r="AB219" s="68" t="e">
        <f t="shared" si="117"/>
        <v>#DIV/0!</v>
      </c>
      <c r="AC219" s="68" t="e">
        <f t="shared" si="118"/>
        <v>#DIV/0!</v>
      </c>
      <c r="AD219" s="67"/>
      <c r="AE219" s="67"/>
      <c r="AF219" s="67" t="s">
        <v>117</v>
      </c>
      <c r="AG219" s="67"/>
      <c r="AH219" s="68" t="e">
        <f t="shared" si="119"/>
        <v>#DIV/0!</v>
      </c>
      <c r="AI219" s="68" t="e">
        <f t="shared" si="120"/>
        <v>#DIV/0!</v>
      </c>
      <c r="AJ219" s="67"/>
      <c r="AK219" s="67"/>
      <c r="AL219" s="67" t="s">
        <v>118</v>
      </c>
      <c r="AM219" s="67"/>
      <c r="AN219" s="68" t="e">
        <f t="shared" si="121"/>
        <v>#DIV/0!</v>
      </c>
      <c r="AO219" s="68" t="e">
        <f t="shared" si="122"/>
        <v>#DIV/0!</v>
      </c>
      <c r="AP219" s="67"/>
      <c r="AQ219" s="67"/>
      <c r="AR219" s="67" t="s">
        <v>119</v>
      </c>
      <c r="AS219" s="67"/>
      <c r="AT219" s="68" t="e">
        <f t="shared" si="123"/>
        <v>#DIV/0!</v>
      </c>
      <c r="AU219" s="68" t="e">
        <f t="shared" si="124"/>
        <v>#DIV/0!</v>
      </c>
      <c r="AV219" s="67"/>
      <c r="AW219" s="67"/>
      <c r="AX219" s="67" t="s">
        <v>120</v>
      </c>
      <c r="AY219" s="67"/>
      <c r="AZ219" s="68" t="e">
        <f t="shared" si="125"/>
        <v>#DIV/0!</v>
      </c>
      <c r="BA219" s="68" t="e">
        <f t="shared" si="126"/>
        <v>#DIV/0!</v>
      </c>
      <c r="BB219" s="67"/>
      <c r="BC219" s="67"/>
      <c r="BD219" s="67" t="s">
        <v>121</v>
      </c>
      <c r="BE219" s="67"/>
      <c r="BF219" s="68" t="e">
        <f t="shared" si="127"/>
        <v>#DIV/0!</v>
      </c>
      <c r="BG219" s="68" t="e">
        <f t="shared" si="128"/>
        <v>#DIV/0!</v>
      </c>
      <c r="BH219" s="67"/>
      <c r="BI219" s="67"/>
      <c r="BJ219" s="67" t="s">
        <v>122</v>
      </c>
      <c r="BK219" s="67"/>
      <c r="BL219" s="68" t="e">
        <f t="shared" si="129"/>
        <v>#DIV/0!</v>
      </c>
      <c r="BM219" s="68" t="e">
        <f t="shared" si="130"/>
        <v>#DIV/0!</v>
      </c>
      <c r="BN219" s="67"/>
      <c r="BO219" s="67"/>
      <c r="BP219" s="67" t="s">
        <v>123</v>
      </c>
      <c r="BQ219" s="67"/>
      <c r="BR219" s="68" t="e">
        <f t="shared" si="131"/>
        <v>#DIV/0!</v>
      </c>
      <c r="BS219" s="68" t="e">
        <f t="shared" si="132"/>
        <v>#DIV/0!</v>
      </c>
      <c r="BT219" s="67"/>
      <c r="BU219" s="67"/>
      <c r="BV219" s="67" t="s">
        <v>124</v>
      </c>
      <c r="BW219" s="67"/>
      <c r="BX219" s="68" t="e">
        <f t="shared" si="133"/>
        <v>#DIV/0!</v>
      </c>
      <c r="BY219" s="68" t="e">
        <f t="shared" si="134"/>
        <v>#DIV/0!</v>
      </c>
      <c r="BZ219" s="67"/>
      <c r="CA219" s="67"/>
      <c r="CB219" s="67" t="s">
        <v>125</v>
      </c>
      <c r="CC219" s="67"/>
      <c r="CD219" s="68" t="e">
        <f t="shared" si="135"/>
        <v>#DIV/0!</v>
      </c>
      <c r="CE219" s="68" t="e">
        <f t="shared" si="136"/>
        <v>#DIV/0!</v>
      </c>
      <c r="CF219" s="67"/>
      <c r="CG219" s="67"/>
      <c r="CH219" s="67" t="s">
        <v>126</v>
      </c>
      <c r="CI219" s="67"/>
      <c r="CJ219" s="68" t="e">
        <f t="shared" si="137"/>
        <v>#DIV/0!</v>
      </c>
      <c r="CK219" s="68" t="e">
        <f t="shared" si="138"/>
        <v>#DIV/0!</v>
      </c>
      <c r="CL219" s="67"/>
      <c r="CM219" s="67"/>
      <c r="CN219" s="58">
        <f t="shared" si="139"/>
        <v>0</v>
      </c>
      <c r="CO219" s="58">
        <f t="shared" si="140"/>
        <v>0</v>
      </c>
      <c r="CP219" s="58">
        <f t="shared" si="141"/>
        <v>0</v>
      </c>
      <c r="CQ219" s="58">
        <f t="shared" si="142"/>
        <v>0</v>
      </c>
      <c r="CR219" s="58">
        <f t="shared" si="143"/>
        <v>0</v>
      </c>
      <c r="CS219" s="58">
        <f t="shared" si="144"/>
        <v>0</v>
      </c>
      <c r="CT219" s="58">
        <f t="shared" si="145"/>
        <v>0</v>
      </c>
      <c r="CU219" s="58">
        <f t="shared" si="146"/>
        <v>0</v>
      </c>
      <c r="CV219" s="58">
        <f t="shared" si="147"/>
        <v>0</v>
      </c>
      <c r="CW219" s="58">
        <f t="shared" si="148"/>
        <v>0</v>
      </c>
      <c r="CX219" s="58">
        <f t="shared" si="149"/>
        <v>0</v>
      </c>
      <c r="CY219" s="58">
        <f t="shared" si="150"/>
        <v>0</v>
      </c>
      <c r="CZ219" s="58">
        <f t="shared" si="151"/>
        <v>0</v>
      </c>
    </row>
    <row r="220" spans="1:104" ht="52" x14ac:dyDescent="0.35">
      <c r="A220" s="136" t="s">
        <v>476</v>
      </c>
      <c r="B220" s="202" t="s">
        <v>154</v>
      </c>
      <c r="C220" s="20" t="s">
        <v>887</v>
      </c>
      <c r="D220" s="22" t="s">
        <v>479</v>
      </c>
      <c r="E220" s="22" t="s">
        <v>480</v>
      </c>
      <c r="F220" s="22" t="s">
        <v>481</v>
      </c>
      <c r="G220" s="20">
        <f t="shared" si="114"/>
        <v>1</v>
      </c>
      <c r="H220" s="20"/>
      <c r="I220" s="20"/>
      <c r="J220" s="20"/>
      <c r="K220" s="20"/>
      <c r="L220" s="20"/>
      <c r="M220" s="20"/>
      <c r="N220" s="20"/>
      <c r="O220" s="20"/>
      <c r="P220" s="20"/>
      <c r="Q220" s="20"/>
      <c r="R220" s="20">
        <v>1</v>
      </c>
      <c r="S220" s="20"/>
      <c r="T220" s="67" t="s">
        <v>115</v>
      </c>
      <c r="U220" s="67"/>
      <c r="V220" s="68" t="e">
        <f t="shared" si="115"/>
        <v>#DIV/0!</v>
      </c>
      <c r="W220" s="68">
        <f t="shared" si="116"/>
        <v>0</v>
      </c>
      <c r="X220" s="67"/>
      <c r="Y220" s="67"/>
      <c r="Z220" s="67" t="s">
        <v>116</v>
      </c>
      <c r="AA220" s="67"/>
      <c r="AB220" s="68" t="e">
        <f t="shared" si="117"/>
        <v>#DIV/0!</v>
      </c>
      <c r="AC220" s="68">
        <f t="shared" si="118"/>
        <v>0</v>
      </c>
      <c r="AD220" s="67"/>
      <c r="AE220" s="67"/>
      <c r="AF220" s="67" t="s">
        <v>117</v>
      </c>
      <c r="AG220" s="67"/>
      <c r="AH220" s="68" t="e">
        <f t="shared" si="119"/>
        <v>#DIV/0!</v>
      </c>
      <c r="AI220" s="68">
        <f t="shared" si="120"/>
        <v>0</v>
      </c>
      <c r="AJ220" s="67"/>
      <c r="AK220" s="67"/>
      <c r="AL220" s="67" t="s">
        <v>118</v>
      </c>
      <c r="AM220" s="67"/>
      <c r="AN220" s="68" t="e">
        <f t="shared" si="121"/>
        <v>#DIV/0!</v>
      </c>
      <c r="AO220" s="68">
        <f t="shared" si="122"/>
        <v>0</v>
      </c>
      <c r="AP220" s="67"/>
      <c r="AQ220" s="67"/>
      <c r="AR220" s="67" t="s">
        <v>119</v>
      </c>
      <c r="AS220" s="67"/>
      <c r="AT220" s="68" t="e">
        <f t="shared" si="123"/>
        <v>#DIV/0!</v>
      </c>
      <c r="AU220" s="68">
        <f t="shared" si="124"/>
        <v>0</v>
      </c>
      <c r="AV220" s="67"/>
      <c r="AW220" s="67"/>
      <c r="AX220" s="67" t="s">
        <v>120</v>
      </c>
      <c r="AY220" s="67"/>
      <c r="AZ220" s="68" t="e">
        <f t="shared" si="125"/>
        <v>#DIV/0!</v>
      </c>
      <c r="BA220" s="68">
        <f t="shared" si="126"/>
        <v>0</v>
      </c>
      <c r="BB220" s="67"/>
      <c r="BC220" s="67"/>
      <c r="BD220" s="67" t="s">
        <v>121</v>
      </c>
      <c r="BE220" s="67"/>
      <c r="BF220" s="68" t="e">
        <f t="shared" si="127"/>
        <v>#DIV/0!</v>
      </c>
      <c r="BG220" s="68">
        <f t="shared" si="128"/>
        <v>0</v>
      </c>
      <c r="BH220" s="67"/>
      <c r="BI220" s="67"/>
      <c r="BJ220" s="67" t="s">
        <v>122</v>
      </c>
      <c r="BK220" s="67"/>
      <c r="BL220" s="68" t="e">
        <f t="shared" si="129"/>
        <v>#DIV/0!</v>
      </c>
      <c r="BM220" s="68">
        <f t="shared" si="130"/>
        <v>0</v>
      </c>
      <c r="BN220" s="67"/>
      <c r="BO220" s="67"/>
      <c r="BP220" s="67" t="s">
        <v>123</v>
      </c>
      <c r="BQ220" s="67"/>
      <c r="BR220" s="68" t="e">
        <f t="shared" si="131"/>
        <v>#DIV/0!</v>
      </c>
      <c r="BS220" s="68">
        <f t="shared" si="132"/>
        <v>0</v>
      </c>
      <c r="BT220" s="67"/>
      <c r="BU220" s="67"/>
      <c r="BV220" s="67" t="s">
        <v>124</v>
      </c>
      <c r="BW220" s="67"/>
      <c r="BX220" s="68" t="e">
        <f t="shared" si="133"/>
        <v>#DIV/0!</v>
      </c>
      <c r="BY220" s="68">
        <f t="shared" si="134"/>
        <v>0</v>
      </c>
      <c r="BZ220" s="67"/>
      <c r="CA220" s="67"/>
      <c r="CB220" s="67" t="s">
        <v>125</v>
      </c>
      <c r="CC220" s="67"/>
      <c r="CD220" s="68">
        <f t="shared" si="135"/>
        <v>0</v>
      </c>
      <c r="CE220" s="68">
        <f t="shared" si="136"/>
        <v>0</v>
      </c>
      <c r="CF220" s="67"/>
      <c r="CG220" s="67"/>
      <c r="CH220" s="67" t="s">
        <v>126</v>
      </c>
      <c r="CI220" s="67"/>
      <c r="CJ220" s="68" t="e">
        <f t="shared" si="137"/>
        <v>#DIV/0!</v>
      </c>
      <c r="CK220" s="68">
        <f t="shared" si="138"/>
        <v>0</v>
      </c>
      <c r="CL220" s="67"/>
      <c r="CM220" s="67"/>
      <c r="CN220" s="58">
        <f t="shared" si="139"/>
        <v>0</v>
      </c>
      <c r="CO220" s="58">
        <f t="shared" si="140"/>
        <v>0</v>
      </c>
      <c r="CP220" s="58">
        <f t="shared" si="141"/>
        <v>0</v>
      </c>
      <c r="CQ220" s="58">
        <f t="shared" si="142"/>
        <v>0</v>
      </c>
      <c r="CR220" s="58">
        <f t="shared" si="143"/>
        <v>0</v>
      </c>
      <c r="CS220" s="58">
        <f t="shared" si="144"/>
        <v>0</v>
      </c>
      <c r="CT220" s="58">
        <f t="shared" si="145"/>
        <v>0</v>
      </c>
      <c r="CU220" s="58">
        <f t="shared" si="146"/>
        <v>0</v>
      </c>
      <c r="CV220" s="58">
        <f t="shared" si="147"/>
        <v>0</v>
      </c>
      <c r="CW220" s="58">
        <f t="shared" si="148"/>
        <v>0</v>
      </c>
      <c r="CX220" s="58">
        <f t="shared" si="149"/>
        <v>0</v>
      </c>
      <c r="CY220" s="58">
        <f t="shared" si="150"/>
        <v>0</v>
      </c>
      <c r="CZ220" s="58">
        <f t="shared" si="151"/>
        <v>0</v>
      </c>
    </row>
    <row r="221" spans="1:104" ht="14" x14ac:dyDescent="0.35">
      <c r="A221" s="136" t="s">
        <v>476</v>
      </c>
      <c r="B221" s="203"/>
      <c r="C221" s="20" t="s">
        <v>888</v>
      </c>
      <c r="D221" s="22"/>
      <c r="E221" s="22"/>
      <c r="F221" s="22"/>
      <c r="G221" s="20">
        <f t="shared" si="114"/>
        <v>0</v>
      </c>
      <c r="H221" s="20"/>
      <c r="I221" s="20"/>
      <c r="J221" s="20"/>
      <c r="K221" s="20"/>
      <c r="L221" s="20"/>
      <c r="M221" s="20"/>
      <c r="N221" s="20"/>
      <c r="O221" s="20"/>
      <c r="P221" s="20"/>
      <c r="Q221" s="20"/>
      <c r="R221" s="20"/>
      <c r="S221" s="20"/>
      <c r="T221" s="67" t="s">
        <v>115</v>
      </c>
      <c r="U221" s="67"/>
      <c r="V221" s="68" t="e">
        <f t="shared" si="115"/>
        <v>#DIV/0!</v>
      </c>
      <c r="W221" s="68" t="e">
        <f t="shared" si="116"/>
        <v>#DIV/0!</v>
      </c>
      <c r="X221" s="67"/>
      <c r="Y221" s="67"/>
      <c r="Z221" s="67" t="s">
        <v>116</v>
      </c>
      <c r="AA221" s="67"/>
      <c r="AB221" s="68" t="e">
        <f t="shared" si="117"/>
        <v>#DIV/0!</v>
      </c>
      <c r="AC221" s="68" t="e">
        <f t="shared" si="118"/>
        <v>#DIV/0!</v>
      </c>
      <c r="AD221" s="67"/>
      <c r="AE221" s="67"/>
      <c r="AF221" s="67" t="s">
        <v>117</v>
      </c>
      <c r="AG221" s="67"/>
      <c r="AH221" s="68" t="e">
        <f t="shared" si="119"/>
        <v>#DIV/0!</v>
      </c>
      <c r="AI221" s="68" t="e">
        <f t="shared" si="120"/>
        <v>#DIV/0!</v>
      </c>
      <c r="AJ221" s="67"/>
      <c r="AK221" s="67"/>
      <c r="AL221" s="67" t="s">
        <v>118</v>
      </c>
      <c r="AM221" s="67"/>
      <c r="AN221" s="68" t="e">
        <f t="shared" si="121"/>
        <v>#DIV/0!</v>
      </c>
      <c r="AO221" s="68" t="e">
        <f t="shared" si="122"/>
        <v>#DIV/0!</v>
      </c>
      <c r="AP221" s="67"/>
      <c r="AQ221" s="67"/>
      <c r="AR221" s="67" t="s">
        <v>119</v>
      </c>
      <c r="AS221" s="67"/>
      <c r="AT221" s="68" t="e">
        <f t="shared" si="123"/>
        <v>#DIV/0!</v>
      </c>
      <c r="AU221" s="68" t="e">
        <f t="shared" si="124"/>
        <v>#DIV/0!</v>
      </c>
      <c r="AV221" s="67"/>
      <c r="AW221" s="67"/>
      <c r="AX221" s="67" t="s">
        <v>120</v>
      </c>
      <c r="AY221" s="67"/>
      <c r="AZ221" s="68" t="e">
        <f t="shared" si="125"/>
        <v>#DIV/0!</v>
      </c>
      <c r="BA221" s="68" t="e">
        <f t="shared" si="126"/>
        <v>#DIV/0!</v>
      </c>
      <c r="BB221" s="67"/>
      <c r="BC221" s="67"/>
      <c r="BD221" s="67" t="s">
        <v>121</v>
      </c>
      <c r="BE221" s="67"/>
      <c r="BF221" s="68" t="e">
        <f t="shared" si="127"/>
        <v>#DIV/0!</v>
      </c>
      <c r="BG221" s="68" t="e">
        <f t="shared" si="128"/>
        <v>#DIV/0!</v>
      </c>
      <c r="BH221" s="67"/>
      <c r="BI221" s="67"/>
      <c r="BJ221" s="67" t="s">
        <v>122</v>
      </c>
      <c r="BK221" s="67"/>
      <c r="BL221" s="68" t="e">
        <f t="shared" si="129"/>
        <v>#DIV/0!</v>
      </c>
      <c r="BM221" s="68" t="e">
        <f t="shared" si="130"/>
        <v>#DIV/0!</v>
      </c>
      <c r="BN221" s="67"/>
      <c r="BO221" s="67"/>
      <c r="BP221" s="67" t="s">
        <v>123</v>
      </c>
      <c r="BQ221" s="67"/>
      <c r="BR221" s="68" t="e">
        <f t="shared" si="131"/>
        <v>#DIV/0!</v>
      </c>
      <c r="BS221" s="68" t="e">
        <f t="shared" si="132"/>
        <v>#DIV/0!</v>
      </c>
      <c r="BT221" s="67"/>
      <c r="BU221" s="67"/>
      <c r="BV221" s="67" t="s">
        <v>124</v>
      </c>
      <c r="BW221" s="67"/>
      <c r="BX221" s="68" t="e">
        <f t="shared" si="133"/>
        <v>#DIV/0!</v>
      </c>
      <c r="BY221" s="68" t="e">
        <f t="shared" si="134"/>
        <v>#DIV/0!</v>
      </c>
      <c r="BZ221" s="67"/>
      <c r="CA221" s="67"/>
      <c r="CB221" s="67" t="s">
        <v>125</v>
      </c>
      <c r="CC221" s="67"/>
      <c r="CD221" s="68" t="e">
        <f t="shared" si="135"/>
        <v>#DIV/0!</v>
      </c>
      <c r="CE221" s="68" t="e">
        <f t="shared" si="136"/>
        <v>#DIV/0!</v>
      </c>
      <c r="CF221" s="67"/>
      <c r="CG221" s="67"/>
      <c r="CH221" s="67" t="s">
        <v>126</v>
      </c>
      <c r="CI221" s="67"/>
      <c r="CJ221" s="68" t="e">
        <f t="shared" si="137"/>
        <v>#DIV/0!</v>
      </c>
      <c r="CK221" s="68" t="e">
        <f t="shared" si="138"/>
        <v>#DIV/0!</v>
      </c>
      <c r="CL221" s="67"/>
      <c r="CM221" s="67"/>
      <c r="CN221" s="58">
        <f t="shared" si="139"/>
        <v>0</v>
      </c>
      <c r="CO221" s="58">
        <f t="shared" si="140"/>
        <v>0</v>
      </c>
      <c r="CP221" s="58">
        <f t="shared" si="141"/>
        <v>0</v>
      </c>
      <c r="CQ221" s="58">
        <f t="shared" si="142"/>
        <v>0</v>
      </c>
      <c r="CR221" s="58">
        <f t="shared" si="143"/>
        <v>0</v>
      </c>
      <c r="CS221" s="58">
        <f t="shared" si="144"/>
        <v>0</v>
      </c>
      <c r="CT221" s="58">
        <f t="shared" si="145"/>
        <v>0</v>
      </c>
      <c r="CU221" s="58">
        <f t="shared" si="146"/>
        <v>0</v>
      </c>
      <c r="CV221" s="58">
        <f t="shared" si="147"/>
        <v>0</v>
      </c>
      <c r="CW221" s="58">
        <f t="shared" si="148"/>
        <v>0</v>
      </c>
      <c r="CX221" s="58">
        <f t="shared" si="149"/>
        <v>0</v>
      </c>
      <c r="CY221" s="58">
        <f t="shared" si="150"/>
        <v>0</v>
      </c>
      <c r="CZ221" s="58">
        <f t="shared" si="151"/>
        <v>0</v>
      </c>
    </row>
    <row r="222" spans="1:104" ht="14" x14ac:dyDescent="0.35">
      <c r="A222" s="136" t="s">
        <v>476</v>
      </c>
      <c r="B222" s="203"/>
      <c r="C222" s="20" t="s">
        <v>889</v>
      </c>
      <c r="D222" s="22"/>
      <c r="E222" s="22"/>
      <c r="F222" s="22"/>
      <c r="G222" s="20">
        <f t="shared" si="114"/>
        <v>0</v>
      </c>
      <c r="H222" s="20"/>
      <c r="I222" s="20"/>
      <c r="J222" s="20"/>
      <c r="K222" s="20"/>
      <c r="L222" s="20"/>
      <c r="M222" s="20"/>
      <c r="N222" s="20"/>
      <c r="O222" s="20"/>
      <c r="P222" s="20"/>
      <c r="Q222" s="20"/>
      <c r="R222" s="20"/>
      <c r="S222" s="20"/>
      <c r="T222" s="67" t="s">
        <v>115</v>
      </c>
      <c r="U222" s="67"/>
      <c r="V222" s="68" t="e">
        <f t="shared" si="115"/>
        <v>#DIV/0!</v>
      </c>
      <c r="W222" s="68" t="e">
        <f t="shared" si="116"/>
        <v>#DIV/0!</v>
      </c>
      <c r="X222" s="67"/>
      <c r="Y222" s="67"/>
      <c r="Z222" s="67" t="s">
        <v>116</v>
      </c>
      <c r="AA222" s="67"/>
      <c r="AB222" s="68" t="e">
        <f t="shared" si="117"/>
        <v>#DIV/0!</v>
      </c>
      <c r="AC222" s="68" t="e">
        <f t="shared" si="118"/>
        <v>#DIV/0!</v>
      </c>
      <c r="AD222" s="67"/>
      <c r="AE222" s="67"/>
      <c r="AF222" s="67" t="s">
        <v>117</v>
      </c>
      <c r="AG222" s="67"/>
      <c r="AH222" s="68" t="e">
        <f t="shared" si="119"/>
        <v>#DIV/0!</v>
      </c>
      <c r="AI222" s="68" t="e">
        <f t="shared" si="120"/>
        <v>#DIV/0!</v>
      </c>
      <c r="AJ222" s="67"/>
      <c r="AK222" s="67"/>
      <c r="AL222" s="67" t="s">
        <v>118</v>
      </c>
      <c r="AM222" s="67"/>
      <c r="AN222" s="68" t="e">
        <f t="shared" si="121"/>
        <v>#DIV/0!</v>
      </c>
      <c r="AO222" s="68" t="e">
        <f t="shared" si="122"/>
        <v>#DIV/0!</v>
      </c>
      <c r="AP222" s="67"/>
      <c r="AQ222" s="67"/>
      <c r="AR222" s="67" t="s">
        <v>119</v>
      </c>
      <c r="AS222" s="67"/>
      <c r="AT222" s="68" t="e">
        <f t="shared" si="123"/>
        <v>#DIV/0!</v>
      </c>
      <c r="AU222" s="68" t="e">
        <f t="shared" si="124"/>
        <v>#DIV/0!</v>
      </c>
      <c r="AV222" s="67"/>
      <c r="AW222" s="67"/>
      <c r="AX222" s="67" t="s">
        <v>120</v>
      </c>
      <c r="AY222" s="67"/>
      <c r="AZ222" s="68" t="e">
        <f t="shared" si="125"/>
        <v>#DIV/0!</v>
      </c>
      <c r="BA222" s="68" t="e">
        <f t="shared" si="126"/>
        <v>#DIV/0!</v>
      </c>
      <c r="BB222" s="67"/>
      <c r="BC222" s="67"/>
      <c r="BD222" s="67" t="s">
        <v>121</v>
      </c>
      <c r="BE222" s="67"/>
      <c r="BF222" s="68" t="e">
        <f t="shared" si="127"/>
        <v>#DIV/0!</v>
      </c>
      <c r="BG222" s="68" t="e">
        <f t="shared" si="128"/>
        <v>#DIV/0!</v>
      </c>
      <c r="BH222" s="67"/>
      <c r="BI222" s="67"/>
      <c r="BJ222" s="67" t="s">
        <v>122</v>
      </c>
      <c r="BK222" s="67"/>
      <c r="BL222" s="68" t="e">
        <f t="shared" si="129"/>
        <v>#DIV/0!</v>
      </c>
      <c r="BM222" s="68" t="e">
        <f t="shared" si="130"/>
        <v>#DIV/0!</v>
      </c>
      <c r="BN222" s="67"/>
      <c r="BO222" s="67"/>
      <c r="BP222" s="67" t="s">
        <v>123</v>
      </c>
      <c r="BQ222" s="67"/>
      <c r="BR222" s="68" t="e">
        <f t="shared" si="131"/>
        <v>#DIV/0!</v>
      </c>
      <c r="BS222" s="68" t="e">
        <f t="shared" si="132"/>
        <v>#DIV/0!</v>
      </c>
      <c r="BT222" s="67"/>
      <c r="BU222" s="67"/>
      <c r="BV222" s="67" t="s">
        <v>124</v>
      </c>
      <c r="BW222" s="67"/>
      <c r="BX222" s="68" t="e">
        <f t="shared" si="133"/>
        <v>#DIV/0!</v>
      </c>
      <c r="BY222" s="68" t="e">
        <f t="shared" si="134"/>
        <v>#DIV/0!</v>
      </c>
      <c r="BZ222" s="67"/>
      <c r="CA222" s="67"/>
      <c r="CB222" s="67" t="s">
        <v>125</v>
      </c>
      <c r="CC222" s="67"/>
      <c r="CD222" s="68" t="e">
        <f t="shared" si="135"/>
        <v>#DIV/0!</v>
      </c>
      <c r="CE222" s="68" t="e">
        <f t="shared" si="136"/>
        <v>#DIV/0!</v>
      </c>
      <c r="CF222" s="67"/>
      <c r="CG222" s="67"/>
      <c r="CH222" s="67" t="s">
        <v>126</v>
      </c>
      <c r="CI222" s="67"/>
      <c r="CJ222" s="68" t="e">
        <f t="shared" si="137"/>
        <v>#DIV/0!</v>
      </c>
      <c r="CK222" s="68" t="e">
        <f t="shared" si="138"/>
        <v>#DIV/0!</v>
      </c>
      <c r="CL222" s="67"/>
      <c r="CM222" s="67"/>
      <c r="CN222" s="58">
        <f t="shared" si="139"/>
        <v>0</v>
      </c>
      <c r="CO222" s="58">
        <f t="shared" si="140"/>
        <v>0</v>
      </c>
      <c r="CP222" s="58">
        <f t="shared" si="141"/>
        <v>0</v>
      </c>
      <c r="CQ222" s="58">
        <f t="shared" si="142"/>
        <v>0</v>
      </c>
      <c r="CR222" s="58">
        <f t="shared" si="143"/>
        <v>0</v>
      </c>
      <c r="CS222" s="58">
        <f t="shared" si="144"/>
        <v>0</v>
      </c>
      <c r="CT222" s="58">
        <f t="shared" si="145"/>
        <v>0</v>
      </c>
      <c r="CU222" s="58">
        <f t="shared" si="146"/>
        <v>0</v>
      </c>
      <c r="CV222" s="58">
        <f t="shared" si="147"/>
        <v>0</v>
      </c>
      <c r="CW222" s="58">
        <f t="shared" si="148"/>
        <v>0</v>
      </c>
      <c r="CX222" s="58">
        <f t="shared" si="149"/>
        <v>0</v>
      </c>
      <c r="CY222" s="58">
        <f t="shared" si="150"/>
        <v>0</v>
      </c>
      <c r="CZ222" s="58">
        <f t="shared" si="151"/>
        <v>0</v>
      </c>
    </row>
    <row r="223" spans="1:104" ht="14" x14ac:dyDescent="0.35">
      <c r="A223" s="136" t="s">
        <v>476</v>
      </c>
      <c r="B223" s="204"/>
      <c r="C223" s="20" t="s">
        <v>890</v>
      </c>
      <c r="D223" s="22"/>
      <c r="E223" s="22"/>
      <c r="F223" s="22"/>
      <c r="G223" s="20">
        <f t="shared" si="114"/>
        <v>0</v>
      </c>
      <c r="H223" s="20"/>
      <c r="I223" s="20"/>
      <c r="J223" s="20"/>
      <c r="K223" s="20"/>
      <c r="L223" s="20"/>
      <c r="M223" s="20"/>
      <c r="N223" s="20"/>
      <c r="O223" s="20"/>
      <c r="P223" s="20"/>
      <c r="Q223" s="20"/>
      <c r="R223" s="20"/>
      <c r="S223" s="20"/>
      <c r="T223" s="67" t="s">
        <v>115</v>
      </c>
      <c r="U223" s="67"/>
      <c r="V223" s="68" t="e">
        <f t="shared" si="115"/>
        <v>#DIV/0!</v>
      </c>
      <c r="W223" s="68" t="e">
        <f t="shared" si="116"/>
        <v>#DIV/0!</v>
      </c>
      <c r="X223" s="67"/>
      <c r="Y223" s="67"/>
      <c r="Z223" s="67" t="s">
        <v>116</v>
      </c>
      <c r="AA223" s="67"/>
      <c r="AB223" s="68" t="e">
        <f t="shared" si="117"/>
        <v>#DIV/0!</v>
      </c>
      <c r="AC223" s="68" t="e">
        <f t="shared" si="118"/>
        <v>#DIV/0!</v>
      </c>
      <c r="AD223" s="67"/>
      <c r="AE223" s="67"/>
      <c r="AF223" s="67" t="s">
        <v>117</v>
      </c>
      <c r="AG223" s="67"/>
      <c r="AH223" s="68" t="e">
        <f t="shared" si="119"/>
        <v>#DIV/0!</v>
      </c>
      <c r="AI223" s="68" t="e">
        <f t="shared" si="120"/>
        <v>#DIV/0!</v>
      </c>
      <c r="AJ223" s="67"/>
      <c r="AK223" s="67"/>
      <c r="AL223" s="67" t="s">
        <v>118</v>
      </c>
      <c r="AM223" s="67"/>
      <c r="AN223" s="68" t="e">
        <f t="shared" si="121"/>
        <v>#DIV/0!</v>
      </c>
      <c r="AO223" s="68" t="e">
        <f t="shared" si="122"/>
        <v>#DIV/0!</v>
      </c>
      <c r="AP223" s="67"/>
      <c r="AQ223" s="67"/>
      <c r="AR223" s="67" t="s">
        <v>119</v>
      </c>
      <c r="AS223" s="67"/>
      <c r="AT223" s="68" t="e">
        <f t="shared" si="123"/>
        <v>#DIV/0!</v>
      </c>
      <c r="AU223" s="68" t="e">
        <f t="shared" si="124"/>
        <v>#DIV/0!</v>
      </c>
      <c r="AV223" s="67"/>
      <c r="AW223" s="67"/>
      <c r="AX223" s="67" t="s">
        <v>120</v>
      </c>
      <c r="AY223" s="67"/>
      <c r="AZ223" s="68" t="e">
        <f t="shared" si="125"/>
        <v>#DIV/0!</v>
      </c>
      <c r="BA223" s="68" t="e">
        <f t="shared" si="126"/>
        <v>#DIV/0!</v>
      </c>
      <c r="BB223" s="67"/>
      <c r="BC223" s="67"/>
      <c r="BD223" s="67" t="s">
        <v>121</v>
      </c>
      <c r="BE223" s="67"/>
      <c r="BF223" s="68" t="e">
        <f t="shared" si="127"/>
        <v>#DIV/0!</v>
      </c>
      <c r="BG223" s="68" t="e">
        <f t="shared" si="128"/>
        <v>#DIV/0!</v>
      </c>
      <c r="BH223" s="67"/>
      <c r="BI223" s="67"/>
      <c r="BJ223" s="67" t="s">
        <v>122</v>
      </c>
      <c r="BK223" s="67"/>
      <c r="BL223" s="68" t="e">
        <f t="shared" si="129"/>
        <v>#DIV/0!</v>
      </c>
      <c r="BM223" s="68" t="e">
        <f t="shared" si="130"/>
        <v>#DIV/0!</v>
      </c>
      <c r="BN223" s="67"/>
      <c r="BO223" s="67"/>
      <c r="BP223" s="67" t="s">
        <v>123</v>
      </c>
      <c r="BQ223" s="67"/>
      <c r="BR223" s="68" t="e">
        <f t="shared" si="131"/>
        <v>#DIV/0!</v>
      </c>
      <c r="BS223" s="68" t="e">
        <f t="shared" si="132"/>
        <v>#DIV/0!</v>
      </c>
      <c r="BT223" s="67"/>
      <c r="BU223" s="67"/>
      <c r="BV223" s="67" t="s">
        <v>124</v>
      </c>
      <c r="BW223" s="67"/>
      <c r="BX223" s="68" t="e">
        <f t="shared" si="133"/>
        <v>#DIV/0!</v>
      </c>
      <c r="BY223" s="68" t="e">
        <f t="shared" si="134"/>
        <v>#DIV/0!</v>
      </c>
      <c r="BZ223" s="67"/>
      <c r="CA223" s="67"/>
      <c r="CB223" s="67" t="s">
        <v>125</v>
      </c>
      <c r="CC223" s="67"/>
      <c r="CD223" s="68" t="e">
        <f t="shared" si="135"/>
        <v>#DIV/0!</v>
      </c>
      <c r="CE223" s="68" t="e">
        <f t="shared" si="136"/>
        <v>#DIV/0!</v>
      </c>
      <c r="CF223" s="67"/>
      <c r="CG223" s="67"/>
      <c r="CH223" s="67" t="s">
        <v>126</v>
      </c>
      <c r="CI223" s="67"/>
      <c r="CJ223" s="68" t="e">
        <f t="shared" si="137"/>
        <v>#DIV/0!</v>
      </c>
      <c r="CK223" s="68" t="e">
        <f t="shared" si="138"/>
        <v>#DIV/0!</v>
      </c>
      <c r="CL223" s="67"/>
      <c r="CM223" s="67"/>
      <c r="CN223" s="58">
        <f t="shared" si="139"/>
        <v>0</v>
      </c>
      <c r="CO223" s="58">
        <f t="shared" si="140"/>
        <v>0</v>
      </c>
      <c r="CP223" s="58">
        <f t="shared" si="141"/>
        <v>0</v>
      </c>
      <c r="CQ223" s="58">
        <f t="shared" si="142"/>
        <v>0</v>
      </c>
      <c r="CR223" s="58">
        <f t="shared" si="143"/>
        <v>0</v>
      </c>
      <c r="CS223" s="58">
        <f t="shared" si="144"/>
        <v>0</v>
      </c>
      <c r="CT223" s="58">
        <f t="shared" si="145"/>
        <v>0</v>
      </c>
      <c r="CU223" s="58">
        <f t="shared" si="146"/>
        <v>0</v>
      </c>
      <c r="CV223" s="58">
        <f t="shared" si="147"/>
        <v>0</v>
      </c>
      <c r="CW223" s="58">
        <f t="shared" si="148"/>
        <v>0</v>
      </c>
      <c r="CX223" s="58">
        <f t="shared" si="149"/>
        <v>0</v>
      </c>
      <c r="CY223" s="58">
        <f t="shared" si="150"/>
        <v>0</v>
      </c>
      <c r="CZ223" s="58">
        <f t="shared" si="151"/>
        <v>0</v>
      </c>
    </row>
    <row r="224" spans="1:104" ht="39" x14ac:dyDescent="0.35">
      <c r="A224" s="136" t="s">
        <v>476</v>
      </c>
      <c r="B224" s="202" t="s">
        <v>154</v>
      </c>
      <c r="C224" s="20" t="s">
        <v>891</v>
      </c>
      <c r="D224" s="22" t="s">
        <v>479</v>
      </c>
      <c r="E224" s="22" t="s">
        <v>482</v>
      </c>
      <c r="F224" s="22" t="s">
        <v>483</v>
      </c>
      <c r="G224" s="20">
        <f t="shared" si="114"/>
        <v>6</v>
      </c>
      <c r="H224" s="20"/>
      <c r="I224" s="20"/>
      <c r="J224" s="20"/>
      <c r="K224" s="20"/>
      <c r="L224" s="20"/>
      <c r="M224" s="20">
        <v>1</v>
      </c>
      <c r="N224" s="20">
        <v>1</v>
      </c>
      <c r="O224" s="20">
        <v>1</v>
      </c>
      <c r="P224" s="20">
        <v>1</v>
      </c>
      <c r="Q224" s="20">
        <v>1</v>
      </c>
      <c r="R224" s="20">
        <v>1</v>
      </c>
      <c r="S224" s="20"/>
      <c r="T224" s="67" t="s">
        <v>115</v>
      </c>
      <c r="U224" s="67"/>
      <c r="V224" s="68" t="e">
        <f t="shared" si="115"/>
        <v>#DIV/0!</v>
      </c>
      <c r="W224" s="68">
        <f t="shared" si="116"/>
        <v>0</v>
      </c>
      <c r="X224" s="67"/>
      <c r="Y224" s="67"/>
      <c r="Z224" s="67" t="s">
        <v>116</v>
      </c>
      <c r="AA224" s="67"/>
      <c r="AB224" s="68" t="e">
        <f t="shared" si="117"/>
        <v>#DIV/0!</v>
      </c>
      <c r="AC224" s="68">
        <f t="shared" si="118"/>
        <v>0</v>
      </c>
      <c r="AD224" s="67"/>
      <c r="AE224" s="67"/>
      <c r="AF224" s="67" t="s">
        <v>117</v>
      </c>
      <c r="AG224" s="67"/>
      <c r="AH224" s="68" t="e">
        <f t="shared" si="119"/>
        <v>#DIV/0!</v>
      </c>
      <c r="AI224" s="68">
        <f t="shared" si="120"/>
        <v>0</v>
      </c>
      <c r="AJ224" s="67"/>
      <c r="AK224" s="67"/>
      <c r="AL224" s="67" t="s">
        <v>118</v>
      </c>
      <c r="AM224" s="67"/>
      <c r="AN224" s="68" t="e">
        <f t="shared" si="121"/>
        <v>#DIV/0!</v>
      </c>
      <c r="AO224" s="68">
        <f t="shared" si="122"/>
        <v>0</v>
      </c>
      <c r="AP224" s="67"/>
      <c r="AQ224" s="67"/>
      <c r="AR224" s="67" t="s">
        <v>119</v>
      </c>
      <c r="AS224" s="67"/>
      <c r="AT224" s="68" t="e">
        <f t="shared" si="123"/>
        <v>#DIV/0!</v>
      </c>
      <c r="AU224" s="68">
        <f t="shared" si="124"/>
        <v>0</v>
      </c>
      <c r="AV224" s="67"/>
      <c r="AW224" s="67"/>
      <c r="AX224" s="67" t="s">
        <v>120</v>
      </c>
      <c r="AY224" s="67"/>
      <c r="AZ224" s="68">
        <f t="shared" si="125"/>
        <v>0</v>
      </c>
      <c r="BA224" s="68">
        <f t="shared" si="126"/>
        <v>0</v>
      </c>
      <c r="BB224" s="67"/>
      <c r="BC224" s="67"/>
      <c r="BD224" s="67" t="s">
        <v>121</v>
      </c>
      <c r="BE224" s="67"/>
      <c r="BF224" s="68">
        <f t="shared" si="127"/>
        <v>0</v>
      </c>
      <c r="BG224" s="68">
        <f t="shared" si="128"/>
        <v>0</v>
      </c>
      <c r="BH224" s="67"/>
      <c r="BI224" s="67"/>
      <c r="BJ224" s="67" t="s">
        <v>122</v>
      </c>
      <c r="BK224" s="67"/>
      <c r="BL224" s="68">
        <f t="shared" si="129"/>
        <v>0</v>
      </c>
      <c r="BM224" s="68">
        <f t="shared" si="130"/>
        <v>0</v>
      </c>
      <c r="BN224" s="67"/>
      <c r="BO224" s="67"/>
      <c r="BP224" s="67" t="s">
        <v>123</v>
      </c>
      <c r="BQ224" s="67"/>
      <c r="BR224" s="68">
        <f t="shared" si="131"/>
        <v>0</v>
      </c>
      <c r="BS224" s="68">
        <f t="shared" si="132"/>
        <v>0</v>
      </c>
      <c r="BT224" s="67"/>
      <c r="BU224" s="67"/>
      <c r="BV224" s="67" t="s">
        <v>124</v>
      </c>
      <c r="BW224" s="67"/>
      <c r="BX224" s="68">
        <f t="shared" si="133"/>
        <v>0</v>
      </c>
      <c r="BY224" s="68">
        <f t="shared" si="134"/>
        <v>0</v>
      </c>
      <c r="BZ224" s="67"/>
      <c r="CA224" s="67"/>
      <c r="CB224" s="67" t="s">
        <v>125</v>
      </c>
      <c r="CC224" s="67"/>
      <c r="CD224" s="68">
        <f t="shared" si="135"/>
        <v>0</v>
      </c>
      <c r="CE224" s="68">
        <f t="shared" si="136"/>
        <v>0</v>
      </c>
      <c r="CF224" s="67"/>
      <c r="CG224" s="67"/>
      <c r="CH224" s="67" t="s">
        <v>126</v>
      </c>
      <c r="CI224" s="67"/>
      <c r="CJ224" s="68" t="e">
        <f t="shared" si="137"/>
        <v>#DIV/0!</v>
      </c>
      <c r="CK224" s="68">
        <f t="shared" si="138"/>
        <v>0</v>
      </c>
      <c r="CL224" s="67"/>
      <c r="CM224" s="67"/>
      <c r="CN224" s="58">
        <f t="shared" si="139"/>
        <v>0</v>
      </c>
      <c r="CO224" s="58">
        <f t="shared" si="140"/>
        <v>0</v>
      </c>
      <c r="CP224" s="58">
        <f t="shared" si="141"/>
        <v>0</v>
      </c>
      <c r="CQ224" s="58">
        <f t="shared" si="142"/>
        <v>0</v>
      </c>
      <c r="CR224" s="58">
        <f t="shared" si="143"/>
        <v>0</v>
      </c>
      <c r="CS224" s="58">
        <f t="shared" si="144"/>
        <v>0</v>
      </c>
      <c r="CT224" s="58">
        <f t="shared" si="145"/>
        <v>0</v>
      </c>
      <c r="CU224" s="58">
        <f t="shared" si="146"/>
        <v>0</v>
      </c>
      <c r="CV224" s="58">
        <f t="shared" si="147"/>
        <v>0</v>
      </c>
      <c r="CW224" s="58">
        <f t="shared" si="148"/>
        <v>0</v>
      </c>
      <c r="CX224" s="58">
        <f t="shared" si="149"/>
        <v>0</v>
      </c>
      <c r="CY224" s="58">
        <f t="shared" si="150"/>
        <v>0</v>
      </c>
      <c r="CZ224" s="58">
        <f t="shared" si="151"/>
        <v>0</v>
      </c>
    </row>
    <row r="225" spans="1:104" ht="14" x14ac:dyDescent="0.35">
      <c r="A225" s="136" t="s">
        <v>476</v>
      </c>
      <c r="B225" s="203"/>
      <c r="C225" s="20" t="s">
        <v>892</v>
      </c>
      <c r="D225" s="22"/>
      <c r="E225" s="22"/>
      <c r="F225" s="22"/>
      <c r="G225" s="20">
        <f t="shared" si="114"/>
        <v>0</v>
      </c>
      <c r="H225" s="20"/>
      <c r="I225" s="20"/>
      <c r="J225" s="20"/>
      <c r="K225" s="20"/>
      <c r="L225" s="20"/>
      <c r="M225" s="20"/>
      <c r="N225" s="20"/>
      <c r="O225" s="20"/>
      <c r="P225" s="20"/>
      <c r="Q225" s="20"/>
      <c r="R225" s="20"/>
      <c r="S225" s="20"/>
      <c r="T225" s="67" t="s">
        <v>115</v>
      </c>
      <c r="U225" s="67"/>
      <c r="V225" s="68" t="e">
        <f t="shared" si="115"/>
        <v>#DIV/0!</v>
      </c>
      <c r="W225" s="68" t="e">
        <f t="shared" si="116"/>
        <v>#DIV/0!</v>
      </c>
      <c r="X225" s="67"/>
      <c r="Y225" s="67"/>
      <c r="Z225" s="67" t="s">
        <v>116</v>
      </c>
      <c r="AA225" s="67"/>
      <c r="AB225" s="68" t="e">
        <f t="shared" si="117"/>
        <v>#DIV/0!</v>
      </c>
      <c r="AC225" s="68" t="e">
        <f t="shared" si="118"/>
        <v>#DIV/0!</v>
      </c>
      <c r="AD225" s="67"/>
      <c r="AE225" s="67"/>
      <c r="AF225" s="67" t="s">
        <v>117</v>
      </c>
      <c r="AG225" s="67"/>
      <c r="AH225" s="68" t="e">
        <f t="shared" si="119"/>
        <v>#DIV/0!</v>
      </c>
      <c r="AI225" s="68" t="e">
        <f t="shared" si="120"/>
        <v>#DIV/0!</v>
      </c>
      <c r="AJ225" s="67"/>
      <c r="AK225" s="67"/>
      <c r="AL225" s="67" t="s">
        <v>118</v>
      </c>
      <c r="AM225" s="67"/>
      <c r="AN225" s="68" t="e">
        <f t="shared" si="121"/>
        <v>#DIV/0!</v>
      </c>
      <c r="AO225" s="68" t="e">
        <f t="shared" si="122"/>
        <v>#DIV/0!</v>
      </c>
      <c r="AP225" s="67"/>
      <c r="AQ225" s="67"/>
      <c r="AR225" s="67" t="s">
        <v>119</v>
      </c>
      <c r="AS225" s="67"/>
      <c r="AT225" s="68" t="e">
        <f t="shared" si="123"/>
        <v>#DIV/0!</v>
      </c>
      <c r="AU225" s="68" t="e">
        <f t="shared" si="124"/>
        <v>#DIV/0!</v>
      </c>
      <c r="AV225" s="67"/>
      <c r="AW225" s="67"/>
      <c r="AX225" s="67" t="s">
        <v>120</v>
      </c>
      <c r="AY225" s="67"/>
      <c r="AZ225" s="68" t="e">
        <f t="shared" si="125"/>
        <v>#DIV/0!</v>
      </c>
      <c r="BA225" s="68" t="e">
        <f t="shared" si="126"/>
        <v>#DIV/0!</v>
      </c>
      <c r="BB225" s="67"/>
      <c r="BC225" s="67"/>
      <c r="BD225" s="67" t="s">
        <v>121</v>
      </c>
      <c r="BE225" s="67"/>
      <c r="BF225" s="68" t="e">
        <f t="shared" si="127"/>
        <v>#DIV/0!</v>
      </c>
      <c r="BG225" s="68" t="e">
        <f t="shared" si="128"/>
        <v>#DIV/0!</v>
      </c>
      <c r="BH225" s="67"/>
      <c r="BI225" s="67"/>
      <c r="BJ225" s="67" t="s">
        <v>122</v>
      </c>
      <c r="BK225" s="67"/>
      <c r="BL225" s="68" t="e">
        <f t="shared" si="129"/>
        <v>#DIV/0!</v>
      </c>
      <c r="BM225" s="68" t="e">
        <f t="shared" si="130"/>
        <v>#DIV/0!</v>
      </c>
      <c r="BN225" s="67"/>
      <c r="BO225" s="67"/>
      <c r="BP225" s="67" t="s">
        <v>123</v>
      </c>
      <c r="BQ225" s="67"/>
      <c r="BR225" s="68" t="e">
        <f t="shared" si="131"/>
        <v>#DIV/0!</v>
      </c>
      <c r="BS225" s="68" t="e">
        <f t="shared" si="132"/>
        <v>#DIV/0!</v>
      </c>
      <c r="BT225" s="67"/>
      <c r="BU225" s="67"/>
      <c r="BV225" s="67" t="s">
        <v>124</v>
      </c>
      <c r="BW225" s="67"/>
      <c r="BX225" s="68" t="e">
        <f t="shared" si="133"/>
        <v>#DIV/0!</v>
      </c>
      <c r="BY225" s="68" t="e">
        <f t="shared" si="134"/>
        <v>#DIV/0!</v>
      </c>
      <c r="BZ225" s="67"/>
      <c r="CA225" s="67"/>
      <c r="CB225" s="67" t="s">
        <v>125</v>
      </c>
      <c r="CC225" s="67"/>
      <c r="CD225" s="68" t="e">
        <f t="shared" si="135"/>
        <v>#DIV/0!</v>
      </c>
      <c r="CE225" s="68" t="e">
        <f t="shared" si="136"/>
        <v>#DIV/0!</v>
      </c>
      <c r="CF225" s="67"/>
      <c r="CG225" s="67"/>
      <c r="CH225" s="67" t="s">
        <v>126</v>
      </c>
      <c r="CI225" s="67"/>
      <c r="CJ225" s="68" t="e">
        <f t="shared" si="137"/>
        <v>#DIV/0!</v>
      </c>
      <c r="CK225" s="68" t="e">
        <f t="shared" si="138"/>
        <v>#DIV/0!</v>
      </c>
      <c r="CL225" s="67"/>
      <c r="CM225" s="67"/>
      <c r="CN225" s="58">
        <f t="shared" si="139"/>
        <v>0</v>
      </c>
      <c r="CO225" s="58">
        <f t="shared" si="140"/>
        <v>0</v>
      </c>
      <c r="CP225" s="58">
        <f t="shared" si="141"/>
        <v>0</v>
      </c>
      <c r="CQ225" s="58">
        <f t="shared" si="142"/>
        <v>0</v>
      </c>
      <c r="CR225" s="58">
        <f t="shared" si="143"/>
        <v>0</v>
      </c>
      <c r="CS225" s="58">
        <f t="shared" si="144"/>
        <v>0</v>
      </c>
      <c r="CT225" s="58">
        <f t="shared" si="145"/>
        <v>0</v>
      </c>
      <c r="CU225" s="58">
        <f t="shared" si="146"/>
        <v>0</v>
      </c>
      <c r="CV225" s="58">
        <f t="shared" si="147"/>
        <v>0</v>
      </c>
      <c r="CW225" s="58">
        <f t="shared" si="148"/>
        <v>0</v>
      </c>
      <c r="CX225" s="58">
        <f t="shared" si="149"/>
        <v>0</v>
      </c>
      <c r="CY225" s="58">
        <f t="shared" si="150"/>
        <v>0</v>
      </c>
      <c r="CZ225" s="58">
        <f t="shared" si="151"/>
        <v>0</v>
      </c>
    </row>
    <row r="226" spans="1:104" ht="14" x14ac:dyDescent="0.35">
      <c r="A226" s="136" t="s">
        <v>476</v>
      </c>
      <c r="B226" s="203"/>
      <c r="C226" s="20" t="s">
        <v>893</v>
      </c>
      <c r="D226" s="22"/>
      <c r="E226" s="22"/>
      <c r="F226" s="22"/>
      <c r="G226" s="20">
        <f t="shared" si="114"/>
        <v>0</v>
      </c>
      <c r="H226" s="20"/>
      <c r="I226" s="20"/>
      <c r="J226" s="20"/>
      <c r="K226" s="20"/>
      <c r="L226" s="20"/>
      <c r="M226" s="20"/>
      <c r="N226" s="20"/>
      <c r="O226" s="20"/>
      <c r="P226" s="20"/>
      <c r="Q226" s="20"/>
      <c r="R226" s="20"/>
      <c r="S226" s="20"/>
      <c r="T226" s="67" t="s">
        <v>115</v>
      </c>
      <c r="U226" s="67"/>
      <c r="V226" s="68" t="e">
        <f t="shared" si="115"/>
        <v>#DIV/0!</v>
      </c>
      <c r="W226" s="68" t="e">
        <f t="shared" si="116"/>
        <v>#DIV/0!</v>
      </c>
      <c r="X226" s="67"/>
      <c r="Y226" s="67"/>
      <c r="Z226" s="67" t="s">
        <v>116</v>
      </c>
      <c r="AA226" s="67"/>
      <c r="AB226" s="68" t="e">
        <f t="shared" si="117"/>
        <v>#DIV/0!</v>
      </c>
      <c r="AC226" s="68" t="e">
        <f t="shared" si="118"/>
        <v>#DIV/0!</v>
      </c>
      <c r="AD226" s="67"/>
      <c r="AE226" s="67"/>
      <c r="AF226" s="67" t="s">
        <v>117</v>
      </c>
      <c r="AG226" s="67"/>
      <c r="AH226" s="68" t="e">
        <f t="shared" si="119"/>
        <v>#DIV/0!</v>
      </c>
      <c r="AI226" s="68" t="e">
        <f t="shared" si="120"/>
        <v>#DIV/0!</v>
      </c>
      <c r="AJ226" s="67"/>
      <c r="AK226" s="67"/>
      <c r="AL226" s="67" t="s">
        <v>118</v>
      </c>
      <c r="AM226" s="67"/>
      <c r="AN226" s="68" t="e">
        <f t="shared" si="121"/>
        <v>#DIV/0!</v>
      </c>
      <c r="AO226" s="68" t="e">
        <f t="shared" si="122"/>
        <v>#DIV/0!</v>
      </c>
      <c r="AP226" s="67"/>
      <c r="AQ226" s="67"/>
      <c r="AR226" s="67" t="s">
        <v>119</v>
      </c>
      <c r="AS226" s="67"/>
      <c r="AT226" s="68" t="e">
        <f t="shared" si="123"/>
        <v>#DIV/0!</v>
      </c>
      <c r="AU226" s="68" t="e">
        <f t="shared" si="124"/>
        <v>#DIV/0!</v>
      </c>
      <c r="AV226" s="67"/>
      <c r="AW226" s="67"/>
      <c r="AX226" s="67" t="s">
        <v>120</v>
      </c>
      <c r="AY226" s="67"/>
      <c r="AZ226" s="68" t="e">
        <f t="shared" si="125"/>
        <v>#DIV/0!</v>
      </c>
      <c r="BA226" s="68" t="e">
        <f t="shared" si="126"/>
        <v>#DIV/0!</v>
      </c>
      <c r="BB226" s="67"/>
      <c r="BC226" s="67"/>
      <c r="BD226" s="67" t="s">
        <v>121</v>
      </c>
      <c r="BE226" s="67"/>
      <c r="BF226" s="68" t="e">
        <f t="shared" si="127"/>
        <v>#DIV/0!</v>
      </c>
      <c r="BG226" s="68" t="e">
        <f t="shared" si="128"/>
        <v>#DIV/0!</v>
      </c>
      <c r="BH226" s="67"/>
      <c r="BI226" s="67"/>
      <c r="BJ226" s="67" t="s">
        <v>122</v>
      </c>
      <c r="BK226" s="67"/>
      <c r="BL226" s="68" t="e">
        <f t="shared" si="129"/>
        <v>#DIV/0!</v>
      </c>
      <c r="BM226" s="68" t="e">
        <f t="shared" si="130"/>
        <v>#DIV/0!</v>
      </c>
      <c r="BN226" s="67"/>
      <c r="BO226" s="67"/>
      <c r="BP226" s="67" t="s">
        <v>123</v>
      </c>
      <c r="BQ226" s="67"/>
      <c r="BR226" s="68" t="e">
        <f t="shared" si="131"/>
        <v>#DIV/0!</v>
      </c>
      <c r="BS226" s="68" t="e">
        <f t="shared" si="132"/>
        <v>#DIV/0!</v>
      </c>
      <c r="BT226" s="67"/>
      <c r="BU226" s="67"/>
      <c r="BV226" s="67" t="s">
        <v>124</v>
      </c>
      <c r="BW226" s="67"/>
      <c r="BX226" s="68" t="e">
        <f t="shared" si="133"/>
        <v>#DIV/0!</v>
      </c>
      <c r="BY226" s="68" t="e">
        <f t="shared" si="134"/>
        <v>#DIV/0!</v>
      </c>
      <c r="BZ226" s="67"/>
      <c r="CA226" s="67"/>
      <c r="CB226" s="67" t="s">
        <v>125</v>
      </c>
      <c r="CC226" s="67"/>
      <c r="CD226" s="68" t="e">
        <f t="shared" si="135"/>
        <v>#DIV/0!</v>
      </c>
      <c r="CE226" s="68" t="e">
        <f t="shared" si="136"/>
        <v>#DIV/0!</v>
      </c>
      <c r="CF226" s="67"/>
      <c r="CG226" s="67"/>
      <c r="CH226" s="67" t="s">
        <v>126</v>
      </c>
      <c r="CI226" s="67"/>
      <c r="CJ226" s="68" t="e">
        <f t="shared" si="137"/>
        <v>#DIV/0!</v>
      </c>
      <c r="CK226" s="68" t="e">
        <f t="shared" si="138"/>
        <v>#DIV/0!</v>
      </c>
      <c r="CL226" s="67"/>
      <c r="CM226" s="67"/>
      <c r="CN226" s="58">
        <f t="shared" si="139"/>
        <v>0</v>
      </c>
      <c r="CO226" s="58">
        <f t="shared" si="140"/>
        <v>0</v>
      </c>
      <c r="CP226" s="58">
        <f t="shared" si="141"/>
        <v>0</v>
      </c>
      <c r="CQ226" s="58">
        <f t="shared" si="142"/>
        <v>0</v>
      </c>
      <c r="CR226" s="58">
        <f t="shared" si="143"/>
        <v>0</v>
      </c>
      <c r="CS226" s="58">
        <f t="shared" si="144"/>
        <v>0</v>
      </c>
      <c r="CT226" s="58">
        <f t="shared" si="145"/>
        <v>0</v>
      </c>
      <c r="CU226" s="58">
        <f t="shared" si="146"/>
        <v>0</v>
      </c>
      <c r="CV226" s="58">
        <f t="shared" si="147"/>
        <v>0</v>
      </c>
      <c r="CW226" s="58">
        <f t="shared" si="148"/>
        <v>0</v>
      </c>
      <c r="CX226" s="58">
        <f t="shared" si="149"/>
        <v>0</v>
      </c>
      <c r="CY226" s="58">
        <f t="shared" si="150"/>
        <v>0</v>
      </c>
      <c r="CZ226" s="58">
        <f t="shared" si="151"/>
        <v>0</v>
      </c>
    </row>
    <row r="227" spans="1:104" ht="14" x14ac:dyDescent="0.35">
      <c r="A227" s="136" t="s">
        <v>476</v>
      </c>
      <c r="B227" s="204"/>
      <c r="C227" s="20" t="s">
        <v>894</v>
      </c>
      <c r="D227" s="22"/>
      <c r="E227" s="22"/>
      <c r="F227" s="22"/>
      <c r="G227" s="20">
        <f t="shared" si="114"/>
        <v>0</v>
      </c>
      <c r="H227" s="20"/>
      <c r="I227" s="20"/>
      <c r="J227" s="20"/>
      <c r="K227" s="20"/>
      <c r="L227" s="20"/>
      <c r="M227" s="20"/>
      <c r="N227" s="20"/>
      <c r="O227" s="20"/>
      <c r="P227" s="20"/>
      <c r="Q227" s="20"/>
      <c r="R227" s="20"/>
      <c r="S227" s="20"/>
      <c r="T227" s="67" t="s">
        <v>115</v>
      </c>
      <c r="U227" s="67"/>
      <c r="V227" s="68" t="e">
        <f t="shared" si="115"/>
        <v>#DIV/0!</v>
      </c>
      <c r="W227" s="68" t="e">
        <f t="shared" si="116"/>
        <v>#DIV/0!</v>
      </c>
      <c r="X227" s="67"/>
      <c r="Y227" s="67"/>
      <c r="Z227" s="67" t="s">
        <v>116</v>
      </c>
      <c r="AA227" s="67"/>
      <c r="AB227" s="68" t="e">
        <f t="shared" si="117"/>
        <v>#DIV/0!</v>
      </c>
      <c r="AC227" s="68" t="e">
        <f t="shared" si="118"/>
        <v>#DIV/0!</v>
      </c>
      <c r="AD227" s="67"/>
      <c r="AE227" s="67"/>
      <c r="AF227" s="67" t="s">
        <v>117</v>
      </c>
      <c r="AG227" s="67"/>
      <c r="AH227" s="68" t="e">
        <f t="shared" si="119"/>
        <v>#DIV/0!</v>
      </c>
      <c r="AI227" s="68" t="e">
        <f t="shared" si="120"/>
        <v>#DIV/0!</v>
      </c>
      <c r="AJ227" s="67"/>
      <c r="AK227" s="67"/>
      <c r="AL227" s="67" t="s">
        <v>118</v>
      </c>
      <c r="AM227" s="67"/>
      <c r="AN227" s="68" t="e">
        <f t="shared" si="121"/>
        <v>#DIV/0!</v>
      </c>
      <c r="AO227" s="68" t="e">
        <f t="shared" si="122"/>
        <v>#DIV/0!</v>
      </c>
      <c r="AP227" s="67"/>
      <c r="AQ227" s="67"/>
      <c r="AR227" s="67" t="s">
        <v>119</v>
      </c>
      <c r="AS227" s="67"/>
      <c r="AT227" s="68" t="e">
        <f t="shared" si="123"/>
        <v>#DIV/0!</v>
      </c>
      <c r="AU227" s="68" t="e">
        <f t="shared" si="124"/>
        <v>#DIV/0!</v>
      </c>
      <c r="AV227" s="67"/>
      <c r="AW227" s="67"/>
      <c r="AX227" s="67" t="s">
        <v>120</v>
      </c>
      <c r="AY227" s="67"/>
      <c r="AZ227" s="68" t="e">
        <f t="shared" si="125"/>
        <v>#DIV/0!</v>
      </c>
      <c r="BA227" s="68" t="e">
        <f t="shared" si="126"/>
        <v>#DIV/0!</v>
      </c>
      <c r="BB227" s="67"/>
      <c r="BC227" s="67"/>
      <c r="BD227" s="67" t="s">
        <v>121</v>
      </c>
      <c r="BE227" s="67"/>
      <c r="BF227" s="68" t="e">
        <f t="shared" si="127"/>
        <v>#DIV/0!</v>
      </c>
      <c r="BG227" s="68" t="e">
        <f t="shared" si="128"/>
        <v>#DIV/0!</v>
      </c>
      <c r="BH227" s="67"/>
      <c r="BI227" s="67"/>
      <c r="BJ227" s="67" t="s">
        <v>122</v>
      </c>
      <c r="BK227" s="67"/>
      <c r="BL227" s="68" t="e">
        <f t="shared" si="129"/>
        <v>#DIV/0!</v>
      </c>
      <c r="BM227" s="68" t="e">
        <f t="shared" si="130"/>
        <v>#DIV/0!</v>
      </c>
      <c r="BN227" s="67"/>
      <c r="BO227" s="67"/>
      <c r="BP227" s="67" t="s">
        <v>123</v>
      </c>
      <c r="BQ227" s="67"/>
      <c r="BR227" s="68" t="e">
        <f t="shared" si="131"/>
        <v>#DIV/0!</v>
      </c>
      <c r="BS227" s="68" t="e">
        <f t="shared" si="132"/>
        <v>#DIV/0!</v>
      </c>
      <c r="BT227" s="67"/>
      <c r="BU227" s="67"/>
      <c r="BV227" s="67" t="s">
        <v>124</v>
      </c>
      <c r="BW227" s="67"/>
      <c r="BX227" s="68" t="e">
        <f t="shared" si="133"/>
        <v>#DIV/0!</v>
      </c>
      <c r="BY227" s="68" t="e">
        <f t="shared" si="134"/>
        <v>#DIV/0!</v>
      </c>
      <c r="BZ227" s="67"/>
      <c r="CA227" s="67"/>
      <c r="CB227" s="67" t="s">
        <v>125</v>
      </c>
      <c r="CC227" s="67"/>
      <c r="CD227" s="68" t="e">
        <f t="shared" si="135"/>
        <v>#DIV/0!</v>
      </c>
      <c r="CE227" s="68" t="e">
        <f t="shared" si="136"/>
        <v>#DIV/0!</v>
      </c>
      <c r="CF227" s="67"/>
      <c r="CG227" s="67"/>
      <c r="CH227" s="67" t="s">
        <v>126</v>
      </c>
      <c r="CI227" s="67"/>
      <c r="CJ227" s="68" t="e">
        <f t="shared" si="137"/>
        <v>#DIV/0!</v>
      </c>
      <c r="CK227" s="68" t="e">
        <f t="shared" si="138"/>
        <v>#DIV/0!</v>
      </c>
      <c r="CL227" s="67"/>
      <c r="CM227" s="67"/>
      <c r="CN227" s="58">
        <f t="shared" si="139"/>
        <v>0</v>
      </c>
      <c r="CO227" s="58">
        <f t="shared" si="140"/>
        <v>0</v>
      </c>
      <c r="CP227" s="58">
        <f t="shared" si="141"/>
        <v>0</v>
      </c>
      <c r="CQ227" s="58">
        <f t="shared" si="142"/>
        <v>0</v>
      </c>
      <c r="CR227" s="58">
        <f t="shared" si="143"/>
        <v>0</v>
      </c>
      <c r="CS227" s="58">
        <f t="shared" si="144"/>
        <v>0</v>
      </c>
      <c r="CT227" s="58">
        <f t="shared" si="145"/>
        <v>0</v>
      </c>
      <c r="CU227" s="58">
        <f t="shared" si="146"/>
        <v>0</v>
      </c>
      <c r="CV227" s="58">
        <f t="shared" si="147"/>
        <v>0</v>
      </c>
      <c r="CW227" s="58">
        <f t="shared" si="148"/>
        <v>0</v>
      </c>
      <c r="CX227" s="58">
        <f t="shared" si="149"/>
        <v>0</v>
      </c>
      <c r="CY227" s="58">
        <f t="shared" si="150"/>
        <v>0</v>
      </c>
      <c r="CZ227" s="58">
        <f t="shared" si="151"/>
        <v>0</v>
      </c>
    </row>
    <row r="228" spans="1:104" ht="52" x14ac:dyDescent="0.35">
      <c r="A228" s="136" t="s">
        <v>330</v>
      </c>
      <c r="B228" s="295" t="s">
        <v>156</v>
      </c>
      <c r="C228" s="20" t="s">
        <v>895</v>
      </c>
      <c r="D228" s="22" t="s">
        <v>367</v>
      </c>
      <c r="E228" s="22" t="s">
        <v>396</v>
      </c>
      <c r="F228" s="22" t="s">
        <v>362</v>
      </c>
      <c r="G228" s="20">
        <f t="shared" si="114"/>
        <v>1</v>
      </c>
      <c r="H228" s="20"/>
      <c r="I228" s="20"/>
      <c r="J228" s="20"/>
      <c r="K228" s="20"/>
      <c r="L228" s="20"/>
      <c r="M228" s="20"/>
      <c r="N228" s="20"/>
      <c r="O228" s="20"/>
      <c r="P228" s="20"/>
      <c r="Q228" s="20"/>
      <c r="R228" s="20">
        <v>1</v>
      </c>
      <c r="S228" s="20"/>
      <c r="T228" s="67" t="s">
        <v>115</v>
      </c>
      <c r="U228" s="67"/>
      <c r="V228" s="68" t="e">
        <f t="shared" si="115"/>
        <v>#DIV/0!</v>
      </c>
      <c r="W228" s="68">
        <f t="shared" si="116"/>
        <v>0</v>
      </c>
      <c r="X228" s="67"/>
      <c r="Y228" s="67"/>
      <c r="Z228" s="67" t="s">
        <v>116</v>
      </c>
      <c r="AA228" s="67"/>
      <c r="AB228" s="68" t="e">
        <f t="shared" si="117"/>
        <v>#DIV/0!</v>
      </c>
      <c r="AC228" s="68">
        <f t="shared" si="118"/>
        <v>0</v>
      </c>
      <c r="AD228" s="67"/>
      <c r="AE228" s="67"/>
      <c r="AF228" s="67" t="s">
        <v>117</v>
      </c>
      <c r="AG228" s="67"/>
      <c r="AH228" s="68" t="e">
        <f t="shared" si="119"/>
        <v>#DIV/0!</v>
      </c>
      <c r="AI228" s="68">
        <f t="shared" si="120"/>
        <v>0</v>
      </c>
      <c r="AJ228" s="67"/>
      <c r="AK228" s="67"/>
      <c r="AL228" s="67" t="s">
        <v>118</v>
      </c>
      <c r="AM228" s="67"/>
      <c r="AN228" s="68" t="e">
        <f t="shared" si="121"/>
        <v>#DIV/0!</v>
      </c>
      <c r="AO228" s="68">
        <f t="shared" si="122"/>
        <v>0</v>
      </c>
      <c r="AP228" s="67"/>
      <c r="AQ228" s="67"/>
      <c r="AR228" s="67" t="s">
        <v>119</v>
      </c>
      <c r="AS228" s="67"/>
      <c r="AT228" s="68" t="e">
        <f t="shared" si="123"/>
        <v>#DIV/0!</v>
      </c>
      <c r="AU228" s="68">
        <f t="shared" si="124"/>
        <v>0</v>
      </c>
      <c r="AV228" s="67"/>
      <c r="AW228" s="67"/>
      <c r="AX228" s="67" t="s">
        <v>120</v>
      </c>
      <c r="AY228" s="67"/>
      <c r="AZ228" s="68" t="e">
        <f t="shared" si="125"/>
        <v>#DIV/0!</v>
      </c>
      <c r="BA228" s="68">
        <f t="shared" si="126"/>
        <v>0</v>
      </c>
      <c r="BB228" s="67"/>
      <c r="BC228" s="67"/>
      <c r="BD228" s="67" t="s">
        <v>121</v>
      </c>
      <c r="BE228" s="67"/>
      <c r="BF228" s="68" t="e">
        <f t="shared" si="127"/>
        <v>#DIV/0!</v>
      </c>
      <c r="BG228" s="68">
        <f t="shared" si="128"/>
        <v>0</v>
      </c>
      <c r="BH228" s="67"/>
      <c r="BI228" s="67"/>
      <c r="BJ228" s="67" t="s">
        <v>122</v>
      </c>
      <c r="BK228" s="67"/>
      <c r="BL228" s="68" t="e">
        <f t="shared" si="129"/>
        <v>#DIV/0!</v>
      </c>
      <c r="BM228" s="68">
        <f t="shared" si="130"/>
        <v>0</v>
      </c>
      <c r="BN228" s="67"/>
      <c r="BO228" s="67"/>
      <c r="BP228" s="67" t="s">
        <v>123</v>
      </c>
      <c r="BQ228" s="67"/>
      <c r="BR228" s="68" t="e">
        <f t="shared" si="131"/>
        <v>#DIV/0!</v>
      </c>
      <c r="BS228" s="68">
        <f t="shared" si="132"/>
        <v>0</v>
      </c>
      <c r="BT228" s="67"/>
      <c r="BU228" s="67"/>
      <c r="BV228" s="67" t="s">
        <v>124</v>
      </c>
      <c r="BW228" s="67"/>
      <c r="BX228" s="68" t="e">
        <f t="shared" si="133"/>
        <v>#DIV/0!</v>
      </c>
      <c r="BY228" s="68">
        <f t="shared" si="134"/>
        <v>0</v>
      </c>
      <c r="BZ228" s="67"/>
      <c r="CA228" s="67"/>
      <c r="CB228" s="67" t="s">
        <v>125</v>
      </c>
      <c r="CC228" s="67"/>
      <c r="CD228" s="68">
        <f t="shared" si="135"/>
        <v>0</v>
      </c>
      <c r="CE228" s="68">
        <f t="shared" si="136"/>
        <v>0</v>
      </c>
      <c r="CF228" s="67"/>
      <c r="CG228" s="67"/>
      <c r="CH228" s="67" t="s">
        <v>126</v>
      </c>
      <c r="CI228" s="67"/>
      <c r="CJ228" s="68" t="e">
        <f t="shared" si="137"/>
        <v>#DIV/0!</v>
      </c>
      <c r="CK228" s="68">
        <f t="shared" si="138"/>
        <v>0</v>
      </c>
      <c r="CL228" s="67"/>
      <c r="CM228" s="67"/>
      <c r="CN228" s="58">
        <f t="shared" si="139"/>
        <v>0</v>
      </c>
      <c r="CO228" s="58">
        <f t="shared" si="140"/>
        <v>0</v>
      </c>
      <c r="CP228" s="58">
        <f t="shared" si="141"/>
        <v>0</v>
      </c>
      <c r="CQ228" s="58">
        <f t="shared" si="142"/>
        <v>0</v>
      </c>
      <c r="CR228" s="58">
        <f t="shared" si="143"/>
        <v>0</v>
      </c>
      <c r="CS228" s="58">
        <f t="shared" si="144"/>
        <v>0</v>
      </c>
      <c r="CT228" s="58">
        <f t="shared" si="145"/>
        <v>0</v>
      </c>
      <c r="CU228" s="58">
        <f t="shared" si="146"/>
        <v>0</v>
      </c>
      <c r="CV228" s="58">
        <f t="shared" si="147"/>
        <v>0</v>
      </c>
      <c r="CW228" s="58">
        <f t="shared" si="148"/>
        <v>0</v>
      </c>
      <c r="CX228" s="58">
        <f t="shared" si="149"/>
        <v>0</v>
      </c>
      <c r="CY228" s="58">
        <f t="shared" si="150"/>
        <v>0</v>
      </c>
      <c r="CZ228" s="58">
        <f t="shared" si="151"/>
        <v>0</v>
      </c>
    </row>
    <row r="229" spans="1:104" ht="26" x14ac:dyDescent="0.35">
      <c r="A229" s="136" t="s">
        <v>330</v>
      </c>
      <c r="B229" s="296"/>
      <c r="C229" s="20" t="s">
        <v>896</v>
      </c>
      <c r="D229" s="22" t="s">
        <v>397</v>
      </c>
      <c r="E229" s="22" t="s">
        <v>398</v>
      </c>
      <c r="F229" s="22" t="s">
        <v>399</v>
      </c>
      <c r="G229" s="20">
        <f t="shared" si="114"/>
        <v>1</v>
      </c>
      <c r="H229" s="20"/>
      <c r="I229" s="20"/>
      <c r="J229" s="20"/>
      <c r="K229" s="20"/>
      <c r="L229" s="20"/>
      <c r="M229" s="20"/>
      <c r="N229" s="20"/>
      <c r="O229" s="20"/>
      <c r="P229" s="20"/>
      <c r="Q229" s="20"/>
      <c r="R229" s="20">
        <v>1</v>
      </c>
      <c r="S229" s="20"/>
      <c r="T229" s="67" t="s">
        <v>115</v>
      </c>
      <c r="U229" s="67"/>
      <c r="V229" s="68" t="e">
        <f t="shared" si="115"/>
        <v>#DIV/0!</v>
      </c>
      <c r="W229" s="68">
        <f t="shared" si="116"/>
        <v>0</v>
      </c>
      <c r="X229" s="67"/>
      <c r="Y229" s="67"/>
      <c r="Z229" s="67" t="s">
        <v>116</v>
      </c>
      <c r="AA229" s="67"/>
      <c r="AB229" s="68" t="e">
        <f t="shared" si="117"/>
        <v>#DIV/0!</v>
      </c>
      <c r="AC229" s="68">
        <f t="shared" si="118"/>
        <v>0</v>
      </c>
      <c r="AD229" s="67"/>
      <c r="AE229" s="67"/>
      <c r="AF229" s="67" t="s">
        <v>117</v>
      </c>
      <c r="AG229" s="67"/>
      <c r="AH229" s="68" t="e">
        <f t="shared" si="119"/>
        <v>#DIV/0!</v>
      </c>
      <c r="AI229" s="68">
        <f t="shared" si="120"/>
        <v>0</v>
      </c>
      <c r="AJ229" s="67"/>
      <c r="AK229" s="67"/>
      <c r="AL229" s="67" t="s">
        <v>118</v>
      </c>
      <c r="AM229" s="67"/>
      <c r="AN229" s="68" t="e">
        <f t="shared" si="121"/>
        <v>#DIV/0!</v>
      </c>
      <c r="AO229" s="68">
        <f t="shared" si="122"/>
        <v>0</v>
      </c>
      <c r="AP229" s="67"/>
      <c r="AQ229" s="67"/>
      <c r="AR229" s="67" t="s">
        <v>119</v>
      </c>
      <c r="AS229" s="67"/>
      <c r="AT229" s="68" t="e">
        <f t="shared" si="123"/>
        <v>#DIV/0!</v>
      </c>
      <c r="AU229" s="68">
        <f t="shared" si="124"/>
        <v>0</v>
      </c>
      <c r="AV229" s="67"/>
      <c r="AW229" s="67"/>
      <c r="AX229" s="67" t="s">
        <v>120</v>
      </c>
      <c r="AY229" s="67"/>
      <c r="AZ229" s="68" t="e">
        <f t="shared" si="125"/>
        <v>#DIV/0!</v>
      </c>
      <c r="BA229" s="68">
        <f t="shared" si="126"/>
        <v>0</v>
      </c>
      <c r="BB229" s="67"/>
      <c r="BC229" s="67"/>
      <c r="BD229" s="67" t="s">
        <v>121</v>
      </c>
      <c r="BE229" s="67"/>
      <c r="BF229" s="68" t="e">
        <f t="shared" si="127"/>
        <v>#DIV/0!</v>
      </c>
      <c r="BG229" s="68">
        <f t="shared" si="128"/>
        <v>0</v>
      </c>
      <c r="BH229" s="67"/>
      <c r="BI229" s="67"/>
      <c r="BJ229" s="67" t="s">
        <v>122</v>
      </c>
      <c r="BK229" s="67"/>
      <c r="BL229" s="68" t="e">
        <f t="shared" si="129"/>
        <v>#DIV/0!</v>
      </c>
      <c r="BM229" s="68">
        <f t="shared" si="130"/>
        <v>0</v>
      </c>
      <c r="BN229" s="67"/>
      <c r="BO229" s="67"/>
      <c r="BP229" s="67" t="s">
        <v>123</v>
      </c>
      <c r="BQ229" s="67"/>
      <c r="BR229" s="68" t="e">
        <f t="shared" si="131"/>
        <v>#DIV/0!</v>
      </c>
      <c r="BS229" s="68">
        <f t="shared" si="132"/>
        <v>0</v>
      </c>
      <c r="BT229" s="67"/>
      <c r="BU229" s="67"/>
      <c r="BV229" s="67" t="s">
        <v>124</v>
      </c>
      <c r="BW229" s="67"/>
      <c r="BX229" s="68" t="e">
        <f t="shared" si="133"/>
        <v>#DIV/0!</v>
      </c>
      <c r="BY229" s="68">
        <f t="shared" si="134"/>
        <v>0</v>
      </c>
      <c r="BZ229" s="67"/>
      <c r="CA229" s="67"/>
      <c r="CB229" s="67" t="s">
        <v>125</v>
      </c>
      <c r="CC229" s="67"/>
      <c r="CD229" s="68">
        <f t="shared" si="135"/>
        <v>0</v>
      </c>
      <c r="CE229" s="68">
        <f t="shared" si="136"/>
        <v>0</v>
      </c>
      <c r="CF229" s="67"/>
      <c r="CG229" s="67"/>
      <c r="CH229" s="67" t="s">
        <v>126</v>
      </c>
      <c r="CI229" s="67"/>
      <c r="CJ229" s="68" t="e">
        <f t="shared" si="137"/>
        <v>#DIV/0!</v>
      </c>
      <c r="CK229" s="68">
        <f t="shared" si="138"/>
        <v>0</v>
      </c>
      <c r="CL229" s="67"/>
      <c r="CM229" s="67"/>
      <c r="CN229" s="58">
        <f t="shared" si="139"/>
        <v>0</v>
      </c>
      <c r="CO229" s="58">
        <f t="shared" si="140"/>
        <v>0</v>
      </c>
      <c r="CP229" s="58">
        <f t="shared" si="141"/>
        <v>0</v>
      </c>
      <c r="CQ229" s="58">
        <f t="shared" si="142"/>
        <v>0</v>
      </c>
      <c r="CR229" s="58">
        <f t="shared" si="143"/>
        <v>0</v>
      </c>
      <c r="CS229" s="58">
        <f t="shared" si="144"/>
        <v>0</v>
      </c>
      <c r="CT229" s="58">
        <f t="shared" si="145"/>
        <v>0</v>
      </c>
      <c r="CU229" s="58">
        <f t="shared" si="146"/>
        <v>0</v>
      </c>
      <c r="CV229" s="58">
        <f t="shared" si="147"/>
        <v>0</v>
      </c>
      <c r="CW229" s="58">
        <f t="shared" si="148"/>
        <v>0</v>
      </c>
      <c r="CX229" s="58">
        <f t="shared" si="149"/>
        <v>0</v>
      </c>
      <c r="CY229" s="58">
        <f t="shared" si="150"/>
        <v>0</v>
      </c>
      <c r="CZ229" s="58">
        <f t="shared" si="151"/>
        <v>0</v>
      </c>
    </row>
    <row r="230" spans="1:104" ht="26" x14ac:dyDescent="0.35">
      <c r="A230" s="136" t="s">
        <v>330</v>
      </c>
      <c r="B230" s="296"/>
      <c r="C230" s="20" t="s">
        <v>897</v>
      </c>
      <c r="D230" s="22"/>
      <c r="E230" s="22"/>
      <c r="F230" s="22"/>
      <c r="G230" s="20">
        <f t="shared" si="114"/>
        <v>0</v>
      </c>
      <c r="H230" s="20"/>
      <c r="I230" s="20"/>
      <c r="J230" s="20"/>
      <c r="K230" s="20"/>
      <c r="L230" s="20"/>
      <c r="M230" s="20"/>
      <c r="N230" s="20"/>
      <c r="O230" s="20"/>
      <c r="P230" s="20"/>
      <c r="Q230" s="20"/>
      <c r="R230" s="20"/>
      <c r="S230" s="20"/>
      <c r="T230" s="67" t="s">
        <v>115</v>
      </c>
      <c r="U230" s="67"/>
      <c r="V230" s="68" t="e">
        <f t="shared" si="115"/>
        <v>#DIV/0!</v>
      </c>
      <c r="W230" s="68" t="e">
        <f t="shared" si="116"/>
        <v>#DIV/0!</v>
      </c>
      <c r="X230" s="67"/>
      <c r="Y230" s="67"/>
      <c r="Z230" s="67" t="s">
        <v>116</v>
      </c>
      <c r="AA230" s="67"/>
      <c r="AB230" s="68" t="e">
        <f t="shared" si="117"/>
        <v>#DIV/0!</v>
      </c>
      <c r="AC230" s="68" t="e">
        <f t="shared" si="118"/>
        <v>#DIV/0!</v>
      </c>
      <c r="AD230" s="67"/>
      <c r="AE230" s="67"/>
      <c r="AF230" s="67" t="s">
        <v>117</v>
      </c>
      <c r="AG230" s="67"/>
      <c r="AH230" s="68" t="e">
        <f t="shared" si="119"/>
        <v>#DIV/0!</v>
      </c>
      <c r="AI230" s="68" t="e">
        <f t="shared" si="120"/>
        <v>#DIV/0!</v>
      </c>
      <c r="AJ230" s="67"/>
      <c r="AK230" s="67"/>
      <c r="AL230" s="67" t="s">
        <v>118</v>
      </c>
      <c r="AM230" s="67"/>
      <c r="AN230" s="68" t="e">
        <f t="shared" si="121"/>
        <v>#DIV/0!</v>
      </c>
      <c r="AO230" s="68" t="e">
        <f t="shared" si="122"/>
        <v>#DIV/0!</v>
      </c>
      <c r="AP230" s="67"/>
      <c r="AQ230" s="67"/>
      <c r="AR230" s="67" t="s">
        <v>119</v>
      </c>
      <c r="AS230" s="67"/>
      <c r="AT230" s="68" t="e">
        <f t="shared" si="123"/>
        <v>#DIV/0!</v>
      </c>
      <c r="AU230" s="68" t="e">
        <f t="shared" si="124"/>
        <v>#DIV/0!</v>
      </c>
      <c r="AV230" s="67"/>
      <c r="AW230" s="67"/>
      <c r="AX230" s="67" t="s">
        <v>120</v>
      </c>
      <c r="AY230" s="67"/>
      <c r="AZ230" s="68" t="e">
        <f t="shared" si="125"/>
        <v>#DIV/0!</v>
      </c>
      <c r="BA230" s="68" t="e">
        <f t="shared" si="126"/>
        <v>#DIV/0!</v>
      </c>
      <c r="BB230" s="67"/>
      <c r="BC230" s="67"/>
      <c r="BD230" s="67" t="s">
        <v>121</v>
      </c>
      <c r="BE230" s="67"/>
      <c r="BF230" s="68" t="e">
        <f t="shared" si="127"/>
        <v>#DIV/0!</v>
      </c>
      <c r="BG230" s="68" t="e">
        <f t="shared" si="128"/>
        <v>#DIV/0!</v>
      </c>
      <c r="BH230" s="67"/>
      <c r="BI230" s="67"/>
      <c r="BJ230" s="67" t="s">
        <v>122</v>
      </c>
      <c r="BK230" s="67"/>
      <c r="BL230" s="68" t="e">
        <f t="shared" si="129"/>
        <v>#DIV/0!</v>
      </c>
      <c r="BM230" s="68" t="e">
        <f t="shared" si="130"/>
        <v>#DIV/0!</v>
      </c>
      <c r="BN230" s="67"/>
      <c r="BO230" s="67"/>
      <c r="BP230" s="67" t="s">
        <v>123</v>
      </c>
      <c r="BQ230" s="67"/>
      <c r="BR230" s="68" t="e">
        <f t="shared" si="131"/>
        <v>#DIV/0!</v>
      </c>
      <c r="BS230" s="68" t="e">
        <f t="shared" si="132"/>
        <v>#DIV/0!</v>
      </c>
      <c r="BT230" s="67"/>
      <c r="BU230" s="67"/>
      <c r="BV230" s="67" t="s">
        <v>124</v>
      </c>
      <c r="BW230" s="67"/>
      <c r="BX230" s="68" t="e">
        <f t="shared" si="133"/>
        <v>#DIV/0!</v>
      </c>
      <c r="BY230" s="68" t="e">
        <f t="shared" si="134"/>
        <v>#DIV/0!</v>
      </c>
      <c r="BZ230" s="67"/>
      <c r="CA230" s="67"/>
      <c r="CB230" s="67" t="s">
        <v>125</v>
      </c>
      <c r="CC230" s="67"/>
      <c r="CD230" s="68" t="e">
        <f t="shared" si="135"/>
        <v>#DIV/0!</v>
      </c>
      <c r="CE230" s="68" t="e">
        <f t="shared" si="136"/>
        <v>#DIV/0!</v>
      </c>
      <c r="CF230" s="67"/>
      <c r="CG230" s="67"/>
      <c r="CH230" s="67" t="s">
        <v>126</v>
      </c>
      <c r="CI230" s="67"/>
      <c r="CJ230" s="68" t="e">
        <f t="shared" si="137"/>
        <v>#DIV/0!</v>
      </c>
      <c r="CK230" s="68" t="e">
        <f t="shared" si="138"/>
        <v>#DIV/0!</v>
      </c>
      <c r="CL230" s="67"/>
      <c r="CM230" s="67"/>
      <c r="CN230" s="58">
        <f t="shared" si="139"/>
        <v>0</v>
      </c>
      <c r="CO230" s="58">
        <f t="shared" si="140"/>
        <v>0</v>
      </c>
      <c r="CP230" s="58">
        <f t="shared" si="141"/>
        <v>0</v>
      </c>
      <c r="CQ230" s="58">
        <f t="shared" si="142"/>
        <v>0</v>
      </c>
      <c r="CR230" s="58">
        <f t="shared" si="143"/>
        <v>0</v>
      </c>
      <c r="CS230" s="58">
        <f t="shared" si="144"/>
        <v>0</v>
      </c>
      <c r="CT230" s="58">
        <f t="shared" si="145"/>
        <v>0</v>
      </c>
      <c r="CU230" s="58">
        <f t="shared" si="146"/>
        <v>0</v>
      </c>
      <c r="CV230" s="58">
        <f t="shared" si="147"/>
        <v>0</v>
      </c>
      <c r="CW230" s="58">
        <f t="shared" si="148"/>
        <v>0</v>
      </c>
      <c r="CX230" s="58">
        <f t="shared" si="149"/>
        <v>0</v>
      </c>
      <c r="CY230" s="58">
        <f t="shared" si="150"/>
        <v>0</v>
      </c>
      <c r="CZ230" s="58">
        <f t="shared" si="151"/>
        <v>0</v>
      </c>
    </row>
    <row r="231" spans="1:104" ht="26" x14ac:dyDescent="0.35">
      <c r="A231" s="136" t="s">
        <v>330</v>
      </c>
      <c r="B231" s="297"/>
      <c r="C231" s="20" t="s">
        <v>898</v>
      </c>
      <c r="D231" s="22"/>
      <c r="E231" s="22"/>
      <c r="F231" s="22"/>
      <c r="G231" s="20">
        <f t="shared" si="114"/>
        <v>0</v>
      </c>
      <c r="H231" s="20"/>
      <c r="I231" s="20"/>
      <c r="J231" s="20"/>
      <c r="K231" s="20"/>
      <c r="L231" s="20"/>
      <c r="M231" s="20"/>
      <c r="N231" s="20"/>
      <c r="O231" s="20"/>
      <c r="P231" s="20"/>
      <c r="Q231" s="20"/>
      <c r="R231" s="20"/>
      <c r="S231" s="20"/>
      <c r="T231" s="67" t="s">
        <v>115</v>
      </c>
      <c r="U231" s="67"/>
      <c r="V231" s="68" t="e">
        <f t="shared" si="115"/>
        <v>#DIV/0!</v>
      </c>
      <c r="W231" s="68" t="e">
        <f t="shared" si="116"/>
        <v>#DIV/0!</v>
      </c>
      <c r="X231" s="67"/>
      <c r="Y231" s="67"/>
      <c r="Z231" s="67" t="s">
        <v>116</v>
      </c>
      <c r="AA231" s="67"/>
      <c r="AB231" s="68" t="e">
        <f t="shared" si="117"/>
        <v>#DIV/0!</v>
      </c>
      <c r="AC231" s="68" t="e">
        <f t="shared" si="118"/>
        <v>#DIV/0!</v>
      </c>
      <c r="AD231" s="67"/>
      <c r="AE231" s="67"/>
      <c r="AF231" s="67" t="s">
        <v>117</v>
      </c>
      <c r="AG231" s="67"/>
      <c r="AH231" s="68" t="e">
        <f t="shared" si="119"/>
        <v>#DIV/0!</v>
      </c>
      <c r="AI231" s="68" t="e">
        <f t="shared" si="120"/>
        <v>#DIV/0!</v>
      </c>
      <c r="AJ231" s="67"/>
      <c r="AK231" s="67"/>
      <c r="AL231" s="67" t="s">
        <v>118</v>
      </c>
      <c r="AM231" s="67"/>
      <c r="AN231" s="68" t="e">
        <f t="shared" si="121"/>
        <v>#DIV/0!</v>
      </c>
      <c r="AO231" s="68" t="e">
        <f t="shared" si="122"/>
        <v>#DIV/0!</v>
      </c>
      <c r="AP231" s="67"/>
      <c r="AQ231" s="67"/>
      <c r="AR231" s="67" t="s">
        <v>119</v>
      </c>
      <c r="AS231" s="67"/>
      <c r="AT231" s="68" t="e">
        <f t="shared" si="123"/>
        <v>#DIV/0!</v>
      </c>
      <c r="AU231" s="68" t="e">
        <f t="shared" si="124"/>
        <v>#DIV/0!</v>
      </c>
      <c r="AV231" s="67"/>
      <c r="AW231" s="67"/>
      <c r="AX231" s="67" t="s">
        <v>120</v>
      </c>
      <c r="AY231" s="67"/>
      <c r="AZ231" s="68" t="e">
        <f t="shared" si="125"/>
        <v>#DIV/0!</v>
      </c>
      <c r="BA231" s="68" t="e">
        <f t="shared" si="126"/>
        <v>#DIV/0!</v>
      </c>
      <c r="BB231" s="67"/>
      <c r="BC231" s="67"/>
      <c r="BD231" s="67" t="s">
        <v>121</v>
      </c>
      <c r="BE231" s="67"/>
      <c r="BF231" s="68" t="e">
        <f t="shared" si="127"/>
        <v>#DIV/0!</v>
      </c>
      <c r="BG231" s="68" t="e">
        <f t="shared" si="128"/>
        <v>#DIV/0!</v>
      </c>
      <c r="BH231" s="67"/>
      <c r="BI231" s="67"/>
      <c r="BJ231" s="67" t="s">
        <v>122</v>
      </c>
      <c r="BK231" s="67"/>
      <c r="BL231" s="68" t="e">
        <f t="shared" si="129"/>
        <v>#DIV/0!</v>
      </c>
      <c r="BM231" s="68" t="e">
        <f t="shared" si="130"/>
        <v>#DIV/0!</v>
      </c>
      <c r="BN231" s="67"/>
      <c r="BO231" s="67"/>
      <c r="BP231" s="67" t="s">
        <v>123</v>
      </c>
      <c r="BQ231" s="67"/>
      <c r="BR231" s="68" t="e">
        <f t="shared" si="131"/>
        <v>#DIV/0!</v>
      </c>
      <c r="BS231" s="68" t="e">
        <f t="shared" si="132"/>
        <v>#DIV/0!</v>
      </c>
      <c r="BT231" s="67"/>
      <c r="BU231" s="67"/>
      <c r="BV231" s="67" t="s">
        <v>124</v>
      </c>
      <c r="BW231" s="67"/>
      <c r="BX231" s="68" t="e">
        <f t="shared" si="133"/>
        <v>#DIV/0!</v>
      </c>
      <c r="BY231" s="68" t="e">
        <f t="shared" si="134"/>
        <v>#DIV/0!</v>
      </c>
      <c r="BZ231" s="67"/>
      <c r="CA231" s="67"/>
      <c r="CB231" s="67" t="s">
        <v>125</v>
      </c>
      <c r="CC231" s="67"/>
      <c r="CD231" s="68" t="e">
        <f t="shared" si="135"/>
        <v>#DIV/0!</v>
      </c>
      <c r="CE231" s="68" t="e">
        <f t="shared" si="136"/>
        <v>#DIV/0!</v>
      </c>
      <c r="CF231" s="67"/>
      <c r="CG231" s="67"/>
      <c r="CH231" s="67" t="s">
        <v>126</v>
      </c>
      <c r="CI231" s="67"/>
      <c r="CJ231" s="68" t="e">
        <f t="shared" si="137"/>
        <v>#DIV/0!</v>
      </c>
      <c r="CK231" s="68" t="e">
        <f t="shared" si="138"/>
        <v>#DIV/0!</v>
      </c>
      <c r="CL231" s="67"/>
      <c r="CM231" s="67"/>
      <c r="CN231" s="58">
        <f t="shared" si="139"/>
        <v>0</v>
      </c>
      <c r="CO231" s="58">
        <f t="shared" si="140"/>
        <v>0</v>
      </c>
      <c r="CP231" s="58">
        <f t="shared" si="141"/>
        <v>0</v>
      </c>
      <c r="CQ231" s="58">
        <f t="shared" si="142"/>
        <v>0</v>
      </c>
      <c r="CR231" s="58">
        <f t="shared" si="143"/>
        <v>0</v>
      </c>
      <c r="CS231" s="58">
        <f t="shared" si="144"/>
        <v>0</v>
      </c>
      <c r="CT231" s="58">
        <f t="shared" si="145"/>
        <v>0</v>
      </c>
      <c r="CU231" s="58">
        <f t="shared" si="146"/>
        <v>0</v>
      </c>
      <c r="CV231" s="58">
        <f t="shared" si="147"/>
        <v>0</v>
      </c>
      <c r="CW231" s="58">
        <f t="shared" si="148"/>
        <v>0</v>
      </c>
      <c r="CX231" s="58">
        <f t="shared" si="149"/>
        <v>0</v>
      </c>
      <c r="CY231" s="58">
        <f t="shared" si="150"/>
        <v>0</v>
      </c>
      <c r="CZ231" s="58">
        <f t="shared" si="151"/>
        <v>0</v>
      </c>
    </row>
    <row r="232" spans="1:104" ht="65" x14ac:dyDescent="0.35">
      <c r="A232" s="136" t="s">
        <v>330</v>
      </c>
      <c r="B232" s="295" t="s">
        <v>156</v>
      </c>
      <c r="C232" s="20" t="s">
        <v>899</v>
      </c>
      <c r="D232" s="22" t="s">
        <v>674</v>
      </c>
      <c r="E232" s="22" t="s">
        <v>363</v>
      </c>
      <c r="F232" s="22" t="s">
        <v>364</v>
      </c>
      <c r="G232" s="20">
        <f t="shared" si="114"/>
        <v>1</v>
      </c>
      <c r="H232" s="20"/>
      <c r="I232" s="20"/>
      <c r="J232" s="20"/>
      <c r="K232" s="20"/>
      <c r="L232" s="20"/>
      <c r="M232" s="20"/>
      <c r="N232" s="20"/>
      <c r="O232" s="20"/>
      <c r="P232" s="20">
        <v>1</v>
      </c>
      <c r="Q232" s="20"/>
      <c r="R232" s="20"/>
      <c r="S232" s="20"/>
      <c r="T232" s="67" t="s">
        <v>115</v>
      </c>
      <c r="U232" s="67"/>
      <c r="V232" s="68" t="e">
        <f t="shared" si="115"/>
        <v>#DIV/0!</v>
      </c>
      <c r="W232" s="68">
        <f t="shared" si="116"/>
        <v>0</v>
      </c>
      <c r="X232" s="67"/>
      <c r="Y232" s="67"/>
      <c r="Z232" s="67" t="s">
        <v>116</v>
      </c>
      <c r="AA232" s="67"/>
      <c r="AB232" s="68" t="e">
        <f t="shared" si="117"/>
        <v>#DIV/0!</v>
      </c>
      <c r="AC232" s="68">
        <f t="shared" si="118"/>
        <v>0</v>
      </c>
      <c r="AD232" s="67"/>
      <c r="AE232" s="67"/>
      <c r="AF232" s="67" t="s">
        <v>117</v>
      </c>
      <c r="AG232" s="67"/>
      <c r="AH232" s="68" t="e">
        <f t="shared" si="119"/>
        <v>#DIV/0!</v>
      </c>
      <c r="AI232" s="68">
        <f t="shared" si="120"/>
        <v>0</v>
      </c>
      <c r="AJ232" s="67"/>
      <c r="AK232" s="67"/>
      <c r="AL232" s="67" t="s">
        <v>118</v>
      </c>
      <c r="AM232" s="67"/>
      <c r="AN232" s="68" t="e">
        <f t="shared" si="121"/>
        <v>#DIV/0!</v>
      </c>
      <c r="AO232" s="68">
        <f t="shared" si="122"/>
        <v>0</v>
      </c>
      <c r="AP232" s="67"/>
      <c r="AQ232" s="67"/>
      <c r="AR232" s="67" t="s">
        <v>119</v>
      </c>
      <c r="AS232" s="67"/>
      <c r="AT232" s="68" t="e">
        <f t="shared" si="123"/>
        <v>#DIV/0!</v>
      </c>
      <c r="AU232" s="68">
        <f t="shared" si="124"/>
        <v>0</v>
      </c>
      <c r="AV232" s="67"/>
      <c r="AW232" s="67"/>
      <c r="AX232" s="67" t="s">
        <v>120</v>
      </c>
      <c r="AY232" s="67"/>
      <c r="AZ232" s="68" t="e">
        <f t="shared" si="125"/>
        <v>#DIV/0!</v>
      </c>
      <c r="BA232" s="68">
        <f t="shared" si="126"/>
        <v>0</v>
      </c>
      <c r="BB232" s="67"/>
      <c r="BC232" s="67"/>
      <c r="BD232" s="67" t="s">
        <v>121</v>
      </c>
      <c r="BE232" s="67"/>
      <c r="BF232" s="68" t="e">
        <f t="shared" si="127"/>
        <v>#DIV/0!</v>
      </c>
      <c r="BG232" s="68">
        <f t="shared" si="128"/>
        <v>0</v>
      </c>
      <c r="BH232" s="67"/>
      <c r="BI232" s="67"/>
      <c r="BJ232" s="67" t="s">
        <v>122</v>
      </c>
      <c r="BK232" s="67"/>
      <c r="BL232" s="68" t="e">
        <f t="shared" si="129"/>
        <v>#DIV/0!</v>
      </c>
      <c r="BM232" s="68">
        <f t="shared" si="130"/>
        <v>0</v>
      </c>
      <c r="BN232" s="67"/>
      <c r="BO232" s="67"/>
      <c r="BP232" s="67" t="s">
        <v>123</v>
      </c>
      <c r="BQ232" s="67"/>
      <c r="BR232" s="68">
        <f t="shared" si="131"/>
        <v>0</v>
      </c>
      <c r="BS232" s="68">
        <f t="shared" si="132"/>
        <v>0</v>
      </c>
      <c r="BT232" s="67"/>
      <c r="BU232" s="67"/>
      <c r="BV232" s="67" t="s">
        <v>124</v>
      </c>
      <c r="BW232" s="67"/>
      <c r="BX232" s="68" t="e">
        <f t="shared" si="133"/>
        <v>#DIV/0!</v>
      </c>
      <c r="BY232" s="68">
        <f t="shared" si="134"/>
        <v>0</v>
      </c>
      <c r="BZ232" s="67"/>
      <c r="CA232" s="67"/>
      <c r="CB232" s="67" t="s">
        <v>125</v>
      </c>
      <c r="CC232" s="67"/>
      <c r="CD232" s="68" t="e">
        <f t="shared" si="135"/>
        <v>#DIV/0!</v>
      </c>
      <c r="CE232" s="68">
        <f t="shared" si="136"/>
        <v>0</v>
      </c>
      <c r="CF232" s="67"/>
      <c r="CG232" s="67"/>
      <c r="CH232" s="67" t="s">
        <v>126</v>
      </c>
      <c r="CI232" s="67"/>
      <c r="CJ232" s="68" t="e">
        <f t="shared" si="137"/>
        <v>#DIV/0!</v>
      </c>
      <c r="CK232" s="68">
        <f t="shared" si="138"/>
        <v>0</v>
      </c>
      <c r="CL232" s="67"/>
      <c r="CM232" s="67"/>
      <c r="CN232" s="58">
        <f t="shared" si="139"/>
        <v>0</v>
      </c>
      <c r="CO232" s="58">
        <f t="shared" si="140"/>
        <v>0</v>
      </c>
      <c r="CP232" s="58">
        <f t="shared" si="141"/>
        <v>0</v>
      </c>
      <c r="CQ232" s="58">
        <f t="shared" si="142"/>
        <v>0</v>
      </c>
      <c r="CR232" s="58">
        <f t="shared" si="143"/>
        <v>0</v>
      </c>
      <c r="CS232" s="58">
        <f t="shared" si="144"/>
        <v>0</v>
      </c>
      <c r="CT232" s="58">
        <f t="shared" si="145"/>
        <v>0</v>
      </c>
      <c r="CU232" s="58">
        <f t="shared" si="146"/>
        <v>0</v>
      </c>
      <c r="CV232" s="58">
        <f t="shared" si="147"/>
        <v>0</v>
      </c>
      <c r="CW232" s="58">
        <f t="shared" si="148"/>
        <v>0</v>
      </c>
      <c r="CX232" s="58">
        <f t="shared" si="149"/>
        <v>0</v>
      </c>
      <c r="CY232" s="58">
        <f t="shared" si="150"/>
        <v>0</v>
      </c>
      <c r="CZ232" s="58">
        <f t="shared" si="151"/>
        <v>0</v>
      </c>
    </row>
    <row r="233" spans="1:104" ht="39" x14ac:dyDescent="0.35">
      <c r="A233" s="136" t="s">
        <v>330</v>
      </c>
      <c r="B233" s="296"/>
      <c r="C233" s="20" t="s">
        <v>900</v>
      </c>
      <c r="D233" s="22" t="s">
        <v>674</v>
      </c>
      <c r="E233" s="22" t="s">
        <v>365</v>
      </c>
      <c r="F233" s="22" t="s">
        <v>366</v>
      </c>
      <c r="G233" s="20">
        <f t="shared" si="114"/>
        <v>1</v>
      </c>
      <c r="H233" s="20"/>
      <c r="I233" s="20"/>
      <c r="J233" s="20"/>
      <c r="K233" s="20"/>
      <c r="L233" s="20"/>
      <c r="M233" s="20"/>
      <c r="N233" s="20"/>
      <c r="O233" s="20"/>
      <c r="P233" s="20"/>
      <c r="Q233" s="20">
        <v>1</v>
      </c>
      <c r="R233" s="20"/>
      <c r="S233" s="20"/>
      <c r="T233" s="67" t="s">
        <v>115</v>
      </c>
      <c r="U233" s="67"/>
      <c r="V233" s="68" t="e">
        <f t="shared" si="115"/>
        <v>#DIV/0!</v>
      </c>
      <c r="W233" s="68">
        <f t="shared" si="116"/>
        <v>0</v>
      </c>
      <c r="X233" s="67"/>
      <c r="Y233" s="67"/>
      <c r="Z233" s="67" t="s">
        <v>116</v>
      </c>
      <c r="AA233" s="67"/>
      <c r="AB233" s="68" t="e">
        <f t="shared" si="117"/>
        <v>#DIV/0!</v>
      </c>
      <c r="AC233" s="68">
        <f t="shared" si="118"/>
        <v>0</v>
      </c>
      <c r="AD233" s="67"/>
      <c r="AE233" s="67"/>
      <c r="AF233" s="67" t="s">
        <v>117</v>
      </c>
      <c r="AG233" s="67"/>
      <c r="AH233" s="68" t="e">
        <f t="shared" si="119"/>
        <v>#DIV/0!</v>
      </c>
      <c r="AI233" s="68">
        <f t="shared" si="120"/>
        <v>0</v>
      </c>
      <c r="AJ233" s="67"/>
      <c r="AK233" s="67"/>
      <c r="AL233" s="67" t="s">
        <v>118</v>
      </c>
      <c r="AM233" s="67"/>
      <c r="AN233" s="68" t="e">
        <f t="shared" si="121"/>
        <v>#DIV/0!</v>
      </c>
      <c r="AO233" s="68">
        <f t="shared" si="122"/>
        <v>0</v>
      </c>
      <c r="AP233" s="67"/>
      <c r="AQ233" s="67"/>
      <c r="AR233" s="67" t="s">
        <v>119</v>
      </c>
      <c r="AS233" s="67"/>
      <c r="AT233" s="68" t="e">
        <f t="shared" si="123"/>
        <v>#DIV/0!</v>
      </c>
      <c r="AU233" s="68">
        <f t="shared" si="124"/>
        <v>0</v>
      </c>
      <c r="AV233" s="67"/>
      <c r="AW233" s="67"/>
      <c r="AX233" s="67" t="s">
        <v>120</v>
      </c>
      <c r="AY233" s="67"/>
      <c r="AZ233" s="68" t="e">
        <f t="shared" si="125"/>
        <v>#DIV/0!</v>
      </c>
      <c r="BA233" s="68">
        <f t="shared" si="126"/>
        <v>0</v>
      </c>
      <c r="BB233" s="67"/>
      <c r="BC233" s="67"/>
      <c r="BD233" s="67" t="s">
        <v>121</v>
      </c>
      <c r="BE233" s="67"/>
      <c r="BF233" s="68" t="e">
        <f t="shared" si="127"/>
        <v>#DIV/0!</v>
      </c>
      <c r="BG233" s="68">
        <f t="shared" si="128"/>
        <v>0</v>
      </c>
      <c r="BH233" s="67"/>
      <c r="BI233" s="67"/>
      <c r="BJ233" s="67" t="s">
        <v>122</v>
      </c>
      <c r="BK233" s="67"/>
      <c r="BL233" s="68" t="e">
        <f t="shared" si="129"/>
        <v>#DIV/0!</v>
      </c>
      <c r="BM233" s="68">
        <f t="shared" si="130"/>
        <v>0</v>
      </c>
      <c r="BN233" s="67"/>
      <c r="BO233" s="67"/>
      <c r="BP233" s="67" t="s">
        <v>123</v>
      </c>
      <c r="BQ233" s="67"/>
      <c r="BR233" s="68" t="e">
        <f t="shared" si="131"/>
        <v>#DIV/0!</v>
      </c>
      <c r="BS233" s="68">
        <f t="shared" si="132"/>
        <v>0</v>
      </c>
      <c r="BT233" s="67"/>
      <c r="BU233" s="67"/>
      <c r="BV233" s="67" t="s">
        <v>124</v>
      </c>
      <c r="BW233" s="67"/>
      <c r="BX233" s="68">
        <f t="shared" si="133"/>
        <v>0</v>
      </c>
      <c r="BY233" s="68">
        <f t="shared" si="134"/>
        <v>0</v>
      </c>
      <c r="BZ233" s="67"/>
      <c r="CA233" s="67"/>
      <c r="CB233" s="67" t="s">
        <v>125</v>
      </c>
      <c r="CC233" s="67"/>
      <c r="CD233" s="68" t="e">
        <f t="shared" si="135"/>
        <v>#DIV/0!</v>
      </c>
      <c r="CE233" s="68">
        <f t="shared" si="136"/>
        <v>0</v>
      </c>
      <c r="CF233" s="67"/>
      <c r="CG233" s="67"/>
      <c r="CH233" s="67" t="s">
        <v>126</v>
      </c>
      <c r="CI233" s="67"/>
      <c r="CJ233" s="68" t="e">
        <f t="shared" si="137"/>
        <v>#DIV/0!</v>
      </c>
      <c r="CK233" s="68">
        <f t="shared" si="138"/>
        <v>0</v>
      </c>
      <c r="CL233" s="67"/>
      <c r="CM233" s="67"/>
      <c r="CN233" s="58">
        <f t="shared" si="139"/>
        <v>0</v>
      </c>
      <c r="CO233" s="58">
        <f t="shared" si="140"/>
        <v>0</v>
      </c>
      <c r="CP233" s="58">
        <f t="shared" si="141"/>
        <v>0</v>
      </c>
      <c r="CQ233" s="58">
        <f t="shared" si="142"/>
        <v>0</v>
      </c>
      <c r="CR233" s="58">
        <f t="shared" si="143"/>
        <v>0</v>
      </c>
      <c r="CS233" s="58">
        <f t="shared" si="144"/>
        <v>0</v>
      </c>
      <c r="CT233" s="58">
        <f t="shared" si="145"/>
        <v>0</v>
      </c>
      <c r="CU233" s="58">
        <f t="shared" si="146"/>
        <v>0</v>
      </c>
      <c r="CV233" s="58">
        <f t="shared" si="147"/>
        <v>0</v>
      </c>
      <c r="CW233" s="58">
        <f t="shared" si="148"/>
        <v>0</v>
      </c>
      <c r="CX233" s="58">
        <f t="shared" si="149"/>
        <v>0</v>
      </c>
      <c r="CY233" s="58">
        <f t="shared" si="150"/>
        <v>0</v>
      </c>
      <c r="CZ233" s="58">
        <f t="shared" si="151"/>
        <v>0</v>
      </c>
    </row>
    <row r="234" spans="1:104" ht="26" x14ac:dyDescent="0.35">
      <c r="A234" s="136" t="s">
        <v>330</v>
      </c>
      <c r="B234" s="296"/>
      <c r="C234" s="20" t="s">
        <v>901</v>
      </c>
      <c r="D234" s="22"/>
      <c r="E234" s="22"/>
      <c r="F234" s="22"/>
      <c r="G234" s="20">
        <f t="shared" si="114"/>
        <v>0</v>
      </c>
      <c r="H234" s="20"/>
      <c r="I234" s="20"/>
      <c r="J234" s="20"/>
      <c r="K234" s="20"/>
      <c r="L234" s="20"/>
      <c r="M234" s="20"/>
      <c r="N234" s="20"/>
      <c r="O234" s="20"/>
      <c r="P234" s="20"/>
      <c r="Q234" s="20"/>
      <c r="R234" s="20"/>
      <c r="S234" s="20"/>
      <c r="T234" s="67" t="s">
        <v>115</v>
      </c>
      <c r="U234" s="67"/>
      <c r="V234" s="68" t="e">
        <f t="shared" si="115"/>
        <v>#DIV/0!</v>
      </c>
      <c r="W234" s="68" t="e">
        <f t="shared" si="116"/>
        <v>#DIV/0!</v>
      </c>
      <c r="X234" s="67"/>
      <c r="Y234" s="67"/>
      <c r="Z234" s="67" t="s">
        <v>116</v>
      </c>
      <c r="AA234" s="67"/>
      <c r="AB234" s="68" t="e">
        <f t="shared" si="117"/>
        <v>#DIV/0!</v>
      </c>
      <c r="AC234" s="68" t="e">
        <f t="shared" si="118"/>
        <v>#DIV/0!</v>
      </c>
      <c r="AD234" s="67"/>
      <c r="AE234" s="67"/>
      <c r="AF234" s="67" t="s">
        <v>117</v>
      </c>
      <c r="AG234" s="67"/>
      <c r="AH234" s="68" t="e">
        <f t="shared" si="119"/>
        <v>#DIV/0!</v>
      </c>
      <c r="AI234" s="68" t="e">
        <f t="shared" si="120"/>
        <v>#DIV/0!</v>
      </c>
      <c r="AJ234" s="67"/>
      <c r="AK234" s="67"/>
      <c r="AL234" s="67" t="s">
        <v>118</v>
      </c>
      <c r="AM234" s="67"/>
      <c r="AN234" s="68" t="e">
        <f t="shared" si="121"/>
        <v>#DIV/0!</v>
      </c>
      <c r="AO234" s="68" t="e">
        <f t="shared" si="122"/>
        <v>#DIV/0!</v>
      </c>
      <c r="AP234" s="67"/>
      <c r="AQ234" s="67"/>
      <c r="AR234" s="67" t="s">
        <v>119</v>
      </c>
      <c r="AS234" s="67"/>
      <c r="AT234" s="68" t="e">
        <f t="shared" si="123"/>
        <v>#DIV/0!</v>
      </c>
      <c r="AU234" s="68" t="e">
        <f t="shared" si="124"/>
        <v>#DIV/0!</v>
      </c>
      <c r="AV234" s="67"/>
      <c r="AW234" s="67"/>
      <c r="AX234" s="67" t="s">
        <v>120</v>
      </c>
      <c r="AY234" s="67"/>
      <c r="AZ234" s="68" t="e">
        <f t="shared" si="125"/>
        <v>#DIV/0!</v>
      </c>
      <c r="BA234" s="68" t="e">
        <f t="shared" si="126"/>
        <v>#DIV/0!</v>
      </c>
      <c r="BB234" s="67"/>
      <c r="BC234" s="67"/>
      <c r="BD234" s="67" t="s">
        <v>121</v>
      </c>
      <c r="BE234" s="67"/>
      <c r="BF234" s="68" t="e">
        <f t="shared" si="127"/>
        <v>#DIV/0!</v>
      </c>
      <c r="BG234" s="68" t="e">
        <f t="shared" si="128"/>
        <v>#DIV/0!</v>
      </c>
      <c r="BH234" s="67"/>
      <c r="BI234" s="67"/>
      <c r="BJ234" s="67" t="s">
        <v>122</v>
      </c>
      <c r="BK234" s="67"/>
      <c r="BL234" s="68" t="e">
        <f t="shared" si="129"/>
        <v>#DIV/0!</v>
      </c>
      <c r="BM234" s="68" t="e">
        <f t="shared" si="130"/>
        <v>#DIV/0!</v>
      </c>
      <c r="BN234" s="67"/>
      <c r="BO234" s="67"/>
      <c r="BP234" s="67" t="s">
        <v>123</v>
      </c>
      <c r="BQ234" s="67"/>
      <c r="BR234" s="68" t="e">
        <f t="shared" si="131"/>
        <v>#DIV/0!</v>
      </c>
      <c r="BS234" s="68" t="e">
        <f t="shared" si="132"/>
        <v>#DIV/0!</v>
      </c>
      <c r="BT234" s="67"/>
      <c r="BU234" s="67"/>
      <c r="BV234" s="67" t="s">
        <v>124</v>
      </c>
      <c r="BW234" s="67"/>
      <c r="BX234" s="68" t="e">
        <f t="shared" si="133"/>
        <v>#DIV/0!</v>
      </c>
      <c r="BY234" s="68" t="e">
        <f t="shared" si="134"/>
        <v>#DIV/0!</v>
      </c>
      <c r="BZ234" s="67"/>
      <c r="CA234" s="67"/>
      <c r="CB234" s="67" t="s">
        <v>125</v>
      </c>
      <c r="CC234" s="67"/>
      <c r="CD234" s="68" t="e">
        <f t="shared" si="135"/>
        <v>#DIV/0!</v>
      </c>
      <c r="CE234" s="68" t="e">
        <f t="shared" si="136"/>
        <v>#DIV/0!</v>
      </c>
      <c r="CF234" s="67"/>
      <c r="CG234" s="67"/>
      <c r="CH234" s="67" t="s">
        <v>126</v>
      </c>
      <c r="CI234" s="67"/>
      <c r="CJ234" s="68" t="e">
        <f t="shared" si="137"/>
        <v>#DIV/0!</v>
      </c>
      <c r="CK234" s="68" t="e">
        <f t="shared" si="138"/>
        <v>#DIV/0!</v>
      </c>
      <c r="CL234" s="67"/>
      <c r="CM234" s="67"/>
      <c r="CN234" s="58">
        <f t="shared" si="139"/>
        <v>0</v>
      </c>
      <c r="CO234" s="58">
        <f t="shared" si="140"/>
        <v>0</v>
      </c>
      <c r="CP234" s="58">
        <f t="shared" si="141"/>
        <v>0</v>
      </c>
      <c r="CQ234" s="58">
        <f t="shared" si="142"/>
        <v>0</v>
      </c>
      <c r="CR234" s="58">
        <f t="shared" si="143"/>
        <v>0</v>
      </c>
      <c r="CS234" s="58">
        <f t="shared" si="144"/>
        <v>0</v>
      </c>
      <c r="CT234" s="58">
        <f t="shared" si="145"/>
        <v>0</v>
      </c>
      <c r="CU234" s="58">
        <f t="shared" si="146"/>
        <v>0</v>
      </c>
      <c r="CV234" s="58">
        <f t="shared" si="147"/>
        <v>0</v>
      </c>
      <c r="CW234" s="58">
        <f t="shared" si="148"/>
        <v>0</v>
      </c>
      <c r="CX234" s="58">
        <f t="shared" si="149"/>
        <v>0</v>
      </c>
      <c r="CY234" s="58">
        <f t="shared" si="150"/>
        <v>0</v>
      </c>
      <c r="CZ234" s="58">
        <f t="shared" si="151"/>
        <v>0</v>
      </c>
    </row>
    <row r="235" spans="1:104" ht="26" x14ac:dyDescent="0.35">
      <c r="A235" s="136" t="s">
        <v>330</v>
      </c>
      <c r="B235" s="297"/>
      <c r="C235" s="20" t="s">
        <v>902</v>
      </c>
      <c r="D235" s="22"/>
      <c r="E235" s="22"/>
      <c r="F235" s="22"/>
      <c r="G235" s="20">
        <f t="shared" si="114"/>
        <v>0</v>
      </c>
      <c r="H235" s="20"/>
      <c r="I235" s="20"/>
      <c r="J235" s="20"/>
      <c r="K235" s="20"/>
      <c r="L235" s="20"/>
      <c r="M235" s="20"/>
      <c r="N235" s="20"/>
      <c r="O235" s="20"/>
      <c r="P235" s="20"/>
      <c r="Q235" s="20"/>
      <c r="R235" s="20"/>
      <c r="S235" s="20"/>
      <c r="T235" s="67" t="s">
        <v>115</v>
      </c>
      <c r="U235" s="67"/>
      <c r="V235" s="68" t="e">
        <f t="shared" si="115"/>
        <v>#DIV/0!</v>
      </c>
      <c r="W235" s="68" t="e">
        <f t="shared" si="116"/>
        <v>#DIV/0!</v>
      </c>
      <c r="X235" s="67"/>
      <c r="Y235" s="67"/>
      <c r="Z235" s="67" t="s">
        <v>116</v>
      </c>
      <c r="AA235" s="67"/>
      <c r="AB235" s="68" t="e">
        <f t="shared" si="117"/>
        <v>#DIV/0!</v>
      </c>
      <c r="AC235" s="68" t="e">
        <f t="shared" si="118"/>
        <v>#DIV/0!</v>
      </c>
      <c r="AD235" s="67"/>
      <c r="AE235" s="67"/>
      <c r="AF235" s="67" t="s">
        <v>117</v>
      </c>
      <c r="AG235" s="67"/>
      <c r="AH235" s="68" t="e">
        <f t="shared" si="119"/>
        <v>#DIV/0!</v>
      </c>
      <c r="AI235" s="68" t="e">
        <f t="shared" si="120"/>
        <v>#DIV/0!</v>
      </c>
      <c r="AJ235" s="67"/>
      <c r="AK235" s="67"/>
      <c r="AL235" s="67" t="s">
        <v>118</v>
      </c>
      <c r="AM235" s="67"/>
      <c r="AN235" s="68" t="e">
        <f t="shared" si="121"/>
        <v>#DIV/0!</v>
      </c>
      <c r="AO235" s="68" t="e">
        <f t="shared" si="122"/>
        <v>#DIV/0!</v>
      </c>
      <c r="AP235" s="67"/>
      <c r="AQ235" s="67"/>
      <c r="AR235" s="67" t="s">
        <v>119</v>
      </c>
      <c r="AS235" s="67"/>
      <c r="AT235" s="68" t="e">
        <f t="shared" si="123"/>
        <v>#DIV/0!</v>
      </c>
      <c r="AU235" s="68" t="e">
        <f t="shared" si="124"/>
        <v>#DIV/0!</v>
      </c>
      <c r="AV235" s="67"/>
      <c r="AW235" s="67"/>
      <c r="AX235" s="67" t="s">
        <v>120</v>
      </c>
      <c r="AY235" s="67"/>
      <c r="AZ235" s="68" t="e">
        <f t="shared" si="125"/>
        <v>#DIV/0!</v>
      </c>
      <c r="BA235" s="68" t="e">
        <f t="shared" si="126"/>
        <v>#DIV/0!</v>
      </c>
      <c r="BB235" s="67"/>
      <c r="BC235" s="67"/>
      <c r="BD235" s="67" t="s">
        <v>121</v>
      </c>
      <c r="BE235" s="67"/>
      <c r="BF235" s="68" t="e">
        <f t="shared" si="127"/>
        <v>#DIV/0!</v>
      </c>
      <c r="BG235" s="68" t="e">
        <f t="shared" si="128"/>
        <v>#DIV/0!</v>
      </c>
      <c r="BH235" s="67"/>
      <c r="BI235" s="67"/>
      <c r="BJ235" s="67" t="s">
        <v>122</v>
      </c>
      <c r="BK235" s="67"/>
      <c r="BL235" s="68" t="e">
        <f t="shared" si="129"/>
        <v>#DIV/0!</v>
      </c>
      <c r="BM235" s="68" t="e">
        <f t="shared" si="130"/>
        <v>#DIV/0!</v>
      </c>
      <c r="BN235" s="67"/>
      <c r="BO235" s="67"/>
      <c r="BP235" s="67" t="s">
        <v>123</v>
      </c>
      <c r="BQ235" s="67"/>
      <c r="BR235" s="68" t="e">
        <f t="shared" si="131"/>
        <v>#DIV/0!</v>
      </c>
      <c r="BS235" s="68" t="e">
        <f t="shared" si="132"/>
        <v>#DIV/0!</v>
      </c>
      <c r="BT235" s="67"/>
      <c r="BU235" s="67"/>
      <c r="BV235" s="67" t="s">
        <v>124</v>
      </c>
      <c r="BW235" s="67"/>
      <c r="BX235" s="68" t="e">
        <f t="shared" si="133"/>
        <v>#DIV/0!</v>
      </c>
      <c r="BY235" s="68" t="e">
        <f t="shared" si="134"/>
        <v>#DIV/0!</v>
      </c>
      <c r="BZ235" s="67"/>
      <c r="CA235" s="67"/>
      <c r="CB235" s="67" t="s">
        <v>125</v>
      </c>
      <c r="CC235" s="67"/>
      <c r="CD235" s="68" t="e">
        <f t="shared" si="135"/>
        <v>#DIV/0!</v>
      </c>
      <c r="CE235" s="68" t="e">
        <f t="shared" si="136"/>
        <v>#DIV/0!</v>
      </c>
      <c r="CF235" s="67"/>
      <c r="CG235" s="67"/>
      <c r="CH235" s="67" t="s">
        <v>126</v>
      </c>
      <c r="CI235" s="67"/>
      <c r="CJ235" s="68" t="e">
        <f t="shared" si="137"/>
        <v>#DIV/0!</v>
      </c>
      <c r="CK235" s="68" t="e">
        <f t="shared" si="138"/>
        <v>#DIV/0!</v>
      </c>
      <c r="CL235" s="67"/>
      <c r="CM235" s="67"/>
      <c r="CN235" s="58">
        <f t="shared" si="139"/>
        <v>0</v>
      </c>
      <c r="CO235" s="58">
        <f t="shared" si="140"/>
        <v>0</v>
      </c>
      <c r="CP235" s="58">
        <f t="shared" si="141"/>
        <v>0</v>
      </c>
      <c r="CQ235" s="58">
        <f t="shared" si="142"/>
        <v>0</v>
      </c>
      <c r="CR235" s="58">
        <f t="shared" si="143"/>
        <v>0</v>
      </c>
      <c r="CS235" s="58">
        <f t="shared" si="144"/>
        <v>0</v>
      </c>
      <c r="CT235" s="58">
        <f t="shared" si="145"/>
        <v>0</v>
      </c>
      <c r="CU235" s="58">
        <f t="shared" si="146"/>
        <v>0</v>
      </c>
      <c r="CV235" s="58">
        <f t="shared" si="147"/>
        <v>0</v>
      </c>
      <c r="CW235" s="58">
        <f t="shared" si="148"/>
        <v>0</v>
      </c>
      <c r="CX235" s="58">
        <f t="shared" si="149"/>
        <v>0</v>
      </c>
      <c r="CY235" s="58">
        <f t="shared" si="150"/>
        <v>0</v>
      </c>
      <c r="CZ235" s="58">
        <f t="shared" si="151"/>
        <v>0</v>
      </c>
    </row>
    <row r="236" spans="1:104" ht="39" x14ac:dyDescent="0.35">
      <c r="A236" s="136" t="s">
        <v>330</v>
      </c>
      <c r="B236" s="295" t="s">
        <v>156</v>
      </c>
      <c r="C236" s="20" t="s">
        <v>903</v>
      </c>
      <c r="D236" s="22" t="s">
        <v>674</v>
      </c>
      <c r="E236" s="22" t="s">
        <v>677</v>
      </c>
      <c r="F236" s="22" t="s">
        <v>675</v>
      </c>
      <c r="G236" s="20">
        <f t="shared" si="114"/>
        <v>7</v>
      </c>
      <c r="H236" s="20"/>
      <c r="I236" s="20"/>
      <c r="J236" s="20"/>
      <c r="K236" s="20"/>
      <c r="L236" s="20"/>
      <c r="M236" s="20">
        <v>1</v>
      </c>
      <c r="N236" s="20">
        <v>1</v>
      </c>
      <c r="O236" s="20">
        <v>1</v>
      </c>
      <c r="P236" s="20">
        <v>1</v>
      </c>
      <c r="Q236" s="20">
        <v>1</v>
      </c>
      <c r="R236" s="20">
        <v>1</v>
      </c>
      <c r="S236" s="20">
        <v>1</v>
      </c>
      <c r="T236" s="67" t="s">
        <v>115</v>
      </c>
      <c r="U236" s="67"/>
      <c r="V236" s="68" t="e">
        <f t="shared" si="115"/>
        <v>#DIV/0!</v>
      </c>
      <c r="W236" s="68">
        <f t="shared" si="116"/>
        <v>0</v>
      </c>
      <c r="X236" s="67"/>
      <c r="Y236" s="67"/>
      <c r="Z236" s="67" t="s">
        <v>116</v>
      </c>
      <c r="AA236" s="67"/>
      <c r="AB236" s="68" t="e">
        <f t="shared" si="117"/>
        <v>#DIV/0!</v>
      </c>
      <c r="AC236" s="68">
        <f t="shared" si="118"/>
        <v>0</v>
      </c>
      <c r="AD236" s="67"/>
      <c r="AE236" s="67"/>
      <c r="AF236" s="67" t="s">
        <v>117</v>
      </c>
      <c r="AG236" s="67"/>
      <c r="AH236" s="68" t="e">
        <f t="shared" si="119"/>
        <v>#DIV/0!</v>
      </c>
      <c r="AI236" s="68">
        <f t="shared" si="120"/>
        <v>0</v>
      </c>
      <c r="AJ236" s="67"/>
      <c r="AK236" s="67"/>
      <c r="AL236" s="67" t="s">
        <v>118</v>
      </c>
      <c r="AM236" s="67"/>
      <c r="AN236" s="68" t="e">
        <f t="shared" si="121"/>
        <v>#DIV/0!</v>
      </c>
      <c r="AO236" s="68">
        <f t="shared" si="122"/>
        <v>0</v>
      </c>
      <c r="AP236" s="67"/>
      <c r="AQ236" s="67"/>
      <c r="AR236" s="67" t="s">
        <v>119</v>
      </c>
      <c r="AS236" s="67"/>
      <c r="AT236" s="68" t="e">
        <f t="shared" si="123"/>
        <v>#DIV/0!</v>
      </c>
      <c r="AU236" s="68">
        <f t="shared" si="124"/>
        <v>0</v>
      </c>
      <c r="AV236" s="67"/>
      <c r="AW236" s="67"/>
      <c r="AX236" s="67" t="s">
        <v>120</v>
      </c>
      <c r="AY236" s="67"/>
      <c r="AZ236" s="68">
        <f t="shared" si="125"/>
        <v>0</v>
      </c>
      <c r="BA236" s="68">
        <f t="shared" si="126"/>
        <v>0</v>
      </c>
      <c r="BB236" s="67"/>
      <c r="BC236" s="67"/>
      <c r="BD236" s="67" t="s">
        <v>121</v>
      </c>
      <c r="BE236" s="67"/>
      <c r="BF236" s="68">
        <f t="shared" si="127"/>
        <v>0</v>
      </c>
      <c r="BG236" s="68">
        <f t="shared" si="128"/>
        <v>0</v>
      </c>
      <c r="BH236" s="67"/>
      <c r="BI236" s="67"/>
      <c r="BJ236" s="67" t="s">
        <v>122</v>
      </c>
      <c r="BK236" s="67"/>
      <c r="BL236" s="68">
        <f t="shared" si="129"/>
        <v>0</v>
      </c>
      <c r="BM236" s="68">
        <f t="shared" si="130"/>
        <v>0</v>
      </c>
      <c r="BN236" s="67"/>
      <c r="BO236" s="67"/>
      <c r="BP236" s="67" t="s">
        <v>123</v>
      </c>
      <c r="BQ236" s="67"/>
      <c r="BR236" s="68">
        <f t="shared" si="131"/>
        <v>0</v>
      </c>
      <c r="BS236" s="68">
        <f t="shared" si="132"/>
        <v>0</v>
      </c>
      <c r="BT236" s="67"/>
      <c r="BU236" s="67"/>
      <c r="BV236" s="67" t="s">
        <v>124</v>
      </c>
      <c r="BW236" s="67"/>
      <c r="BX236" s="68">
        <f t="shared" si="133"/>
        <v>0</v>
      </c>
      <c r="BY236" s="68">
        <f t="shared" si="134"/>
        <v>0</v>
      </c>
      <c r="BZ236" s="67"/>
      <c r="CA236" s="67"/>
      <c r="CB236" s="67" t="s">
        <v>125</v>
      </c>
      <c r="CC236" s="67"/>
      <c r="CD236" s="68">
        <f t="shared" si="135"/>
        <v>0</v>
      </c>
      <c r="CE236" s="68">
        <f t="shared" si="136"/>
        <v>0</v>
      </c>
      <c r="CF236" s="67"/>
      <c r="CG236" s="67"/>
      <c r="CH236" s="67" t="s">
        <v>126</v>
      </c>
      <c r="CI236" s="67"/>
      <c r="CJ236" s="68">
        <f t="shared" si="137"/>
        <v>0</v>
      </c>
      <c r="CK236" s="68">
        <f t="shared" si="138"/>
        <v>0</v>
      </c>
      <c r="CL236" s="67"/>
      <c r="CM236" s="67"/>
      <c r="CN236" s="58">
        <f t="shared" si="139"/>
        <v>0</v>
      </c>
      <c r="CO236" s="58">
        <f t="shared" si="140"/>
        <v>0</v>
      </c>
      <c r="CP236" s="58">
        <f t="shared" si="141"/>
        <v>0</v>
      </c>
      <c r="CQ236" s="58">
        <f t="shared" si="142"/>
        <v>0</v>
      </c>
      <c r="CR236" s="58">
        <f t="shared" si="143"/>
        <v>0</v>
      </c>
      <c r="CS236" s="58">
        <f t="shared" si="144"/>
        <v>0</v>
      </c>
      <c r="CT236" s="58">
        <f t="shared" si="145"/>
        <v>0</v>
      </c>
      <c r="CU236" s="58">
        <f t="shared" si="146"/>
        <v>0</v>
      </c>
      <c r="CV236" s="58">
        <f t="shared" si="147"/>
        <v>0</v>
      </c>
      <c r="CW236" s="58">
        <f t="shared" si="148"/>
        <v>0</v>
      </c>
      <c r="CX236" s="58">
        <f t="shared" si="149"/>
        <v>0</v>
      </c>
      <c r="CY236" s="58">
        <f t="shared" si="150"/>
        <v>0</v>
      </c>
      <c r="CZ236" s="58">
        <f t="shared" si="151"/>
        <v>0</v>
      </c>
    </row>
    <row r="237" spans="1:104" ht="91" x14ac:dyDescent="0.35">
      <c r="A237" s="136" t="s">
        <v>330</v>
      </c>
      <c r="B237" s="296"/>
      <c r="C237" s="20" t="s">
        <v>904</v>
      </c>
      <c r="D237" s="22" t="s">
        <v>674</v>
      </c>
      <c r="E237" s="22" t="s">
        <v>678</v>
      </c>
      <c r="F237" s="22" t="s">
        <v>676</v>
      </c>
      <c r="G237" s="20">
        <f t="shared" si="114"/>
        <v>7</v>
      </c>
      <c r="H237" s="20"/>
      <c r="I237" s="20"/>
      <c r="J237" s="20"/>
      <c r="K237" s="20"/>
      <c r="L237" s="20"/>
      <c r="M237" s="20">
        <v>1</v>
      </c>
      <c r="N237" s="20">
        <v>1</v>
      </c>
      <c r="O237" s="20">
        <v>1</v>
      </c>
      <c r="P237" s="20">
        <v>1</v>
      </c>
      <c r="Q237" s="20">
        <v>1</v>
      </c>
      <c r="R237" s="20">
        <v>1</v>
      </c>
      <c r="S237" s="20">
        <v>1</v>
      </c>
      <c r="T237" s="67" t="s">
        <v>115</v>
      </c>
      <c r="U237" s="67"/>
      <c r="V237" s="68" t="e">
        <f t="shared" si="115"/>
        <v>#DIV/0!</v>
      </c>
      <c r="W237" s="68">
        <f t="shared" si="116"/>
        <v>0</v>
      </c>
      <c r="X237" s="67"/>
      <c r="Y237" s="67"/>
      <c r="Z237" s="67" t="s">
        <v>116</v>
      </c>
      <c r="AA237" s="67"/>
      <c r="AB237" s="68" t="e">
        <f t="shared" si="117"/>
        <v>#DIV/0!</v>
      </c>
      <c r="AC237" s="68">
        <f t="shared" si="118"/>
        <v>0</v>
      </c>
      <c r="AD237" s="67"/>
      <c r="AE237" s="67"/>
      <c r="AF237" s="67" t="s">
        <v>117</v>
      </c>
      <c r="AG237" s="67"/>
      <c r="AH237" s="68" t="e">
        <f t="shared" si="119"/>
        <v>#DIV/0!</v>
      </c>
      <c r="AI237" s="68">
        <f t="shared" si="120"/>
        <v>0</v>
      </c>
      <c r="AJ237" s="67"/>
      <c r="AK237" s="67"/>
      <c r="AL237" s="67" t="s">
        <v>118</v>
      </c>
      <c r="AM237" s="67"/>
      <c r="AN237" s="68" t="e">
        <f t="shared" si="121"/>
        <v>#DIV/0!</v>
      </c>
      <c r="AO237" s="68">
        <f t="shared" si="122"/>
        <v>0</v>
      </c>
      <c r="AP237" s="67"/>
      <c r="AQ237" s="67"/>
      <c r="AR237" s="67" t="s">
        <v>119</v>
      </c>
      <c r="AS237" s="67"/>
      <c r="AT237" s="68" t="e">
        <f t="shared" si="123"/>
        <v>#DIV/0!</v>
      </c>
      <c r="AU237" s="68">
        <f t="shared" si="124"/>
        <v>0</v>
      </c>
      <c r="AV237" s="67"/>
      <c r="AW237" s="67"/>
      <c r="AX237" s="67" t="s">
        <v>120</v>
      </c>
      <c r="AY237" s="67"/>
      <c r="AZ237" s="68">
        <f t="shared" si="125"/>
        <v>0</v>
      </c>
      <c r="BA237" s="68">
        <f t="shared" si="126"/>
        <v>0</v>
      </c>
      <c r="BB237" s="67"/>
      <c r="BC237" s="67"/>
      <c r="BD237" s="67" t="s">
        <v>121</v>
      </c>
      <c r="BE237" s="67"/>
      <c r="BF237" s="68">
        <f t="shared" si="127"/>
        <v>0</v>
      </c>
      <c r="BG237" s="68">
        <f t="shared" si="128"/>
        <v>0</v>
      </c>
      <c r="BH237" s="67"/>
      <c r="BI237" s="67"/>
      <c r="BJ237" s="67" t="s">
        <v>122</v>
      </c>
      <c r="BK237" s="67"/>
      <c r="BL237" s="68">
        <f t="shared" si="129"/>
        <v>0</v>
      </c>
      <c r="BM237" s="68">
        <f t="shared" si="130"/>
        <v>0</v>
      </c>
      <c r="BN237" s="67"/>
      <c r="BO237" s="67"/>
      <c r="BP237" s="67" t="s">
        <v>123</v>
      </c>
      <c r="BQ237" s="67"/>
      <c r="BR237" s="68">
        <f t="shared" si="131"/>
        <v>0</v>
      </c>
      <c r="BS237" s="68">
        <f t="shared" si="132"/>
        <v>0</v>
      </c>
      <c r="BT237" s="67"/>
      <c r="BU237" s="67"/>
      <c r="BV237" s="67" t="s">
        <v>124</v>
      </c>
      <c r="BW237" s="67"/>
      <c r="BX237" s="68">
        <f t="shared" si="133"/>
        <v>0</v>
      </c>
      <c r="BY237" s="68">
        <f t="shared" si="134"/>
        <v>0</v>
      </c>
      <c r="BZ237" s="67"/>
      <c r="CA237" s="67"/>
      <c r="CB237" s="67" t="s">
        <v>125</v>
      </c>
      <c r="CC237" s="67"/>
      <c r="CD237" s="68">
        <f t="shared" si="135"/>
        <v>0</v>
      </c>
      <c r="CE237" s="68">
        <f t="shared" si="136"/>
        <v>0</v>
      </c>
      <c r="CF237" s="67"/>
      <c r="CG237" s="67"/>
      <c r="CH237" s="67" t="s">
        <v>126</v>
      </c>
      <c r="CI237" s="67"/>
      <c r="CJ237" s="68">
        <f t="shared" si="137"/>
        <v>0</v>
      </c>
      <c r="CK237" s="68">
        <f t="shared" si="138"/>
        <v>0</v>
      </c>
      <c r="CL237" s="67"/>
      <c r="CM237" s="67"/>
      <c r="CN237" s="58">
        <f t="shared" si="139"/>
        <v>0</v>
      </c>
      <c r="CO237" s="58">
        <f t="shared" si="140"/>
        <v>0</v>
      </c>
      <c r="CP237" s="58">
        <f t="shared" si="141"/>
        <v>0</v>
      </c>
      <c r="CQ237" s="58">
        <f t="shared" si="142"/>
        <v>0</v>
      </c>
      <c r="CR237" s="58">
        <f t="shared" si="143"/>
        <v>0</v>
      </c>
      <c r="CS237" s="58">
        <f t="shared" si="144"/>
        <v>0</v>
      </c>
      <c r="CT237" s="58">
        <f t="shared" si="145"/>
        <v>0</v>
      </c>
      <c r="CU237" s="58">
        <f t="shared" si="146"/>
        <v>0</v>
      </c>
      <c r="CV237" s="58">
        <f t="shared" si="147"/>
        <v>0</v>
      </c>
      <c r="CW237" s="58">
        <f t="shared" si="148"/>
        <v>0</v>
      </c>
      <c r="CX237" s="58">
        <f t="shared" si="149"/>
        <v>0</v>
      </c>
      <c r="CY237" s="58">
        <f t="shared" si="150"/>
        <v>0</v>
      </c>
      <c r="CZ237" s="58">
        <f t="shared" si="151"/>
        <v>0</v>
      </c>
    </row>
    <row r="238" spans="1:104" ht="26" x14ac:dyDescent="0.35">
      <c r="A238" s="136" t="s">
        <v>330</v>
      </c>
      <c r="B238" s="296"/>
      <c r="C238" s="20" t="s">
        <v>905</v>
      </c>
      <c r="D238" s="22"/>
      <c r="E238" s="22"/>
      <c r="F238" s="22"/>
      <c r="G238" s="20">
        <f t="shared" si="114"/>
        <v>0</v>
      </c>
      <c r="H238" s="20"/>
      <c r="I238" s="20"/>
      <c r="J238" s="20"/>
      <c r="K238" s="20"/>
      <c r="L238" s="20"/>
      <c r="M238" s="20"/>
      <c r="N238" s="20"/>
      <c r="O238" s="20"/>
      <c r="P238" s="20"/>
      <c r="Q238" s="20"/>
      <c r="R238" s="20"/>
      <c r="S238" s="20"/>
      <c r="T238" s="67" t="s">
        <v>115</v>
      </c>
      <c r="U238" s="67"/>
      <c r="V238" s="68" t="e">
        <f t="shared" si="115"/>
        <v>#DIV/0!</v>
      </c>
      <c r="W238" s="68" t="e">
        <f t="shared" si="116"/>
        <v>#DIV/0!</v>
      </c>
      <c r="X238" s="67"/>
      <c r="Y238" s="67"/>
      <c r="Z238" s="67" t="s">
        <v>116</v>
      </c>
      <c r="AA238" s="67"/>
      <c r="AB238" s="68" t="e">
        <f t="shared" si="117"/>
        <v>#DIV/0!</v>
      </c>
      <c r="AC238" s="68" t="e">
        <f t="shared" si="118"/>
        <v>#DIV/0!</v>
      </c>
      <c r="AD238" s="67"/>
      <c r="AE238" s="67"/>
      <c r="AF238" s="67" t="s">
        <v>117</v>
      </c>
      <c r="AG238" s="67"/>
      <c r="AH238" s="68" t="e">
        <f t="shared" si="119"/>
        <v>#DIV/0!</v>
      </c>
      <c r="AI238" s="68" t="e">
        <f t="shared" si="120"/>
        <v>#DIV/0!</v>
      </c>
      <c r="AJ238" s="67"/>
      <c r="AK238" s="67"/>
      <c r="AL238" s="67" t="s">
        <v>118</v>
      </c>
      <c r="AM238" s="67"/>
      <c r="AN238" s="68" t="e">
        <f t="shared" si="121"/>
        <v>#DIV/0!</v>
      </c>
      <c r="AO238" s="68" t="e">
        <f t="shared" si="122"/>
        <v>#DIV/0!</v>
      </c>
      <c r="AP238" s="67"/>
      <c r="AQ238" s="67"/>
      <c r="AR238" s="67" t="s">
        <v>119</v>
      </c>
      <c r="AS238" s="67"/>
      <c r="AT238" s="68" t="e">
        <f t="shared" si="123"/>
        <v>#DIV/0!</v>
      </c>
      <c r="AU238" s="68" t="e">
        <f t="shared" si="124"/>
        <v>#DIV/0!</v>
      </c>
      <c r="AV238" s="67"/>
      <c r="AW238" s="67"/>
      <c r="AX238" s="67" t="s">
        <v>120</v>
      </c>
      <c r="AY238" s="67"/>
      <c r="AZ238" s="68" t="e">
        <f t="shared" si="125"/>
        <v>#DIV/0!</v>
      </c>
      <c r="BA238" s="68" t="e">
        <f t="shared" si="126"/>
        <v>#DIV/0!</v>
      </c>
      <c r="BB238" s="67"/>
      <c r="BC238" s="67"/>
      <c r="BD238" s="67" t="s">
        <v>121</v>
      </c>
      <c r="BE238" s="67"/>
      <c r="BF238" s="68" t="e">
        <f t="shared" si="127"/>
        <v>#DIV/0!</v>
      </c>
      <c r="BG238" s="68" t="e">
        <f t="shared" si="128"/>
        <v>#DIV/0!</v>
      </c>
      <c r="BH238" s="67"/>
      <c r="BI238" s="67"/>
      <c r="BJ238" s="67" t="s">
        <v>122</v>
      </c>
      <c r="BK238" s="67"/>
      <c r="BL238" s="68" t="e">
        <f t="shared" si="129"/>
        <v>#DIV/0!</v>
      </c>
      <c r="BM238" s="68" t="e">
        <f t="shared" si="130"/>
        <v>#DIV/0!</v>
      </c>
      <c r="BN238" s="67"/>
      <c r="BO238" s="67"/>
      <c r="BP238" s="67" t="s">
        <v>123</v>
      </c>
      <c r="BQ238" s="67"/>
      <c r="BR238" s="68" t="e">
        <f t="shared" si="131"/>
        <v>#DIV/0!</v>
      </c>
      <c r="BS238" s="68" t="e">
        <f t="shared" si="132"/>
        <v>#DIV/0!</v>
      </c>
      <c r="BT238" s="67"/>
      <c r="BU238" s="67"/>
      <c r="BV238" s="67" t="s">
        <v>124</v>
      </c>
      <c r="BW238" s="67"/>
      <c r="BX238" s="68" t="e">
        <f t="shared" si="133"/>
        <v>#DIV/0!</v>
      </c>
      <c r="BY238" s="68" t="e">
        <f t="shared" si="134"/>
        <v>#DIV/0!</v>
      </c>
      <c r="BZ238" s="67"/>
      <c r="CA238" s="67"/>
      <c r="CB238" s="67" t="s">
        <v>125</v>
      </c>
      <c r="CC238" s="67"/>
      <c r="CD238" s="68" t="e">
        <f t="shared" si="135"/>
        <v>#DIV/0!</v>
      </c>
      <c r="CE238" s="68" t="e">
        <f t="shared" si="136"/>
        <v>#DIV/0!</v>
      </c>
      <c r="CF238" s="67"/>
      <c r="CG238" s="67"/>
      <c r="CH238" s="67" t="s">
        <v>126</v>
      </c>
      <c r="CI238" s="67"/>
      <c r="CJ238" s="68" t="e">
        <f t="shared" si="137"/>
        <v>#DIV/0!</v>
      </c>
      <c r="CK238" s="68" t="e">
        <f t="shared" si="138"/>
        <v>#DIV/0!</v>
      </c>
      <c r="CL238" s="67"/>
      <c r="CM238" s="67"/>
      <c r="CN238" s="58">
        <f t="shared" si="139"/>
        <v>0</v>
      </c>
      <c r="CO238" s="58">
        <f t="shared" si="140"/>
        <v>0</v>
      </c>
      <c r="CP238" s="58">
        <f t="shared" si="141"/>
        <v>0</v>
      </c>
      <c r="CQ238" s="58">
        <f t="shared" si="142"/>
        <v>0</v>
      </c>
      <c r="CR238" s="58">
        <f t="shared" si="143"/>
        <v>0</v>
      </c>
      <c r="CS238" s="58">
        <f t="shared" si="144"/>
        <v>0</v>
      </c>
      <c r="CT238" s="58">
        <f t="shared" si="145"/>
        <v>0</v>
      </c>
      <c r="CU238" s="58">
        <f t="shared" si="146"/>
        <v>0</v>
      </c>
      <c r="CV238" s="58">
        <f t="shared" si="147"/>
        <v>0</v>
      </c>
      <c r="CW238" s="58">
        <f t="shared" si="148"/>
        <v>0</v>
      </c>
      <c r="CX238" s="58">
        <f t="shared" si="149"/>
        <v>0</v>
      </c>
      <c r="CY238" s="58">
        <f t="shared" si="150"/>
        <v>0</v>
      </c>
      <c r="CZ238" s="58">
        <f t="shared" si="151"/>
        <v>0</v>
      </c>
    </row>
    <row r="239" spans="1:104" ht="26" x14ac:dyDescent="0.35">
      <c r="A239" s="136" t="s">
        <v>330</v>
      </c>
      <c r="B239" s="297"/>
      <c r="C239" s="20" t="s">
        <v>906</v>
      </c>
      <c r="D239" s="22"/>
      <c r="E239" s="22"/>
      <c r="F239" s="22"/>
      <c r="G239" s="20">
        <f t="shared" si="114"/>
        <v>0</v>
      </c>
      <c r="H239" s="20"/>
      <c r="I239" s="20"/>
      <c r="J239" s="20"/>
      <c r="K239" s="20"/>
      <c r="L239" s="20"/>
      <c r="M239" s="20"/>
      <c r="N239" s="20"/>
      <c r="O239" s="20"/>
      <c r="P239" s="20"/>
      <c r="Q239" s="20"/>
      <c r="R239" s="20"/>
      <c r="S239" s="20"/>
      <c r="T239" s="67" t="s">
        <v>115</v>
      </c>
      <c r="U239" s="67"/>
      <c r="V239" s="68" t="e">
        <f t="shared" si="115"/>
        <v>#DIV/0!</v>
      </c>
      <c r="W239" s="68" t="e">
        <f t="shared" si="116"/>
        <v>#DIV/0!</v>
      </c>
      <c r="X239" s="67"/>
      <c r="Y239" s="67"/>
      <c r="Z239" s="67" t="s">
        <v>116</v>
      </c>
      <c r="AA239" s="67"/>
      <c r="AB239" s="68" t="e">
        <f t="shared" si="117"/>
        <v>#DIV/0!</v>
      </c>
      <c r="AC239" s="68" t="e">
        <f t="shared" si="118"/>
        <v>#DIV/0!</v>
      </c>
      <c r="AD239" s="67"/>
      <c r="AE239" s="67"/>
      <c r="AF239" s="67" t="s">
        <v>117</v>
      </c>
      <c r="AG239" s="67"/>
      <c r="AH239" s="68" t="e">
        <f t="shared" si="119"/>
        <v>#DIV/0!</v>
      </c>
      <c r="AI239" s="68" t="e">
        <f t="shared" si="120"/>
        <v>#DIV/0!</v>
      </c>
      <c r="AJ239" s="67"/>
      <c r="AK239" s="67"/>
      <c r="AL239" s="67" t="s">
        <v>118</v>
      </c>
      <c r="AM239" s="67"/>
      <c r="AN239" s="68" t="e">
        <f t="shared" si="121"/>
        <v>#DIV/0!</v>
      </c>
      <c r="AO239" s="68" t="e">
        <f t="shared" si="122"/>
        <v>#DIV/0!</v>
      </c>
      <c r="AP239" s="67"/>
      <c r="AQ239" s="67"/>
      <c r="AR239" s="67" t="s">
        <v>119</v>
      </c>
      <c r="AS239" s="67"/>
      <c r="AT239" s="68" t="e">
        <f t="shared" si="123"/>
        <v>#DIV/0!</v>
      </c>
      <c r="AU239" s="68" t="e">
        <f t="shared" si="124"/>
        <v>#DIV/0!</v>
      </c>
      <c r="AV239" s="67"/>
      <c r="AW239" s="67"/>
      <c r="AX239" s="67" t="s">
        <v>120</v>
      </c>
      <c r="AY239" s="67"/>
      <c r="AZ239" s="68" t="e">
        <f t="shared" si="125"/>
        <v>#DIV/0!</v>
      </c>
      <c r="BA239" s="68" t="e">
        <f t="shared" si="126"/>
        <v>#DIV/0!</v>
      </c>
      <c r="BB239" s="67"/>
      <c r="BC239" s="67"/>
      <c r="BD239" s="67" t="s">
        <v>121</v>
      </c>
      <c r="BE239" s="67"/>
      <c r="BF239" s="68" t="e">
        <f t="shared" si="127"/>
        <v>#DIV/0!</v>
      </c>
      <c r="BG239" s="68" t="e">
        <f t="shared" si="128"/>
        <v>#DIV/0!</v>
      </c>
      <c r="BH239" s="67"/>
      <c r="BI239" s="67"/>
      <c r="BJ239" s="67" t="s">
        <v>122</v>
      </c>
      <c r="BK239" s="67"/>
      <c r="BL239" s="68" t="e">
        <f t="shared" si="129"/>
        <v>#DIV/0!</v>
      </c>
      <c r="BM239" s="68" t="e">
        <f t="shared" si="130"/>
        <v>#DIV/0!</v>
      </c>
      <c r="BN239" s="67"/>
      <c r="BO239" s="67"/>
      <c r="BP239" s="67" t="s">
        <v>123</v>
      </c>
      <c r="BQ239" s="67"/>
      <c r="BR239" s="68" t="e">
        <f t="shared" si="131"/>
        <v>#DIV/0!</v>
      </c>
      <c r="BS239" s="68" t="e">
        <f t="shared" si="132"/>
        <v>#DIV/0!</v>
      </c>
      <c r="BT239" s="67"/>
      <c r="BU239" s="67"/>
      <c r="BV239" s="67" t="s">
        <v>124</v>
      </c>
      <c r="BW239" s="67"/>
      <c r="BX239" s="68" t="e">
        <f t="shared" si="133"/>
        <v>#DIV/0!</v>
      </c>
      <c r="BY239" s="68" t="e">
        <f t="shared" si="134"/>
        <v>#DIV/0!</v>
      </c>
      <c r="BZ239" s="67"/>
      <c r="CA239" s="67"/>
      <c r="CB239" s="67" t="s">
        <v>125</v>
      </c>
      <c r="CC239" s="67"/>
      <c r="CD239" s="68" t="e">
        <f t="shared" si="135"/>
        <v>#DIV/0!</v>
      </c>
      <c r="CE239" s="68" t="e">
        <f t="shared" si="136"/>
        <v>#DIV/0!</v>
      </c>
      <c r="CF239" s="67"/>
      <c r="CG239" s="67"/>
      <c r="CH239" s="67" t="s">
        <v>126</v>
      </c>
      <c r="CI239" s="67"/>
      <c r="CJ239" s="68" t="e">
        <f t="shared" si="137"/>
        <v>#DIV/0!</v>
      </c>
      <c r="CK239" s="68" t="e">
        <f t="shared" si="138"/>
        <v>#DIV/0!</v>
      </c>
      <c r="CL239" s="67"/>
      <c r="CM239" s="67"/>
      <c r="CN239" s="58">
        <f t="shared" si="139"/>
        <v>0</v>
      </c>
      <c r="CO239" s="58">
        <f t="shared" si="140"/>
        <v>0</v>
      </c>
      <c r="CP239" s="58">
        <f t="shared" si="141"/>
        <v>0</v>
      </c>
      <c r="CQ239" s="58">
        <f t="shared" si="142"/>
        <v>0</v>
      </c>
      <c r="CR239" s="58">
        <f t="shared" si="143"/>
        <v>0</v>
      </c>
      <c r="CS239" s="58">
        <f t="shared" si="144"/>
        <v>0</v>
      </c>
      <c r="CT239" s="58">
        <f t="shared" si="145"/>
        <v>0</v>
      </c>
      <c r="CU239" s="58">
        <f t="shared" si="146"/>
        <v>0</v>
      </c>
      <c r="CV239" s="58">
        <f t="shared" si="147"/>
        <v>0</v>
      </c>
      <c r="CW239" s="58">
        <f t="shared" si="148"/>
        <v>0</v>
      </c>
      <c r="CX239" s="58">
        <f t="shared" si="149"/>
        <v>0</v>
      </c>
      <c r="CY239" s="58">
        <f t="shared" si="150"/>
        <v>0</v>
      </c>
      <c r="CZ239" s="58">
        <f t="shared" si="151"/>
        <v>0</v>
      </c>
    </row>
    <row r="240" spans="1:104" ht="39" x14ac:dyDescent="0.35">
      <c r="A240" s="136" t="s">
        <v>330</v>
      </c>
      <c r="B240" s="295" t="s">
        <v>158</v>
      </c>
      <c r="C240" s="20" t="s">
        <v>907</v>
      </c>
      <c r="D240" s="123" t="s">
        <v>258</v>
      </c>
      <c r="E240" s="123" t="s">
        <v>259</v>
      </c>
      <c r="F240" s="123" t="s">
        <v>260</v>
      </c>
      <c r="G240" s="20">
        <f t="shared" si="114"/>
        <v>6</v>
      </c>
      <c r="H240" s="20"/>
      <c r="I240" s="20"/>
      <c r="J240" s="20"/>
      <c r="K240" s="20"/>
      <c r="L240" s="20"/>
      <c r="M240" s="124">
        <v>1</v>
      </c>
      <c r="N240" s="124">
        <v>1</v>
      </c>
      <c r="O240" s="124">
        <v>1</v>
      </c>
      <c r="P240" s="124">
        <v>1</v>
      </c>
      <c r="Q240" s="124">
        <v>1</v>
      </c>
      <c r="R240" s="124">
        <v>1</v>
      </c>
      <c r="S240" s="20"/>
      <c r="T240" s="67" t="s">
        <v>115</v>
      </c>
      <c r="U240" s="67"/>
      <c r="V240" s="68" t="e">
        <f t="shared" si="115"/>
        <v>#DIV/0!</v>
      </c>
      <c r="W240" s="68">
        <f t="shared" si="116"/>
        <v>0</v>
      </c>
      <c r="X240" s="67"/>
      <c r="Y240" s="67"/>
      <c r="Z240" s="67" t="s">
        <v>116</v>
      </c>
      <c r="AA240" s="67"/>
      <c r="AB240" s="68" t="e">
        <f t="shared" si="117"/>
        <v>#DIV/0!</v>
      </c>
      <c r="AC240" s="68">
        <f t="shared" si="118"/>
        <v>0</v>
      </c>
      <c r="AD240" s="67"/>
      <c r="AE240" s="67"/>
      <c r="AF240" s="67" t="s">
        <v>117</v>
      </c>
      <c r="AG240" s="67"/>
      <c r="AH240" s="68" t="e">
        <f t="shared" si="119"/>
        <v>#DIV/0!</v>
      </c>
      <c r="AI240" s="68">
        <f t="shared" si="120"/>
        <v>0</v>
      </c>
      <c r="AJ240" s="67"/>
      <c r="AK240" s="67"/>
      <c r="AL240" s="67" t="s">
        <v>118</v>
      </c>
      <c r="AM240" s="67"/>
      <c r="AN240" s="68" t="e">
        <f t="shared" si="121"/>
        <v>#DIV/0!</v>
      </c>
      <c r="AO240" s="68">
        <f t="shared" si="122"/>
        <v>0</v>
      </c>
      <c r="AP240" s="67"/>
      <c r="AQ240" s="67"/>
      <c r="AR240" s="67" t="s">
        <v>119</v>
      </c>
      <c r="AS240" s="67"/>
      <c r="AT240" s="68" t="e">
        <f t="shared" si="123"/>
        <v>#DIV/0!</v>
      </c>
      <c r="AU240" s="68">
        <f t="shared" si="124"/>
        <v>0</v>
      </c>
      <c r="AV240" s="67"/>
      <c r="AW240" s="67"/>
      <c r="AX240" s="67" t="s">
        <v>120</v>
      </c>
      <c r="AY240" s="67"/>
      <c r="AZ240" s="68">
        <f t="shared" si="125"/>
        <v>0</v>
      </c>
      <c r="BA240" s="68">
        <f t="shared" si="126"/>
        <v>0</v>
      </c>
      <c r="BB240" s="67"/>
      <c r="BC240" s="67"/>
      <c r="BD240" s="67" t="s">
        <v>121</v>
      </c>
      <c r="BE240" s="67"/>
      <c r="BF240" s="68">
        <f t="shared" si="127"/>
        <v>0</v>
      </c>
      <c r="BG240" s="68">
        <f t="shared" si="128"/>
        <v>0</v>
      </c>
      <c r="BH240" s="67"/>
      <c r="BI240" s="67"/>
      <c r="BJ240" s="67" t="s">
        <v>122</v>
      </c>
      <c r="BK240" s="67"/>
      <c r="BL240" s="68">
        <f t="shared" si="129"/>
        <v>0</v>
      </c>
      <c r="BM240" s="68">
        <f t="shared" si="130"/>
        <v>0</v>
      </c>
      <c r="BN240" s="67"/>
      <c r="BO240" s="67"/>
      <c r="BP240" s="67" t="s">
        <v>123</v>
      </c>
      <c r="BQ240" s="67"/>
      <c r="BR240" s="68">
        <f t="shared" si="131"/>
        <v>0</v>
      </c>
      <c r="BS240" s="68">
        <f t="shared" si="132"/>
        <v>0</v>
      </c>
      <c r="BT240" s="67"/>
      <c r="BU240" s="67"/>
      <c r="BV240" s="67" t="s">
        <v>124</v>
      </c>
      <c r="BW240" s="67"/>
      <c r="BX240" s="68">
        <f t="shared" si="133"/>
        <v>0</v>
      </c>
      <c r="BY240" s="68">
        <f t="shared" si="134"/>
        <v>0</v>
      </c>
      <c r="BZ240" s="67"/>
      <c r="CA240" s="67"/>
      <c r="CB240" s="67" t="s">
        <v>125</v>
      </c>
      <c r="CC240" s="67"/>
      <c r="CD240" s="68">
        <f t="shared" si="135"/>
        <v>0</v>
      </c>
      <c r="CE240" s="68">
        <f t="shared" si="136"/>
        <v>0</v>
      </c>
      <c r="CF240" s="67"/>
      <c r="CG240" s="67"/>
      <c r="CH240" s="67" t="s">
        <v>126</v>
      </c>
      <c r="CI240" s="67"/>
      <c r="CJ240" s="68" t="e">
        <f t="shared" si="137"/>
        <v>#DIV/0!</v>
      </c>
      <c r="CK240" s="68">
        <f t="shared" si="138"/>
        <v>0</v>
      </c>
      <c r="CL240" s="67"/>
      <c r="CM240" s="67"/>
      <c r="CN240" s="58">
        <f t="shared" si="139"/>
        <v>0</v>
      </c>
      <c r="CO240" s="58">
        <f t="shared" si="140"/>
        <v>0</v>
      </c>
      <c r="CP240" s="58">
        <f t="shared" si="141"/>
        <v>0</v>
      </c>
      <c r="CQ240" s="58">
        <f t="shared" si="142"/>
        <v>0</v>
      </c>
      <c r="CR240" s="58">
        <f t="shared" si="143"/>
        <v>0</v>
      </c>
      <c r="CS240" s="58">
        <f t="shared" si="144"/>
        <v>0</v>
      </c>
      <c r="CT240" s="58">
        <f t="shared" si="145"/>
        <v>0</v>
      </c>
      <c r="CU240" s="58">
        <f t="shared" si="146"/>
        <v>0</v>
      </c>
      <c r="CV240" s="58">
        <f t="shared" si="147"/>
        <v>0</v>
      </c>
      <c r="CW240" s="58">
        <f t="shared" si="148"/>
        <v>0</v>
      </c>
      <c r="CX240" s="58">
        <f t="shared" si="149"/>
        <v>0</v>
      </c>
      <c r="CY240" s="58">
        <f t="shared" si="150"/>
        <v>0</v>
      </c>
      <c r="CZ240" s="58">
        <f t="shared" si="151"/>
        <v>0</v>
      </c>
    </row>
    <row r="241" spans="1:104" ht="39" x14ac:dyDescent="0.35">
      <c r="A241" s="136" t="s">
        <v>330</v>
      </c>
      <c r="B241" s="296"/>
      <c r="C241" s="20" t="s">
        <v>908</v>
      </c>
      <c r="D241" s="123" t="s">
        <v>258</v>
      </c>
      <c r="E241" s="123" t="s">
        <v>261</v>
      </c>
      <c r="F241" s="123" t="s">
        <v>262</v>
      </c>
      <c r="G241" s="20">
        <f t="shared" si="114"/>
        <v>1</v>
      </c>
      <c r="H241" s="20"/>
      <c r="I241" s="20"/>
      <c r="J241" s="20"/>
      <c r="K241" s="20"/>
      <c r="L241" s="20"/>
      <c r="M241" s="124">
        <v>1</v>
      </c>
      <c r="N241" s="124"/>
      <c r="O241" s="124"/>
      <c r="P241" s="124"/>
      <c r="Q241" s="124"/>
      <c r="R241" s="124"/>
      <c r="S241" s="20"/>
      <c r="T241" s="67" t="s">
        <v>115</v>
      </c>
      <c r="U241" s="67"/>
      <c r="V241" s="68" t="e">
        <f t="shared" si="115"/>
        <v>#DIV/0!</v>
      </c>
      <c r="W241" s="68">
        <f t="shared" si="116"/>
        <v>0</v>
      </c>
      <c r="X241" s="67"/>
      <c r="Y241" s="67"/>
      <c r="Z241" s="67" t="s">
        <v>116</v>
      </c>
      <c r="AA241" s="67"/>
      <c r="AB241" s="68" t="e">
        <f t="shared" si="117"/>
        <v>#DIV/0!</v>
      </c>
      <c r="AC241" s="68">
        <f t="shared" si="118"/>
        <v>0</v>
      </c>
      <c r="AD241" s="67"/>
      <c r="AE241" s="67"/>
      <c r="AF241" s="67" t="s">
        <v>117</v>
      </c>
      <c r="AG241" s="67"/>
      <c r="AH241" s="68" t="e">
        <f t="shared" si="119"/>
        <v>#DIV/0!</v>
      </c>
      <c r="AI241" s="68">
        <f t="shared" si="120"/>
        <v>0</v>
      </c>
      <c r="AJ241" s="67"/>
      <c r="AK241" s="67"/>
      <c r="AL241" s="67" t="s">
        <v>118</v>
      </c>
      <c r="AM241" s="67"/>
      <c r="AN241" s="68" t="e">
        <f t="shared" si="121"/>
        <v>#DIV/0!</v>
      </c>
      <c r="AO241" s="68">
        <f t="shared" si="122"/>
        <v>0</v>
      </c>
      <c r="AP241" s="67"/>
      <c r="AQ241" s="67"/>
      <c r="AR241" s="67" t="s">
        <v>119</v>
      </c>
      <c r="AS241" s="67"/>
      <c r="AT241" s="68" t="e">
        <f t="shared" si="123"/>
        <v>#DIV/0!</v>
      </c>
      <c r="AU241" s="68">
        <f t="shared" si="124"/>
        <v>0</v>
      </c>
      <c r="AV241" s="67"/>
      <c r="AW241" s="67"/>
      <c r="AX241" s="67" t="s">
        <v>120</v>
      </c>
      <c r="AY241" s="67"/>
      <c r="AZ241" s="68">
        <f t="shared" si="125"/>
        <v>0</v>
      </c>
      <c r="BA241" s="68">
        <f t="shared" si="126"/>
        <v>0</v>
      </c>
      <c r="BB241" s="67"/>
      <c r="BC241" s="67"/>
      <c r="BD241" s="67" t="s">
        <v>121</v>
      </c>
      <c r="BE241" s="67"/>
      <c r="BF241" s="68" t="e">
        <f t="shared" si="127"/>
        <v>#DIV/0!</v>
      </c>
      <c r="BG241" s="68">
        <f t="shared" si="128"/>
        <v>0</v>
      </c>
      <c r="BH241" s="67"/>
      <c r="BI241" s="67"/>
      <c r="BJ241" s="67" t="s">
        <v>122</v>
      </c>
      <c r="BK241" s="67"/>
      <c r="BL241" s="68" t="e">
        <f t="shared" si="129"/>
        <v>#DIV/0!</v>
      </c>
      <c r="BM241" s="68">
        <f t="shared" si="130"/>
        <v>0</v>
      </c>
      <c r="BN241" s="67"/>
      <c r="BO241" s="67"/>
      <c r="BP241" s="67" t="s">
        <v>123</v>
      </c>
      <c r="BQ241" s="67"/>
      <c r="BR241" s="68" t="e">
        <f t="shared" si="131"/>
        <v>#DIV/0!</v>
      </c>
      <c r="BS241" s="68">
        <f t="shared" si="132"/>
        <v>0</v>
      </c>
      <c r="BT241" s="67"/>
      <c r="BU241" s="67"/>
      <c r="BV241" s="67" t="s">
        <v>124</v>
      </c>
      <c r="BW241" s="67"/>
      <c r="BX241" s="68" t="e">
        <f t="shared" si="133"/>
        <v>#DIV/0!</v>
      </c>
      <c r="BY241" s="68">
        <f t="shared" si="134"/>
        <v>0</v>
      </c>
      <c r="BZ241" s="67"/>
      <c r="CA241" s="67"/>
      <c r="CB241" s="67" t="s">
        <v>125</v>
      </c>
      <c r="CC241" s="67"/>
      <c r="CD241" s="68" t="e">
        <f t="shared" si="135"/>
        <v>#DIV/0!</v>
      </c>
      <c r="CE241" s="68">
        <f t="shared" si="136"/>
        <v>0</v>
      </c>
      <c r="CF241" s="67"/>
      <c r="CG241" s="67"/>
      <c r="CH241" s="67" t="s">
        <v>126</v>
      </c>
      <c r="CI241" s="67"/>
      <c r="CJ241" s="68" t="e">
        <f t="shared" si="137"/>
        <v>#DIV/0!</v>
      </c>
      <c r="CK241" s="68">
        <f t="shared" si="138"/>
        <v>0</v>
      </c>
      <c r="CL241" s="67"/>
      <c r="CM241" s="67"/>
      <c r="CN241" s="58">
        <f t="shared" si="139"/>
        <v>0</v>
      </c>
      <c r="CO241" s="58">
        <f t="shared" si="140"/>
        <v>0</v>
      </c>
      <c r="CP241" s="58">
        <f t="shared" si="141"/>
        <v>0</v>
      </c>
      <c r="CQ241" s="58">
        <f t="shared" si="142"/>
        <v>0</v>
      </c>
      <c r="CR241" s="58">
        <f t="shared" si="143"/>
        <v>0</v>
      </c>
      <c r="CS241" s="58">
        <f t="shared" si="144"/>
        <v>0</v>
      </c>
      <c r="CT241" s="58">
        <f t="shared" si="145"/>
        <v>0</v>
      </c>
      <c r="CU241" s="58">
        <f t="shared" si="146"/>
        <v>0</v>
      </c>
      <c r="CV241" s="58">
        <f t="shared" si="147"/>
        <v>0</v>
      </c>
      <c r="CW241" s="58">
        <f t="shared" si="148"/>
        <v>0</v>
      </c>
      <c r="CX241" s="58">
        <f t="shared" si="149"/>
        <v>0</v>
      </c>
      <c r="CY241" s="58">
        <f t="shared" si="150"/>
        <v>0</v>
      </c>
      <c r="CZ241" s="58">
        <f t="shared" si="151"/>
        <v>0</v>
      </c>
    </row>
    <row r="242" spans="1:104" ht="26" x14ac:dyDescent="0.35">
      <c r="A242" s="136" t="s">
        <v>330</v>
      </c>
      <c r="B242" s="296"/>
      <c r="C242" s="20" t="s">
        <v>909</v>
      </c>
      <c r="D242" s="22"/>
      <c r="E242" s="22"/>
      <c r="F242" s="22"/>
      <c r="G242" s="20">
        <f t="shared" si="114"/>
        <v>0</v>
      </c>
      <c r="H242" s="20"/>
      <c r="I242" s="20"/>
      <c r="J242" s="20"/>
      <c r="K242" s="20"/>
      <c r="L242" s="20"/>
      <c r="M242" s="20"/>
      <c r="N242" s="20"/>
      <c r="O242" s="20"/>
      <c r="P242" s="20"/>
      <c r="Q242" s="20"/>
      <c r="R242" s="20"/>
      <c r="S242" s="20"/>
      <c r="T242" s="67" t="s">
        <v>115</v>
      </c>
      <c r="U242" s="67"/>
      <c r="V242" s="68" t="e">
        <f t="shared" si="115"/>
        <v>#DIV/0!</v>
      </c>
      <c r="W242" s="68" t="e">
        <f t="shared" si="116"/>
        <v>#DIV/0!</v>
      </c>
      <c r="X242" s="67"/>
      <c r="Y242" s="67"/>
      <c r="Z242" s="67" t="s">
        <v>116</v>
      </c>
      <c r="AA242" s="67"/>
      <c r="AB242" s="68" t="e">
        <f t="shared" si="117"/>
        <v>#DIV/0!</v>
      </c>
      <c r="AC242" s="68" t="e">
        <f t="shared" si="118"/>
        <v>#DIV/0!</v>
      </c>
      <c r="AD242" s="67"/>
      <c r="AE242" s="67"/>
      <c r="AF242" s="67" t="s">
        <v>117</v>
      </c>
      <c r="AG242" s="67"/>
      <c r="AH242" s="68" t="e">
        <f t="shared" si="119"/>
        <v>#DIV/0!</v>
      </c>
      <c r="AI242" s="68" t="e">
        <f t="shared" si="120"/>
        <v>#DIV/0!</v>
      </c>
      <c r="AJ242" s="67"/>
      <c r="AK242" s="67"/>
      <c r="AL242" s="67" t="s">
        <v>118</v>
      </c>
      <c r="AM242" s="67"/>
      <c r="AN242" s="68" t="e">
        <f t="shared" si="121"/>
        <v>#DIV/0!</v>
      </c>
      <c r="AO242" s="68" t="e">
        <f t="shared" si="122"/>
        <v>#DIV/0!</v>
      </c>
      <c r="AP242" s="67"/>
      <c r="AQ242" s="67"/>
      <c r="AR242" s="67" t="s">
        <v>119</v>
      </c>
      <c r="AS242" s="67"/>
      <c r="AT242" s="68" t="e">
        <f t="shared" si="123"/>
        <v>#DIV/0!</v>
      </c>
      <c r="AU242" s="68" t="e">
        <f t="shared" si="124"/>
        <v>#DIV/0!</v>
      </c>
      <c r="AV242" s="67"/>
      <c r="AW242" s="67"/>
      <c r="AX242" s="67" t="s">
        <v>120</v>
      </c>
      <c r="AY242" s="67"/>
      <c r="AZ242" s="68" t="e">
        <f t="shared" si="125"/>
        <v>#DIV/0!</v>
      </c>
      <c r="BA242" s="68" t="e">
        <f t="shared" si="126"/>
        <v>#DIV/0!</v>
      </c>
      <c r="BB242" s="67"/>
      <c r="BC242" s="67"/>
      <c r="BD242" s="67" t="s">
        <v>121</v>
      </c>
      <c r="BE242" s="67"/>
      <c r="BF242" s="68" t="e">
        <f t="shared" si="127"/>
        <v>#DIV/0!</v>
      </c>
      <c r="BG242" s="68" t="e">
        <f t="shared" si="128"/>
        <v>#DIV/0!</v>
      </c>
      <c r="BH242" s="67"/>
      <c r="BI242" s="67"/>
      <c r="BJ242" s="67" t="s">
        <v>122</v>
      </c>
      <c r="BK242" s="67"/>
      <c r="BL242" s="68" t="e">
        <f t="shared" si="129"/>
        <v>#DIV/0!</v>
      </c>
      <c r="BM242" s="68" t="e">
        <f t="shared" si="130"/>
        <v>#DIV/0!</v>
      </c>
      <c r="BN242" s="67"/>
      <c r="BO242" s="67"/>
      <c r="BP242" s="67" t="s">
        <v>123</v>
      </c>
      <c r="BQ242" s="67"/>
      <c r="BR242" s="68" t="e">
        <f t="shared" si="131"/>
        <v>#DIV/0!</v>
      </c>
      <c r="BS242" s="68" t="e">
        <f t="shared" si="132"/>
        <v>#DIV/0!</v>
      </c>
      <c r="BT242" s="67"/>
      <c r="BU242" s="67"/>
      <c r="BV242" s="67" t="s">
        <v>124</v>
      </c>
      <c r="BW242" s="67"/>
      <c r="BX242" s="68" t="e">
        <f t="shared" si="133"/>
        <v>#DIV/0!</v>
      </c>
      <c r="BY242" s="68" t="e">
        <f t="shared" si="134"/>
        <v>#DIV/0!</v>
      </c>
      <c r="BZ242" s="67"/>
      <c r="CA242" s="67"/>
      <c r="CB242" s="67" t="s">
        <v>125</v>
      </c>
      <c r="CC242" s="67"/>
      <c r="CD242" s="68" t="e">
        <f t="shared" si="135"/>
        <v>#DIV/0!</v>
      </c>
      <c r="CE242" s="68" t="e">
        <f t="shared" si="136"/>
        <v>#DIV/0!</v>
      </c>
      <c r="CF242" s="67"/>
      <c r="CG242" s="67"/>
      <c r="CH242" s="67" t="s">
        <v>126</v>
      </c>
      <c r="CI242" s="67"/>
      <c r="CJ242" s="68" t="e">
        <f t="shared" si="137"/>
        <v>#DIV/0!</v>
      </c>
      <c r="CK242" s="68" t="e">
        <f t="shared" si="138"/>
        <v>#DIV/0!</v>
      </c>
      <c r="CL242" s="67"/>
      <c r="CM242" s="67"/>
      <c r="CN242" s="58">
        <f t="shared" si="139"/>
        <v>0</v>
      </c>
      <c r="CO242" s="58">
        <f t="shared" si="140"/>
        <v>0</v>
      </c>
      <c r="CP242" s="58">
        <f t="shared" si="141"/>
        <v>0</v>
      </c>
      <c r="CQ242" s="58">
        <f t="shared" si="142"/>
        <v>0</v>
      </c>
      <c r="CR242" s="58">
        <f t="shared" si="143"/>
        <v>0</v>
      </c>
      <c r="CS242" s="58">
        <f t="shared" si="144"/>
        <v>0</v>
      </c>
      <c r="CT242" s="58">
        <f t="shared" si="145"/>
        <v>0</v>
      </c>
      <c r="CU242" s="58">
        <f t="shared" si="146"/>
        <v>0</v>
      </c>
      <c r="CV242" s="58">
        <f t="shared" si="147"/>
        <v>0</v>
      </c>
      <c r="CW242" s="58">
        <f t="shared" si="148"/>
        <v>0</v>
      </c>
      <c r="CX242" s="58">
        <f t="shared" si="149"/>
        <v>0</v>
      </c>
      <c r="CY242" s="58">
        <f t="shared" si="150"/>
        <v>0</v>
      </c>
      <c r="CZ242" s="58">
        <f t="shared" si="151"/>
        <v>0</v>
      </c>
    </row>
    <row r="243" spans="1:104" ht="26" x14ac:dyDescent="0.35">
      <c r="A243" s="136" t="s">
        <v>330</v>
      </c>
      <c r="B243" s="297"/>
      <c r="C243" s="20" t="s">
        <v>910</v>
      </c>
      <c r="D243" s="22"/>
      <c r="E243" s="22"/>
      <c r="F243" s="22"/>
      <c r="G243" s="20">
        <f t="shared" si="114"/>
        <v>0</v>
      </c>
      <c r="H243" s="20"/>
      <c r="I243" s="20"/>
      <c r="J243" s="20"/>
      <c r="K243" s="20"/>
      <c r="L243" s="20"/>
      <c r="M243" s="20"/>
      <c r="N243" s="20"/>
      <c r="O243" s="20"/>
      <c r="P243" s="20"/>
      <c r="Q243" s="20"/>
      <c r="R243" s="20"/>
      <c r="S243" s="20"/>
      <c r="T243" s="67" t="s">
        <v>115</v>
      </c>
      <c r="U243" s="67"/>
      <c r="V243" s="68" t="e">
        <f t="shared" si="115"/>
        <v>#DIV/0!</v>
      </c>
      <c r="W243" s="68" t="e">
        <f t="shared" si="116"/>
        <v>#DIV/0!</v>
      </c>
      <c r="X243" s="67"/>
      <c r="Y243" s="67"/>
      <c r="Z243" s="67" t="s">
        <v>116</v>
      </c>
      <c r="AA243" s="67"/>
      <c r="AB243" s="68" t="e">
        <f t="shared" si="117"/>
        <v>#DIV/0!</v>
      </c>
      <c r="AC243" s="68" t="e">
        <f t="shared" si="118"/>
        <v>#DIV/0!</v>
      </c>
      <c r="AD243" s="67"/>
      <c r="AE243" s="67"/>
      <c r="AF243" s="67" t="s">
        <v>117</v>
      </c>
      <c r="AG243" s="67"/>
      <c r="AH243" s="68" t="e">
        <f t="shared" si="119"/>
        <v>#DIV/0!</v>
      </c>
      <c r="AI243" s="68" t="e">
        <f t="shared" si="120"/>
        <v>#DIV/0!</v>
      </c>
      <c r="AJ243" s="67"/>
      <c r="AK243" s="67"/>
      <c r="AL243" s="67" t="s">
        <v>118</v>
      </c>
      <c r="AM243" s="67"/>
      <c r="AN243" s="68" t="e">
        <f t="shared" si="121"/>
        <v>#DIV/0!</v>
      </c>
      <c r="AO243" s="68" t="e">
        <f t="shared" si="122"/>
        <v>#DIV/0!</v>
      </c>
      <c r="AP243" s="67"/>
      <c r="AQ243" s="67"/>
      <c r="AR243" s="67" t="s">
        <v>119</v>
      </c>
      <c r="AS243" s="67"/>
      <c r="AT243" s="68" t="e">
        <f t="shared" si="123"/>
        <v>#DIV/0!</v>
      </c>
      <c r="AU243" s="68" t="e">
        <f t="shared" si="124"/>
        <v>#DIV/0!</v>
      </c>
      <c r="AV243" s="67"/>
      <c r="AW243" s="67"/>
      <c r="AX243" s="67" t="s">
        <v>120</v>
      </c>
      <c r="AY243" s="67"/>
      <c r="AZ243" s="68" t="e">
        <f t="shared" si="125"/>
        <v>#DIV/0!</v>
      </c>
      <c r="BA243" s="68" t="e">
        <f t="shared" si="126"/>
        <v>#DIV/0!</v>
      </c>
      <c r="BB243" s="67"/>
      <c r="BC243" s="67"/>
      <c r="BD243" s="67" t="s">
        <v>121</v>
      </c>
      <c r="BE243" s="67"/>
      <c r="BF243" s="68" t="e">
        <f t="shared" si="127"/>
        <v>#DIV/0!</v>
      </c>
      <c r="BG243" s="68" t="e">
        <f t="shared" si="128"/>
        <v>#DIV/0!</v>
      </c>
      <c r="BH243" s="67"/>
      <c r="BI243" s="67"/>
      <c r="BJ243" s="67" t="s">
        <v>122</v>
      </c>
      <c r="BK243" s="67"/>
      <c r="BL243" s="68" t="e">
        <f t="shared" si="129"/>
        <v>#DIV/0!</v>
      </c>
      <c r="BM243" s="68" t="e">
        <f t="shared" si="130"/>
        <v>#DIV/0!</v>
      </c>
      <c r="BN243" s="67"/>
      <c r="BO243" s="67"/>
      <c r="BP243" s="67" t="s">
        <v>123</v>
      </c>
      <c r="BQ243" s="67"/>
      <c r="BR243" s="68" t="e">
        <f t="shared" si="131"/>
        <v>#DIV/0!</v>
      </c>
      <c r="BS243" s="68" t="e">
        <f t="shared" si="132"/>
        <v>#DIV/0!</v>
      </c>
      <c r="BT243" s="67"/>
      <c r="BU243" s="67"/>
      <c r="BV243" s="67" t="s">
        <v>124</v>
      </c>
      <c r="BW243" s="67"/>
      <c r="BX243" s="68" t="e">
        <f t="shared" si="133"/>
        <v>#DIV/0!</v>
      </c>
      <c r="BY243" s="68" t="e">
        <f t="shared" si="134"/>
        <v>#DIV/0!</v>
      </c>
      <c r="BZ243" s="67"/>
      <c r="CA243" s="67"/>
      <c r="CB243" s="67" t="s">
        <v>125</v>
      </c>
      <c r="CC243" s="67"/>
      <c r="CD243" s="68" t="e">
        <f t="shared" si="135"/>
        <v>#DIV/0!</v>
      </c>
      <c r="CE243" s="68" t="e">
        <f t="shared" si="136"/>
        <v>#DIV/0!</v>
      </c>
      <c r="CF243" s="67"/>
      <c r="CG243" s="67"/>
      <c r="CH243" s="67" t="s">
        <v>126</v>
      </c>
      <c r="CI243" s="67"/>
      <c r="CJ243" s="68" t="e">
        <f t="shared" si="137"/>
        <v>#DIV/0!</v>
      </c>
      <c r="CK243" s="68" t="e">
        <f t="shared" si="138"/>
        <v>#DIV/0!</v>
      </c>
      <c r="CL243" s="67"/>
      <c r="CM243" s="67"/>
      <c r="CN243" s="58">
        <f t="shared" si="139"/>
        <v>0</v>
      </c>
      <c r="CO243" s="58">
        <f t="shared" si="140"/>
        <v>0</v>
      </c>
      <c r="CP243" s="58">
        <f t="shared" si="141"/>
        <v>0</v>
      </c>
      <c r="CQ243" s="58">
        <f t="shared" si="142"/>
        <v>0</v>
      </c>
      <c r="CR243" s="58">
        <f t="shared" si="143"/>
        <v>0</v>
      </c>
      <c r="CS243" s="58">
        <f t="shared" si="144"/>
        <v>0</v>
      </c>
      <c r="CT243" s="58">
        <f t="shared" si="145"/>
        <v>0</v>
      </c>
      <c r="CU243" s="58">
        <f t="shared" si="146"/>
        <v>0</v>
      </c>
      <c r="CV243" s="58">
        <f t="shared" si="147"/>
        <v>0</v>
      </c>
      <c r="CW243" s="58">
        <f t="shared" si="148"/>
        <v>0</v>
      </c>
      <c r="CX243" s="58">
        <f t="shared" si="149"/>
        <v>0</v>
      </c>
      <c r="CY243" s="58">
        <f t="shared" si="150"/>
        <v>0</v>
      </c>
      <c r="CZ243" s="58">
        <f t="shared" si="151"/>
        <v>0</v>
      </c>
    </row>
    <row r="244" spans="1:104" ht="26" x14ac:dyDescent="0.35">
      <c r="A244" s="136" t="s">
        <v>330</v>
      </c>
      <c r="B244" s="295" t="s">
        <v>158</v>
      </c>
      <c r="C244" s="20" t="s">
        <v>911</v>
      </c>
      <c r="D244" s="123" t="s">
        <v>258</v>
      </c>
      <c r="E244" s="123" t="s">
        <v>263</v>
      </c>
      <c r="F244" s="123" t="s">
        <v>264</v>
      </c>
      <c r="G244" s="20">
        <f t="shared" si="114"/>
        <v>1</v>
      </c>
      <c r="H244" s="20"/>
      <c r="I244" s="20"/>
      <c r="J244" s="20"/>
      <c r="K244" s="20"/>
      <c r="L244" s="20"/>
      <c r="M244" s="124">
        <v>1</v>
      </c>
      <c r="N244" s="20"/>
      <c r="O244" s="20"/>
      <c r="P244" s="20"/>
      <c r="Q244" s="20"/>
      <c r="R244" s="20"/>
      <c r="S244" s="20"/>
      <c r="T244" s="67" t="s">
        <v>115</v>
      </c>
      <c r="U244" s="67"/>
      <c r="V244" s="68" t="e">
        <f t="shared" si="115"/>
        <v>#DIV/0!</v>
      </c>
      <c r="W244" s="68">
        <f t="shared" si="116"/>
        <v>0</v>
      </c>
      <c r="X244" s="67"/>
      <c r="Y244" s="67"/>
      <c r="Z244" s="67" t="s">
        <v>116</v>
      </c>
      <c r="AA244" s="67"/>
      <c r="AB244" s="68" t="e">
        <f t="shared" si="117"/>
        <v>#DIV/0!</v>
      </c>
      <c r="AC244" s="68">
        <f t="shared" si="118"/>
        <v>0</v>
      </c>
      <c r="AD244" s="67"/>
      <c r="AE244" s="67"/>
      <c r="AF244" s="67" t="s">
        <v>117</v>
      </c>
      <c r="AG244" s="67"/>
      <c r="AH244" s="68" t="e">
        <f t="shared" si="119"/>
        <v>#DIV/0!</v>
      </c>
      <c r="AI244" s="68">
        <f t="shared" si="120"/>
        <v>0</v>
      </c>
      <c r="AJ244" s="67"/>
      <c r="AK244" s="67"/>
      <c r="AL244" s="67" t="s">
        <v>118</v>
      </c>
      <c r="AM244" s="67"/>
      <c r="AN244" s="68" t="e">
        <f t="shared" si="121"/>
        <v>#DIV/0!</v>
      </c>
      <c r="AO244" s="68">
        <f t="shared" si="122"/>
        <v>0</v>
      </c>
      <c r="AP244" s="67"/>
      <c r="AQ244" s="67"/>
      <c r="AR244" s="67" t="s">
        <v>119</v>
      </c>
      <c r="AS244" s="67"/>
      <c r="AT244" s="68" t="e">
        <f t="shared" si="123"/>
        <v>#DIV/0!</v>
      </c>
      <c r="AU244" s="68">
        <f t="shared" si="124"/>
        <v>0</v>
      </c>
      <c r="AV244" s="67"/>
      <c r="AW244" s="67"/>
      <c r="AX244" s="67" t="s">
        <v>120</v>
      </c>
      <c r="AY244" s="67"/>
      <c r="AZ244" s="68">
        <f t="shared" si="125"/>
        <v>0</v>
      </c>
      <c r="BA244" s="68">
        <f t="shared" si="126"/>
        <v>0</v>
      </c>
      <c r="BB244" s="67"/>
      <c r="BC244" s="67"/>
      <c r="BD244" s="67" t="s">
        <v>121</v>
      </c>
      <c r="BE244" s="67"/>
      <c r="BF244" s="68" t="e">
        <f t="shared" si="127"/>
        <v>#DIV/0!</v>
      </c>
      <c r="BG244" s="68">
        <f t="shared" si="128"/>
        <v>0</v>
      </c>
      <c r="BH244" s="67"/>
      <c r="BI244" s="67"/>
      <c r="BJ244" s="67" t="s">
        <v>122</v>
      </c>
      <c r="BK244" s="67"/>
      <c r="BL244" s="68" t="e">
        <f t="shared" si="129"/>
        <v>#DIV/0!</v>
      </c>
      <c r="BM244" s="68">
        <f t="shared" si="130"/>
        <v>0</v>
      </c>
      <c r="BN244" s="67"/>
      <c r="BO244" s="67"/>
      <c r="BP244" s="67" t="s">
        <v>123</v>
      </c>
      <c r="BQ244" s="67"/>
      <c r="BR244" s="68" t="e">
        <f t="shared" si="131"/>
        <v>#DIV/0!</v>
      </c>
      <c r="BS244" s="68">
        <f t="shared" si="132"/>
        <v>0</v>
      </c>
      <c r="BT244" s="67"/>
      <c r="BU244" s="67"/>
      <c r="BV244" s="67" t="s">
        <v>124</v>
      </c>
      <c r="BW244" s="67"/>
      <c r="BX244" s="68" t="e">
        <f t="shared" si="133"/>
        <v>#DIV/0!</v>
      </c>
      <c r="BY244" s="68">
        <f t="shared" si="134"/>
        <v>0</v>
      </c>
      <c r="BZ244" s="67"/>
      <c r="CA244" s="67"/>
      <c r="CB244" s="67" t="s">
        <v>125</v>
      </c>
      <c r="CC244" s="67"/>
      <c r="CD244" s="68" t="e">
        <f t="shared" si="135"/>
        <v>#DIV/0!</v>
      </c>
      <c r="CE244" s="68">
        <f t="shared" si="136"/>
        <v>0</v>
      </c>
      <c r="CF244" s="67"/>
      <c r="CG244" s="67"/>
      <c r="CH244" s="67" t="s">
        <v>126</v>
      </c>
      <c r="CI244" s="67"/>
      <c r="CJ244" s="68" t="e">
        <f t="shared" si="137"/>
        <v>#DIV/0!</v>
      </c>
      <c r="CK244" s="68">
        <f t="shared" si="138"/>
        <v>0</v>
      </c>
      <c r="CL244" s="67"/>
      <c r="CM244" s="67"/>
      <c r="CN244" s="58">
        <f t="shared" si="139"/>
        <v>0</v>
      </c>
      <c r="CO244" s="58">
        <f t="shared" si="140"/>
        <v>0</v>
      </c>
      <c r="CP244" s="58">
        <f t="shared" si="141"/>
        <v>0</v>
      </c>
      <c r="CQ244" s="58">
        <f t="shared" si="142"/>
        <v>0</v>
      </c>
      <c r="CR244" s="58">
        <f t="shared" si="143"/>
        <v>0</v>
      </c>
      <c r="CS244" s="58">
        <f t="shared" si="144"/>
        <v>0</v>
      </c>
      <c r="CT244" s="58">
        <f t="shared" si="145"/>
        <v>0</v>
      </c>
      <c r="CU244" s="58">
        <f t="shared" si="146"/>
        <v>0</v>
      </c>
      <c r="CV244" s="58">
        <f t="shared" si="147"/>
        <v>0</v>
      </c>
      <c r="CW244" s="58">
        <f t="shared" si="148"/>
        <v>0</v>
      </c>
      <c r="CX244" s="58">
        <f t="shared" si="149"/>
        <v>0</v>
      </c>
      <c r="CY244" s="58">
        <f t="shared" si="150"/>
        <v>0</v>
      </c>
      <c r="CZ244" s="58">
        <f t="shared" si="151"/>
        <v>0</v>
      </c>
    </row>
    <row r="245" spans="1:104" ht="39" x14ac:dyDescent="0.35">
      <c r="A245" s="136" t="s">
        <v>330</v>
      </c>
      <c r="B245" s="296"/>
      <c r="C245" s="20" t="s">
        <v>912</v>
      </c>
      <c r="D245" s="123" t="s">
        <v>258</v>
      </c>
      <c r="E245" s="123" t="s">
        <v>265</v>
      </c>
      <c r="F245" s="123" t="s">
        <v>262</v>
      </c>
      <c r="G245" s="20">
        <f t="shared" si="114"/>
        <v>1</v>
      </c>
      <c r="H245" s="20"/>
      <c r="I245" s="20"/>
      <c r="J245" s="20"/>
      <c r="K245" s="20"/>
      <c r="L245" s="20"/>
      <c r="M245" s="124">
        <v>1</v>
      </c>
      <c r="N245" s="20"/>
      <c r="O245" s="20"/>
      <c r="P245" s="20"/>
      <c r="Q245" s="20"/>
      <c r="R245" s="20"/>
      <c r="S245" s="20"/>
      <c r="T245" s="67" t="s">
        <v>115</v>
      </c>
      <c r="U245" s="67"/>
      <c r="V245" s="68" t="e">
        <f t="shared" si="115"/>
        <v>#DIV/0!</v>
      </c>
      <c r="W245" s="68">
        <f t="shared" si="116"/>
        <v>0</v>
      </c>
      <c r="X245" s="67"/>
      <c r="Y245" s="67"/>
      <c r="Z245" s="67" t="s">
        <v>116</v>
      </c>
      <c r="AA245" s="67"/>
      <c r="AB245" s="68" t="e">
        <f t="shared" si="117"/>
        <v>#DIV/0!</v>
      </c>
      <c r="AC245" s="68">
        <f t="shared" si="118"/>
        <v>0</v>
      </c>
      <c r="AD245" s="67"/>
      <c r="AE245" s="67"/>
      <c r="AF245" s="67" t="s">
        <v>117</v>
      </c>
      <c r="AG245" s="67"/>
      <c r="AH245" s="68" t="e">
        <f t="shared" si="119"/>
        <v>#DIV/0!</v>
      </c>
      <c r="AI245" s="68">
        <f t="shared" si="120"/>
        <v>0</v>
      </c>
      <c r="AJ245" s="67"/>
      <c r="AK245" s="67"/>
      <c r="AL245" s="67" t="s">
        <v>118</v>
      </c>
      <c r="AM245" s="67"/>
      <c r="AN245" s="68" t="e">
        <f t="shared" si="121"/>
        <v>#DIV/0!</v>
      </c>
      <c r="AO245" s="68">
        <f t="shared" si="122"/>
        <v>0</v>
      </c>
      <c r="AP245" s="67"/>
      <c r="AQ245" s="67"/>
      <c r="AR245" s="67" t="s">
        <v>119</v>
      </c>
      <c r="AS245" s="67"/>
      <c r="AT245" s="68" t="e">
        <f t="shared" si="123"/>
        <v>#DIV/0!</v>
      </c>
      <c r="AU245" s="68">
        <f t="shared" si="124"/>
        <v>0</v>
      </c>
      <c r="AV245" s="67"/>
      <c r="AW245" s="67"/>
      <c r="AX245" s="67" t="s">
        <v>120</v>
      </c>
      <c r="AY245" s="67"/>
      <c r="AZ245" s="68">
        <f t="shared" si="125"/>
        <v>0</v>
      </c>
      <c r="BA245" s="68">
        <f t="shared" si="126"/>
        <v>0</v>
      </c>
      <c r="BB245" s="67"/>
      <c r="BC245" s="67"/>
      <c r="BD245" s="67" t="s">
        <v>121</v>
      </c>
      <c r="BE245" s="67"/>
      <c r="BF245" s="68" t="e">
        <f t="shared" si="127"/>
        <v>#DIV/0!</v>
      </c>
      <c r="BG245" s="68">
        <f t="shared" si="128"/>
        <v>0</v>
      </c>
      <c r="BH245" s="67"/>
      <c r="BI245" s="67"/>
      <c r="BJ245" s="67" t="s">
        <v>122</v>
      </c>
      <c r="BK245" s="67"/>
      <c r="BL245" s="68" t="e">
        <f t="shared" si="129"/>
        <v>#DIV/0!</v>
      </c>
      <c r="BM245" s="68">
        <f t="shared" si="130"/>
        <v>0</v>
      </c>
      <c r="BN245" s="67"/>
      <c r="BO245" s="67"/>
      <c r="BP245" s="67" t="s">
        <v>123</v>
      </c>
      <c r="BQ245" s="67"/>
      <c r="BR245" s="68" t="e">
        <f t="shared" si="131"/>
        <v>#DIV/0!</v>
      </c>
      <c r="BS245" s="68">
        <f t="shared" si="132"/>
        <v>0</v>
      </c>
      <c r="BT245" s="67"/>
      <c r="BU245" s="67"/>
      <c r="BV245" s="67" t="s">
        <v>124</v>
      </c>
      <c r="BW245" s="67"/>
      <c r="BX245" s="68" t="e">
        <f t="shared" si="133"/>
        <v>#DIV/0!</v>
      </c>
      <c r="BY245" s="68">
        <f t="shared" si="134"/>
        <v>0</v>
      </c>
      <c r="BZ245" s="67"/>
      <c r="CA245" s="67"/>
      <c r="CB245" s="67" t="s">
        <v>125</v>
      </c>
      <c r="CC245" s="67"/>
      <c r="CD245" s="68" t="e">
        <f t="shared" si="135"/>
        <v>#DIV/0!</v>
      </c>
      <c r="CE245" s="68">
        <f t="shared" si="136"/>
        <v>0</v>
      </c>
      <c r="CF245" s="67"/>
      <c r="CG245" s="67"/>
      <c r="CH245" s="67" t="s">
        <v>126</v>
      </c>
      <c r="CI245" s="67"/>
      <c r="CJ245" s="68" t="e">
        <f t="shared" si="137"/>
        <v>#DIV/0!</v>
      </c>
      <c r="CK245" s="68">
        <f t="shared" si="138"/>
        <v>0</v>
      </c>
      <c r="CL245" s="67"/>
      <c r="CM245" s="67"/>
      <c r="CN245" s="58">
        <f t="shared" si="139"/>
        <v>0</v>
      </c>
      <c r="CO245" s="58">
        <f t="shared" si="140"/>
        <v>0</v>
      </c>
      <c r="CP245" s="58">
        <f t="shared" si="141"/>
        <v>0</v>
      </c>
      <c r="CQ245" s="58">
        <f t="shared" si="142"/>
        <v>0</v>
      </c>
      <c r="CR245" s="58">
        <f t="shared" si="143"/>
        <v>0</v>
      </c>
      <c r="CS245" s="58">
        <f t="shared" si="144"/>
        <v>0</v>
      </c>
      <c r="CT245" s="58">
        <f t="shared" si="145"/>
        <v>0</v>
      </c>
      <c r="CU245" s="58">
        <f t="shared" si="146"/>
        <v>0</v>
      </c>
      <c r="CV245" s="58">
        <f t="shared" si="147"/>
        <v>0</v>
      </c>
      <c r="CW245" s="58">
        <f t="shared" si="148"/>
        <v>0</v>
      </c>
      <c r="CX245" s="58">
        <f t="shared" si="149"/>
        <v>0</v>
      </c>
      <c r="CY245" s="58">
        <f t="shared" si="150"/>
        <v>0</v>
      </c>
      <c r="CZ245" s="58">
        <f t="shared" si="151"/>
        <v>0</v>
      </c>
    </row>
    <row r="246" spans="1:104" ht="39" x14ac:dyDescent="0.35">
      <c r="A246" s="136" t="s">
        <v>330</v>
      </c>
      <c r="B246" s="296"/>
      <c r="C246" s="20" t="s">
        <v>913</v>
      </c>
      <c r="D246" s="123" t="s">
        <v>258</v>
      </c>
      <c r="E246" s="123" t="s">
        <v>266</v>
      </c>
      <c r="F246" s="123" t="s">
        <v>262</v>
      </c>
      <c r="G246" s="20">
        <f t="shared" si="114"/>
        <v>1</v>
      </c>
      <c r="H246" s="20"/>
      <c r="I246" s="20"/>
      <c r="J246" s="20"/>
      <c r="K246" s="20"/>
      <c r="L246" s="20"/>
      <c r="M246" s="124">
        <v>1</v>
      </c>
      <c r="N246" s="20"/>
      <c r="O246" s="20"/>
      <c r="P246" s="20"/>
      <c r="Q246" s="20"/>
      <c r="R246" s="20"/>
      <c r="S246" s="20"/>
      <c r="T246" s="67" t="s">
        <v>115</v>
      </c>
      <c r="U246" s="67"/>
      <c r="V246" s="68" t="e">
        <f t="shared" si="115"/>
        <v>#DIV/0!</v>
      </c>
      <c r="W246" s="68">
        <f t="shared" si="116"/>
        <v>0</v>
      </c>
      <c r="X246" s="67"/>
      <c r="Y246" s="67"/>
      <c r="Z246" s="67" t="s">
        <v>116</v>
      </c>
      <c r="AA246" s="67"/>
      <c r="AB246" s="68" t="e">
        <f t="shared" si="117"/>
        <v>#DIV/0!</v>
      </c>
      <c r="AC246" s="68">
        <f t="shared" si="118"/>
        <v>0</v>
      </c>
      <c r="AD246" s="67"/>
      <c r="AE246" s="67"/>
      <c r="AF246" s="67" t="s">
        <v>117</v>
      </c>
      <c r="AG246" s="67"/>
      <c r="AH246" s="68" t="e">
        <f t="shared" si="119"/>
        <v>#DIV/0!</v>
      </c>
      <c r="AI246" s="68">
        <f t="shared" si="120"/>
        <v>0</v>
      </c>
      <c r="AJ246" s="67"/>
      <c r="AK246" s="67"/>
      <c r="AL246" s="67" t="s">
        <v>118</v>
      </c>
      <c r="AM246" s="67"/>
      <c r="AN246" s="68" t="e">
        <f t="shared" si="121"/>
        <v>#DIV/0!</v>
      </c>
      <c r="AO246" s="68">
        <f t="shared" si="122"/>
        <v>0</v>
      </c>
      <c r="AP246" s="67"/>
      <c r="AQ246" s="67"/>
      <c r="AR246" s="67" t="s">
        <v>119</v>
      </c>
      <c r="AS246" s="67"/>
      <c r="AT246" s="68" t="e">
        <f t="shared" si="123"/>
        <v>#DIV/0!</v>
      </c>
      <c r="AU246" s="68">
        <f t="shared" si="124"/>
        <v>0</v>
      </c>
      <c r="AV246" s="67"/>
      <c r="AW246" s="67"/>
      <c r="AX246" s="67" t="s">
        <v>120</v>
      </c>
      <c r="AY246" s="67"/>
      <c r="AZ246" s="68">
        <f t="shared" si="125"/>
        <v>0</v>
      </c>
      <c r="BA246" s="68">
        <f t="shared" si="126"/>
        <v>0</v>
      </c>
      <c r="BB246" s="67"/>
      <c r="BC246" s="67"/>
      <c r="BD246" s="67" t="s">
        <v>121</v>
      </c>
      <c r="BE246" s="67"/>
      <c r="BF246" s="68" t="e">
        <f t="shared" si="127"/>
        <v>#DIV/0!</v>
      </c>
      <c r="BG246" s="68">
        <f t="shared" si="128"/>
        <v>0</v>
      </c>
      <c r="BH246" s="67"/>
      <c r="BI246" s="67"/>
      <c r="BJ246" s="67" t="s">
        <v>122</v>
      </c>
      <c r="BK246" s="67"/>
      <c r="BL246" s="68" t="e">
        <f t="shared" si="129"/>
        <v>#DIV/0!</v>
      </c>
      <c r="BM246" s="68">
        <f t="shared" si="130"/>
        <v>0</v>
      </c>
      <c r="BN246" s="67"/>
      <c r="BO246" s="67"/>
      <c r="BP246" s="67" t="s">
        <v>123</v>
      </c>
      <c r="BQ246" s="67"/>
      <c r="BR246" s="68" t="e">
        <f t="shared" si="131"/>
        <v>#DIV/0!</v>
      </c>
      <c r="BS246" s="68">
        <f t="shared" si="132"/>
        <v>0</v>
      </c>
      <c r="BT246" s="67"/>
      <c r="BU246" s="67"/>
      <c r="BV246" s="67" t="s">
        <v>124</v>
      </c>
      <c r="BW246" s="67"/>
      <c r="BX246" s="68" t="e">
        <f t="shared" si="133"/>
        <v>#DIV/0!</v>
      </c>
      <c r="BY246" s="68">
        <f t="shared" si="134"/>
        <v>0</v>
      </c>
      <c r="BZ246" s="67"/>
      <c r="CA246" s="67"/>
      <c r="CB246" s="67" t="s">
        <v>125</v>
      </c>
      <c r="CC246" s="67"/>
      <c r="CD246" s="68" t="e">
        <f t="shared" si="135"/>
        <v>#DIV/0!</v>
      </c>
      <c r="CE246" s="68">
        <f t="shared" si="136"/>
        <v>0</v>
      </c>
      <c r="CF246" s="67"/>
      <c r="CG246" s="67"/>
      <c r="CH246" s="67" t="s">
        <v>126</v>
      </c>
      <c r="CI246" s="67"/>
      <c r="CJ246" s="68" t="e">
        <f t="shared" si="137"/>
        <v>#DIV/0!</v>
      </c>
      <c r="CK246" s="68">
        <f t="shared" si="138"/>
        <v>0</v>
      </c>
      <c r="CL246" s="67"/>
      <c r="CM246" s="67"/>
      <c r="CN246" s="58">
        <f t="shared" si="139"/>
        <v>0</v>
      </c>
      <c r="CO246" s="58">
        <f t="shared" si="140"/>
        <v>0</v>
      </c>
      <c r="CP246" s="58">
        <f t="shared" si="141"/>
        <v>0</v>
      </c>
      <c r="CQ246" s="58">
        <f t="shared" si="142"/>
        <v>0</v>
      </c>
      <c r="CR246" s="58">
        <f t="shared" si="143"/>
        <v>0</v>
      </c>
      <c r="CS246" s="58">
        <f t="shared" si="144"/>
        <v>0</v>
      </c>
      <c r="CT246" s="58">
        <f t="shared" si="145"/>
        <v>0</v>
      </c>
      <c r="CU246" s="58">
        <f t="shared" si="146"/>
        <v>0</v>
      </c>
      <c r="CV246" s="58">
        <f t="shared" si="147"/>
        <v>0</v>
      </c>
      <c r="CW246" s="58">
        <f t="shared" si="148"/>
        <v>0</v>
      </c>
      <c r="CX246" s="58">
        <f t="shared" si="149"/>
        <v>0</v>
      </c>
      <c r="CY246" s="58">
        <f t="shared" si="150"/>
        <v>0</v>
      </c>
      <c r="CZ246" s="58">
        <f t="shared" si="151"/>
        <v>0</v>
      </c>
    </row>
    <row r="247" spans="1:104" ht="26" x14ac:dyDescent="0.35">
      <c r="A247" s="136" t="s">
        <v>330</v>
      </c>
      <c r="B247" s="297"/>
      <c r="C247" s="20" t="s">
        <v>914</v>
      </c>
      <c r="D247" s="22"/>
      <c r="E247" s="22"/>
      <c r="F247" s="22"/>
      <c r="G247" s="20">
        <f t="shared" si="114"/>
        <v>0</v>
      </c>
      <c r="H247" s="20"/>
      <c r="I247" s="20"/>
      <c r="J247" s="20"/>
      <c r="K247" s="20"/>
      <c r="L247" s="20"/>
      <c r="M247" s="20"/>
      <c r="N247" s="20"/>
      <c r="O247" s="20"/>
      <c r="P247" s="20"/>
      <c r="Q247" s="20"/>
      <c r="R247" s="20"/>
      <c r="S247" s="20"/>
      <c r="T247" s="67" t="s">
        <v>115</v>
      </c>
      <c r="U247" s="67"/>
      <c r="V247" s="68" t="e">
        <f t="shared" si="115"/>
        <v>#DIV/0!</v>
      </c>
      <c r="W247" s="68" t="e">
        <f t="shared" si="116"/>
        <v>#DIV/0!</v>
      </c>
      <c r="X247" s="67"/>
      <c r="Y247" s="67"/>
      <c r="Z247" s="67" t="s">
        <v>116</v>
      </c>
      <c r="AA247" s="67"/>
      <c r="AB247" s="68" t="e">
        <f t="shared" si="117"/>
        <v>#DIV/0!</v>
      </c>
      <c r="AC247" s="68" t="e">
        <f t="shared" si="118"/>
        <v>#DIV/0!</v>
      </c>
      <c r="AD247" s="67"/>
      <c r="AE247" s="67"/>
      <c r="AF247" s="67" t="s">
        <v>117</v>
      </c>
      <c r="AG247" s="67"/>
      <c r="AH247" s="68" t="e">
        <f t="shared" si="119"/>
        <v>#DIV/0!</v>
      </c>
      <c r="AI247" s="68" t="e">
        <f t="shared" si="120"/>
        <v>#DIV/0!</v>
      </c>
      <c r="AJ247" s="67"/>
      <c r="AK247" s="67"/>
      <c r="AL247" s="67" t="s">
        <v>118</v>
      </c>
      <c r="AM247" s="67"/>
      <c r="AN247" s="68" t="e">
        <f t="shared" si="121"/>
        <v>#DIV/0!</v>
      </c>
      <c r="AO247" s="68" t="e">
        <f t="shared" si="122"/>
        <v>#DIV/0!</v>
      </c>
      <c r="AP247" s="67"/>
      <c r="AQ247" s="67"/>
      <c r="AR247" s="67" t="s">
        <v>119</v>
      </c>
      <c r="AS247" s="67"/>
      <c r="AT247" s="68" t="e">
        <f t="shared" si="123"/>
        <v>#DIV/0!</v>
      </c>
      <c r="AU247" s="68" t="e">
        <f t="shared" si="124"/>
        <v>#DIV/0!</v>
      </c>
      <c r="AV247" s="67"/>
      <c r="AW247" s="67"/>
      <c r="AX247" s="67" t="s">
        <v>120</v>
      </c>
      <c r="AY247" s="67"/>
      <c r="AZ247" s="68" t="e">
        <f t="shared" si="125"/>
        <v>#DIV/0!</v>
      </c>
      <c r="BA247" s="68" t="e">
        <f t="shared" si="126"/>
        <v>#DIV/0!</v>
      </c>
      <c r="BB247" s="67"/>
      <c r="BC247" s="67"/>
      <c r="BD247" s="67" t="s">
        <v>121</v>
      </c>
      <c r="BE247" s="67"/>
      <c r="BF247" s="68" t="e">
        <f t="shared" si="127"/>
        <v>#DIV/0!</v>
      </c>
      <c r="BG247" s="68" t="e">
        <f t="shared" si="128"/>
        <v>#DIV/0!</v>
      </c>
      <c r="BH247" s="67"/>
      <c r="BI247" s="67"/>
      <c r="BJ247" s="67" t="s">
        <v>122</v>
      </c>
      <c r="BK247" s="67"/>
      <c r="BL247" s="68" t="e">
        <f t="shared" si="129"/>
        <v>#DIV/0!</v>
      </c>
      <c r="BM247" s="68" t="e">
        <f t="shared" si="130"/>
        <v>#DIV/0!</v>
      </c>
      <c r="BN247" s="67"/>
      <c r="BO247" s="67"/>
      <c r="BP247" s="67" t="s">
        <v>123</v>
      </c>
      <c r="BQ247" s="67"/>
      <c r="BR247" s="68" t="e">
        <f t="shared" si="131"/>
        <v>#DIV/0!</v>
      </c>
      <c r="BS247" s="68" t="e">
        <f t="shared" si="132"/>
        <v>#DIV/0!</v>
      </c>
      <c r="BT247" s="67"/>
      <c r="BU247" s="67"/>
      <c r="BV247" s="67" t="s">
        <v>124</v>
      </c>
      <c r="BW247" s="67"/>
      <c r="BX247" s="68" t="e">
        <f t="shared" si="133"/>
        <v>#DIV/0!</v>
      </c>
      <c r="BY247" s="68" t="e">
        <f t="shared" si="134"/>
        <v>#DIV/0!</v>
      </c>
      <c r="BZ247" s="67"/>
      <c r="CA247" s="67"/>
      <c r="CB247" s="67" t="s">
        <v>125</v>
      </c>
      <c r="CC247" s="67"/>
      <c r="CD247" s="68" t="e">
        <f t="shared" si="135"/>
        <v>#DIV/0!</v>
      </c>
      <c r="CE247" s="68" t="e">
        <f t="shared" si="136"/>
        <v>#DIV/0!</v>
      </c>
      <c r="CF247" s="67"/>
      <c r="CG247" s="67"/>
      <c r="CH247" s="67" t="s">
        <v>126</v>
      </c>
      <c r="CI247" s="67"/>
      <c r="CJ247" s="68" t="e">
        <f t="shared" si="137"/>
        <v>#DIV/0!</v>
      </c>
      <c r="CK247" s="68" t="e">
        <f t="shared" si="138"/>
        <v>#DIV/0!</v>
      </c>
      <c r="CL247" s="67"/>
      <c r="CM247" s="67"/>
      <c r="CN247" s="58">
        <f t="shared" si="139"/>
        <v>0</v>
      </c>
      <c r="CO247" s="58">
        <f t="shared" si="140"/>
        <v>0</v>
      </c>
      <c r="CP247" s="58">
        <f t="shared" si="141"/>
        <v>0</v>
      </c>
      <c r="CQ247" s="58">
        <f t="shared" si="142"/>
        <v>0</v>
      </c>
      <c r="CR247" s="58">
        <f t="shared" si="143"/>
        <v>0</v>
      </c>
      <c r="CS247" s="58">
        <f t="shared" si="144"/>
        <v>0</v>
      </c>
      <c r="CT247" s="58">
        <f t="shared" si="145"/>
        <v>0</v>
      </c>
      <c r="CU247" s="58">
        <f t="shared" si="146"/>
        <v>0</v>
      </c>
      <c r="CV247" s="58">
        <f t="shared" si="147"/>
        <v>0</v>
      </c>
      <c r="CW247" s="58">
        <f t="shared" si="148"/>
        <v>0</v>
      </c>
      <c r="CX247" s="58">
        <f t="shared" si="149"/>
        <v>0</v>
      </c>
      <c r="CY247" s="58">
        <f t="shared" si="150"/>
        <v>0</v>
      </c>
      <c r="CZ247" s="58">
        <f t="shared" si="151"/>
        <v>0</v>
      </c>
    </row>
    <row r="248" spans="1:104" ht="39" x14ac:dyDescent="0.35">
      <c r="A248" s="136" t="s">
        <v>330</v>
      </c>
      <c r="B248" s="295" t="s">
        <v>158</v>
      </c>
      <c r="C248" s="20" t="s">
        <v>915</v>
      </c>
      <c r="D248" s="22" t="s">
        <v>258</v>
      </c>
      <c r="E248" s="22" t="s">
        <v>267</v>
      </c>
      <c r="F248" s="22" t="s">
        <v>268</v>
      </c>
      <c r="G248" s="20">
        <f t="shared" si="114"/>
        <v>1</v>
      </c>
      <c r="H248" s="20"/>
      <c r="I248" s="20"/>
      <c r="J248" s="20"/>
      <c r="K248" s="20"/>
      <c r="L248" s="20"/>
      <c r="M248" s="124">
        <v>1</v>
      </c>
      <c r="N248" s="124"/>
      <c r="O248" s="124"/>
      <c r="P248" s="124"/>
      <c r="Q248" s="124"/>
      <c r="R248" s="124"/>
      <c r="S248" s="20"/>
      <c r="T248" s="67" t="s">
        <v>115</v>
      </c>
      <c r="U248" s="67"/>
      <c r="V248" s="68" t="e">
        <f t="shared" si="115"/>
        <v>#DIV/0!</v>
      </c>
      <c r="W248" s="68">
        <f t="shared" si="116"/>
        <v>0</v>
      </c>
      <c r="X248" s="67"/>
      <c r="Y248" s="67"/>
      <c r="Z248" s="67" t="s">
        <v>116</v>
      </c>
      <c r="AA248" s="67"/>
      <c r="AB248" s="68" t="e">
        <f t="shared" si="117"/>
        <v>#DIV/0!</v>
      </c>
      <c r="AC248" s="68">
        <f t="shared" si="118"/>
        <v>0</v>
      </c>
      <c r="AD248" s="67"/>
      <c r="AE248" s="67"/>
      <c r="AF248" s="67" t="s">
        <v>117</v>
      </c>
      <c r="AG248" s="67"/>
      <c r="AH248" s="68" t="e">
        <f t="shared" si="119"/>
        <v>#DIV/0!</v>
      </c>
      <c r="AI248" s="68">
        <f t="shared" si="120"/>
        <v>0</v>
      </c>
      <c r="AJ248" s="67"/>
      <c r="AK248" s="67"/>
      <c r="AL248" s="67" t="s">
        <v>118</v>
      </c>
      <c r="AM248" s="67"/>
      <c r="AN248" s="68" t="e">
        <f t="shared" si="121"/>
        <v>#DIV/0!</v>
      </c>
      <c r="AO248" s="68">
        <f t="shared" si="122"/>
        <v>0</v>
      </c>
      <c r="AP248" s="67"/>
      <c r="AQ248" s="67"/>
      <c r="AR248" s="67" t="s">
        <v>119</v>
      </c>
      <c r="AS248" s="67"/>
      <c r="AT248" s="68" t="e">
        <f t="shared" si="123"/>
        <v>#DIV/0!</v>
      </c>
      <c r="AU248" s="68">
        <f t="shared" si="124"/>
        <v>0</v>
      </c>
      <c r="AV248" s="67"/>
      <c r="AW248" s="67"/>
      <c r="AX248" s="67" t="s">
        <v>120</v>
      </c>
      <c r="AY248" s="67"/>
      <c r="AZ248" s="68">
        <f t="shared" si="125"/>
        <v>0</v>
      </c>
      <c r="BA248" s="68">
        <f t="shared" si="126"/>
        <v>0</v>
      </c>
      <c r="BB248" s="67"/>
      <c r="BC248" s="67"/>
      <c r="BD248" s="67" t="s">
        <v>121</v>
      </c>
      <c r="BE248" s="67"/>
      <c r="BF248" s="68" t="e">
        <f t="shared" si="127"/>
        <v>#DIV/0!</v>
      </c>
      <c r="BG248" s="68">
        <f t="shared" si="128"/>
        <v>0</v>
      </c>
      <c r="BH248" s="67"/>
      <c r="BI248" s="67"/>
      <c r="BJ248" s="67" t="s">
        <v>122</v>
      </c>
      <c r="BK248" s="67"/>
      <c r="BL248" s="68" t="e">
        <f t="shared" si="129"/>
        <v>#DIV/0!</v>
      </c>
      <c r="BM248" s="68">
        <f t="shared" si="130"/>
        <v>0</v>
      </c>
      <c r="BN248" s="67"/>
      <c r="BO248" s="67"/>
      <c r="BP248" s="67" t="s">
        <v>123</v>
      </c>
      <c r="BQ248" s="67"/>
      <c r="BR248" s="68" t="e">
        <f t="shared" si="131"/>
        <v>#DIV/0!</v>
      </c>
      <c r="BS248" s="68">
        <f t="shared" si="132"/>
        <v>0</v>
      </c>
      <c r="BT248" s="67"/>
      <c r="BU248" s="67"/>
      <c r="BV248" s="67" t="s">
        <v>124</v>
      </c>
      <c r="BW248" s="67"/>
      <c r="BX248" s="68" t="e">
        <f t="shared" si="133"/>
        <v>#DIV/0!</v>
      </c>
      <c r="BY248" s="68">
        <f t="shared" si="134"/>
        <v>0</v>
      </c>
      <c r="BZ248" s="67"/>
      <c r="CA248" s="67"/>
      <c r="CB248" s="67" t="s">
        <v>125</v>
      </c>
      <c r="CC248" s="67"/>
      <c r="CD248" s="68" t="e">
        <f t="shared" si="135"/>
        <v>#DIV/0!</v>
      </c>
      <c r="CE248" s="68">
        <f t="shared" si="136"/>
        <v>0</v>
      </c>
      <c r="CF248" s="67"/>
      <c r="CG248" s="67"/>
      <c r="CH248" s="67" t="s">
        <v>126</v>
      </c>
      <c r="CI248" s="67"/>
      <c r="CJ248" s="68" t="e">
        <f t="shared" si="137"/>
        <v>#DIV/0!</v>
      </c>
      <c r="CK248" s="68">
        <f t="shared" si="138"/>
        <v>0</v>
      </c>
      <c r="CL248" s="67"/>
      <c r="CM248" s="67"/>
      <c r="CN248" s="58">
        <f t="shared" si="139"/>
        <v>0</v>
      </c>
      <c r="CO248" s="58">
        <f t="shared" si="140"/>
        <v>0</v>
      </c>
      <c r="CP248" s="58">
        <f t="shared" si="141"/>
        <v>0</v>
      </c>
      <c r="CQ248" s="58">
        <f t="shared" si="142"/>
        <v>0</v>
      </c>
      <c r="CR248" s="58">
        <f t="shared" si="143"/>
        <v>0</v>
      </c>
      <c r="CS248" s="58">
        <f t="shared" si="144"/>
        <v>0</v>
      </c>
      <c r="CT248" s="58">
        <f t="shared" si="145"/>
        <v>0</v>
      </c>
      <c r="CU248" s="58">
        <f t="shared" si="146"/>
        <v>0</v>
      </c>
      <c r="CV248" s="58">
        <f t="shared" si="147"/>
        <v>0</v>
      </c>
      <c r="CW248" s="58">
        <f t="shared" si="148"/>
        <v>0</v>
      </c>
      <c r="CX248" s="58">
        <f t="shared" si="149"/>
        <v>0</v>
      </c>
      <c r="CY248" s="58">
        <f t="shared" si="150"/>
        <v>0</v>
      </c>
      <c r="CZ248" s="58">
        <f t="shared" si="151"/>
        <v>0</v>
      </c>
    </row>
    <row r="249" spans="1:104" ht="39" x14ac:dyDescent="0.35">
      <c r="A249" s="136" t="s">
        <v>330</v>
      </c>
      <c r="B249" s="296"/>
      <c r="C249" s="20" t="s">
        <v>916</v>
      </c>
      <c r="D249" s="22" t="s">
        <v>258</v>
      </c>
      <c r="E249" s="22" t="s">
        <v>269</v>
      </c>
      <c r="F249" s="22" t="s">
        <v>270</v>
      </c>
      <c r="G249" s="20">
        <f t="shared" si="114"/>
        <v>1</v>
      </c>
      <c r="H249" s="20"/>
      <c r="I249" s="20"/>
      <c r="J249" s="20"/>
      <c r="K249" s="20"/>
      <c r="L249" s="20"/>
      <c r="M249" s="124"/>
      <c r="N249" s="124"/>
      <c r="O249" s="124"/>
      <c r="P249" s="124"/>
      <c r="Q249" s="124"/>
      <c r="R249" s="124">
        <v>1</v>
      </c>
      <c r="S249" s="20"/>
      <c r="T249" s="67" t="s">
        <v>115</v>
      </c>
      <c r="U249" s="67"/>
      <c r="V249" s="68" t="e">
        <f t="shared" si="115"/>
        <v>#DIV/0!</v>
      </c>
      <c r="W249" s="68">
        <f t="shared" si="116"/>
        <v>0</v>
      </c>
      <c r="X249" s="67"/>
      <c r="Y249" s="67"/>
      <c r="Z249" s="67" t="s">
        <v>116</v>
      </c>
      <c r="AA249" s="67"/>
      <c r="AB249" s="68" t="e">
        <f t="shared" si="117"/>
        <v>#DIV/0!</v>
      </c>
      <c r="AC249" s="68">
        <f t="shared" si="118"/>
        <v>0</v>
      </c>
      <c r="AD249" s="67"/>
      <c r="AE249" s="67"/>
      <c r="AF249" s="67" t="s">
        <v>117</v>
      </c>
      <c r="AG249" s="67"/>
      <c r="AH249" s="68" t="e">
        <f t="shared" si="119"/>
        <v>#DIV/0!</v>
      </c>
      <c r="AI249" s="68">
        <f t="shared" si="120"/>
        <v>0</v>
      </c>
      <c r="AJ249" s="67"/>
      <c r="AK249" s="67"/>
      <c r="AL249" s="67" t="s">
        <v>118</v>
      </c>
      <c r="AM249" s="67"/>
      <c r="AN249" s="68" t="e">
        <f t="shared" si="121"/>
        <v>#DIV/0!</v>
      </c>
      <c r="AO249" s="68">
        <f t="shared" si="122"/>
        <v>0</v>
      </c>
      <c r="AP249" s="67"/>
      <c r="AQ249" s="67"/>
      <c r="AR249" s="67" t="s">
        <v>119</v>
      </c>
      <c r="AS249" s="67"/>
      <c r="AT249" s="68" t="e">
        <f t="shared" si="123"/>
        <v>#DIV/0!</v>
      </c>
      <c r="AU249" s="68">
        <f t="shared" si="124"/>
        <v>0</v>
      </c>
      <c r="AV249" s="67"/>
      <c r="AW249" s="67"/>
      <c r="AX249" s="67" t="s">
        <v>120</v>
      </c>
      <c r="AY249" s="67"/>
      <c r="AZ249" s="68" t="e">
        <f t="shared" si="125"/>
        <v>#DIV/0!</v>
      </c>
      <c r="BA249" s="68">
        <f t="shared" si="126"/>
        <v>0</v>
      </c>
      <c r="BB249" s="67"/>
      <c r="BC249" s="67"/>
      <c r="BD249" s="67" t="s">
        <v>121</v>
      </c>
      <c r="BE249" s="67"/>
      <c r="BF249" s="68" t="e">
        <f t="shared" si="127"/>
        <v>#DIV/0!</v>
      </c>
      <c r="BG249" s="68">
        <f t="shared" si="128"/>
        <v>0</v>
      </c>
      <c r="BH249" s="67"/>
      <c r="BI249" s="67"/>
      <c r="BJ249" s="67" t="s">
        <v>122</v>
      </c>
      <c r="BK249" s="67"/>
      <c r="BL249" s="68" t="e">
        <f t="shared" si="129"/>
        <v>#DIV/0!</v>
      </c>
      <c r="BM249" s="68">
        <f t="shared" si="130"/>
        <v>0</v>
      </c>
      <c r="BN249" s="67"/>
      <c r="BO249" s="67"/>
      <c r="BP249" s="67" t="s">
        <v>123</v>
      </c>
      <c r="BQ249" s="67"/>
      <c r="BR249" s="68" t="e">
        <f t="shared" si="131"/>
        <v>#DIV/0!</v>
      </c>
      <c r="BS249" s="68">
        <f t="shared" si="132"/>
        <v>0</v>
      </c>
      <c r="BT249" s="67"/>
      <c r="BU249" s="67"/>
      <c r="BV249" s="67" t="s">
        <v>124</v>
      </c>
      <c r="BW249" s="67"/>
      <c r="BX249" s="68" t="e">
        <f t="shared" si="133"/>
        <v>#DIV/0!</v>
      </c>
      <c r="BY249" s="68">
        <f t="shared" si="134"/>
        <v>0</v>
      </c>
      <c r="BZ249" s="67"/>
      <c r="CA249" s="67"/>
      <c r="CB249" s="67" t="s">
        <v>125</v>
      </c>
      <c r="CC249" s="67"/>
      <c r="CD249" s="68">
        <f t="shared" si="135"/>
        <v>0</v>
      </c>
      <c r="CE249" s="68">
        <f t="shared" si="136"/>
        <v>0</v>
      </c>
      <c r="CF249" s="67"/>
      <c r="CG249" s="67"/>
      <c r="CH249" s="67" t="s">
        <v>126</v>
      </c>
      <c r="CI249" s="67"/>
      <c r="CJ249" s="68" t="e">
        <f t="shared" si="137"/>
        <v>#DIV/0!</v>
      </c>
      <c r="CK249" s="68">
        <f t="shared" si="138"/>
        <v>0</v>
      </c>
      <c r="CL249" s="67"/>
      <c r="CM249" s="67"/>
      <c r="CN249" s="58">
        <f t="shared" si="139"/>
        <v>0</v>
      </c>
      <c r="CO249" s="58">
        <f t="shared" si="140"/>
        <v>0</v>
      </c>
      <c r="CP249" s="58">
        <f t="shared" si="141"/>
        <v>0</v>
      </c>
      <c r="CQ249" s="58">
        <f t="shared" si="142"/>
        <v>0</v>
      </c>
      <c r="CR249" s="58">
        <f t="shared" si="143"/>
        <v>0</v>
      </c>
      <c r="CS249" s="58">
        <f t="shared" si="144"/>
        <v>0</v>
      </c>
      <c r="CT249" s="58">
        <f t="shared" si="145"/>
        <v>0</v>
      </c>
      <c r="CU249" s="58">
        <f t="shared" si="146"/>
        <v>0</v>
      </c>
      <c r="CV249" s="58">
        <f t="shared" si="147"/>
        <v>0</v>
      </c>
      <c r="CW249" s="58">
        <f t="shared" si="148"/>
        <v>0</v>
      </c>
      <c r="CX249" s="58">
        <f t="shared" si="149"/>
        <v>0</v>
      </c>
      <c r="CY249" s="58">
        <f t="shared" si="150"/>
        <v>0</v>
      </c>
      <c r="CZ249" s="58">
        <f t="shared" si="151"/>
        <v>0</v>
      </c>
    </row>
    <row r="250" spans="1:104" ht="26" x14ac:dyDescent="0.35">
      <c r="A250" s="136" t="s">
        <v>330</v>
      </c>
      <c r="B250" s="296"/>
      <c r="C250" s="20" t="s">
        <v>917</v>
      </c>
      <c r="D250" s="22"/>
      <c r="E250" s="22"/>
      <c r="F250" s="22"/>
      <c r="G250" s="20">
        <f t="shared" si="114"/>
        <v>0</v>
      </c>
      <c r="H250" s="20"/>
      <c r="I250" s="20"/>
      <c r="J250" s="20"/>
      <c r="K250" s="20"/>
      <c r="L250" s="20"/>
      <c r="M250" s="20"/>
      <c r="N250" s="20"/>
      <c r="O250" s="20"/>
      <c r="P250" s="20"/>
      <c r="Q250" s="20"/>
      <c r="R250" s="20"/>
      <c r="S250" s="20"/>
      <c r="T250" s="67" t="s">
        <v>115</v>
      </c>
      <c r="U250" s="67"/>
      <c r="V250" s="68" t="e">
        <f t="shared" si="115"/>
        <v>#DIV/0!</v>
      </c>
      <c r="W250" s="68" t="e">
        <f t="shared" si="116"/>
        <v>#DIV/0!</v>
      </c>
      <c r="X250" s="67"/>
      <c r="Y250" s="67"/>
      <c r="Z250" s="67" t="s">
        <v>116</v>
      </c>
      <c r="AA250" s="67"/>
      <c r="AB250" s="68" t="e">
        <f t="shared" si="117"/>
        <v>#DIV/0!</v>
      </c>
      <c r="AC250" s="68" t="e">
        <f t="shared" si="118"/>
        <v>#DIV/0!</v>
      </c>
      <c r="AD250" s="67"/>
      <c r="AE250" s="67"/>
      <c r="AF250" s="67" t="s">
        <v>117</v>
      </c>
      <c r="AG250" s="67"/>
      <c r="AH250" s="68" t="e">
        <f t="shared" si="119"/>
        <v>#DIV/0!</v>
      </c>
      <c r="AI250" s="68" t="e">
        <f t="shared" si="120"/>
        <v>#DIV/0!</v>
      </c>
      <c r="AJ250" s="67"/>
      <c r="AK250" s="67"/>
      <c r="AL250" s="67" t="s">
        <v>118</v>
      </c>
      <c r="AM250" s="67"/>
      <c r="AN250" s="68" t="e">
        <f t="shared" si="121"/>
        <v>#DIV/0!</v>
      </c>
      <c r="AO250" s="68" t="e">
        <f t="shared" si="122"/>
        <v>#DIV/0!</v>
      </c>
      <c r="AP250" s="67"/>
      <c r="AQ250" s="67"/>
      <c r="AR250" s="67" t="s">
        <v>119</v>
      </c>
      <c r="AS250" s="67"/>
      <c r="AT250" s="68" t="e">
        <f t="shared" si="123"/>
        <v>#DIV/0!</v>
      </c>
      <c r="AU250" s="68" t="e">
        <f t="shared" si="124"/>
        <v>#DIV/0!</v>
      </c>
      <c r="AV250" s="67"/>
      <c r="AW250" s="67"/>
      <c r="AX250" s="67" t="s">
        <v>120</v>
      </c>
      <c r="AY250" s="67"/>
      <c r="AZ250" s="68" t="e">
        <f t="shared" si="125"/>
        <v>#DIV/0!</v>
      </c>
      <c r="BA250" s="68" t="e">
        <f t="shared" si="126"/>
        <v>#DIV/0!</v>
      </c>
      <c r="BB250" s="67"/>
      <c r="BC250" s="67"/>
      <c r="BD250" s="67" t="s">
        <v>121</v>
      </c>
      <c r="BE250" s="67"/>
      <c r="BF250" s="68" t="e">
        <f t="shared" si="127"/>
        <v>#DIV/0!</v>
      </c>
      <c r="BG250" s="68" t="e">
        <f t="shared" si="128"/>
        <v>#DIV/0!</v>
      </c>
      <c r="BH250" s="67"/>
      <c r="BI250" s="67"/>
      <c r="BJ250" s="67" t="s">
        <v>122</v>
      </c>
      <c r="BK250" s="67"/>
      <c r="BL250" s="68" t="e">
        <f t="shared" si="129"/>
        <v>#DIV/0!</v>
      </c>
      <c r="BM250" s="68" t="e">
        <f t="shared" si="130"/>
        <v>#DIV/0!</v>
      </c>
      <c r="BN250" s="67"/>
      <c r="BO250" s="67"/>
      <c r="BP250" s="67" t="s">
        <v>123</v>
      </c>
      <c r="BQ250" s="67"/>
      <c r="BR250" s="68" t="e">
        <f t="shared" si="131"/>
        <v>#DIV/0!</v>
      </c>
      <c r="BS250" s="68" t="e">
        <f t="shared" si="132"/>
        <v>#DIV/0!</v>
      </c>
      <c r="BT250" s="67"/>
      <c r="BU250" s="67"/>
      <c r="BV250" s="67" t="s">
        <v>124</v>
      </c>
      <c r="BW250" s="67"/>
      <c r="BX250" s="68" t="e">
        <f t="shared" si="133"/>
        <v>#DIV/0!</v>
      </c>
      <c r="BY250" s="68" t="e">
        <f t="shared" si="134"/>
        <v>#DIV/0!</v>
      </c>
      <c r="BZ250" s="67"/>
      <c r="CA250" s="67"/>
      <c r="CB250" s="67" t="s">
        <v>125</v>
      </c>
      <c r="CC250" s="67"/>
      <c r="CD250" s="68" t="e">
        <f t="shared" si="135"/>
        <v>#DIV/0!</v>
      </c>
      <c r="CE250" s="68" t="e">
        <f t="shared" si="136"/>
        <v>#DIV/0!</v>
      </c>
      <c r="CF250" s="67"/>
      <c r="CG250" s="67"/>
      <c r="CH250" s="67" t="s">
        <v>126</v>
      </c>
      <c r="CI250" s="67"/>
      <c r="CJ250" s="68" t="e">
        <f t="shared" si="137"/>
        <v>#DIV/0!</v>
      </c>
      <c r="CK250" s="68" t="e">
        <f t="shared" si="138"/>
        <v>#DIV/0!</v>
      </c>
      <c r="CL250" s="67"/>
      <c r="CM250" s="67"/>
      <c r="CN250" s="58">
        <f t="shared" si="139"/>
        <v>0</v>
      </c>
      <c r="CO250" s="58">
        <f t="shared" si="140"/>
        <v>0</v>
      </c>
      <c r="CP250" s="58">
        <f t="shared" si="141"/>
        <v>0</v>
      </c>
      <c r="CQ250" s="58">
        <f t="shared" si="142"/>
        <v>0</v>
      </c>
      <c r="CR250" s="58">
        <f t="shared" si="143"/>
        <v>0</v>
      </c>
      <c r="CS250" s="58">
        <f t="shared" si="144"/>
        <v>0</v>
      </c>
      <c r="CT250" s="58">
        <f t="shared" si="145"/>
        <v>0</v>
      </c>
      <c r="CU250" s="58">
        <f t="shared" si="146"/>
        <v>0</v>
      </c>
      <c r="CV250" s="58">
        <f t="shared" si="147"/>
        <v>0</v>
      </c>
      <c r="CW250" s="58">
        <f t="shared" si="148"/>
        <v>0</v>
      </c>
      <c r="CX250" s="58">
        <f t="shared" si="149"/>
        <v>0</v>
      </c>
      <c r="CY250" s="58">
        <f t="shared" si="150"/>
        <v>0</v>
      </c>
      <c r="CZ250" s="58">
        <f t="shared" si="151"/>
        <v>0</v>
      </c>
    </row>
    <row r="251" spans="1:104" ht="26" x14ac:dyDescent="0.35">
      <c r="A251" s="136" t="s">
        <v>330</v>
      </c>
      <c r="B251" s="297"/>
      <c r="C251" s="20" t="s">
        <v>918</v>
      </c>
      <c r="D251" s="22"/>
      <c r="E251" s="22"/>
      <c r="F251" s="22"/>
      <c r="G251" s="20">
        <f t="shared" si="114"/>
        <v>0</v>
      </c>
      <c r="H251" s="20"/>
      <c r="I251" s="20"/>
      <c r="J251" s="20"/>
      <c r="K251" s="20"/>
      <c r="L251" s="20"/>
      <c r="M251" s="20"/>
      <c r="N251" s="20"/>
      <c r="O251" s="20"/>
      <c r="P251" s="20"/>
      <c r="Q251" s="20"/>
      <c r="R251" s="20"/>
      <c r="S251" s="20"/>
      <c r="T251" s="67" t="s">
        <v>115</v>
      </c>
      <c r="U251" s="67"/>
      <c r="V251" s="68" t="e">
        <f t="shared" si="115"/>
        <v>#DIV/0!</v>
      </c>
      <c r="W251" s="68" t="e">
        <f t="shared" si="116"/>
        <v>#DIV/0!</v>
      </c>
      <c r="X251" s="67"/>
      <c r="Y251" s="67"/>
      <c r="Z251" s="67" t="s">
        <v>116</v>
      </c>
      <c r="AA251" s="67"/>
      <c r="AB251" s="68" t="e">
        <f t="shared" si="117"/>
        <v>#DIV/0!</v>
      </c>
      <c r="AC251" s="68" t="e">
        <f t="shared" si="118"/>
        <v>#DIV/0!</v>
      </c>
      <c r="AD251" s="67"/>
      <c r="AE251" s="67"/>
      <c r="AF251" s="67" t="s">
        <v>117</v>
      </c>
      <c r="AG251" s="67"/>
      <c r="AH251" s="68" t="e">
        <f t="shared" si="119"/>
        <v>#DIV/0!</v>
      </c>
      <c r="AI251" s="68" t="e">
        <f t="shared" si="120"/>
        <v>#DIV/0!</v>
      </c>
      <c r="AJ251" s="67"/>
      <c r="AK251" s="67"/>
      <c r="AL251" s="67" t="s">
        <v>118</v>
      </c>
      <c r="AM251" s="67"/>
      <c r="AN251" s="68" t="e">
        <f t="shared" si="121"/>
        <v>#DIV/0!</v>
      </c>
      <c r="AO251" s="68" t="e">
        <f t="shared" si="122"/>
        <v>#DIV/0!</v>
      </c>
      <c r="AP251" s="67"/>
      <c r="AQ251" s="67"/>
      <c r="AR251" s="67" t="s">
        <v>119</v>
      </c>
      <c r="AS251" s="67"/>
      <c r="AT251" s="68" t="e">
        <f t="shared" si="123"/>
        <v>#DIV/0!</v>
      </c>
      <c r="AU251" s="68" t="e">
        <f t="shared" si="124"/>
        <v>#DIV/0!</v>
      </c>
      <c r="AV251" s="67"/>
      <c r="AW251" s="67"/>
      <c r="AX251" s="67" t="s">
        <v>120</v>
      </c>
      <c r="AY251" s="67"/>
      <c r="AZ251" s="68" t="e">
        <f t="shared" si="125"/>
        <v>#DIV/0!</v>
      </c>
      <c r="BA251" s="68" t="e">
        <f t="shared" si="126"/>
        <v>#DIV/0!</v>
      </c>
      <c r="BB251" s="67"/>
      <c r="BC251" s="67"/>
      <c r="BD251" s="67" t="s">
        <v>121</v>
      </c>
      <c r="BE251" s="67"/>
      <c r="BF251" s="68" t="e">
        <f t="shared" si="127"/>
        <v>#DIV/0!</v>
      </c>
      <c r="BG251" s="68" t="e">
        <f t="shared" si="128"/>
        <v>#DIV/0!</v>
      </c>
      <c r="BH251" s="67"/>
      <c r="BI251" s="67"/>
      <c r="BJ251" s="67" t="s">
        <v>122</v>
      </c>
      <c r="BK251" s="67"/>
      <c r="BL251" s="68" t="e">
        <f t="shared" si="129"/>
        <v>#DIV/0!</v>
      </c>
      <c r="BM251" s="68" t="e">
        <f t="shared" si="130"/>
        <v>#DIV/0!</v>
      </c>
      <c r="BN251" s="67"/>
      <c r="BO251" s="67"/>
      <c r="BP251" s="67" t="s">
        <v>123</v>
      </c>
      <c r="BQ251" s="67"/>
      <c r="BR251" s="68" t="e">
        <f t="shared" si="131"/>
        <v>#DIV/0!</v>
      </c>
      <c r="BS251" s="68" t="e">
        <f t="shared" si="132"/>
        <v>#DIV/0!</v>
      </c>
      <c r="BT251" s="67"/>
      <c r="BU251" s="67"/>
      <c r="BV251" s="67" t="s">
        <v>124</v>
      </c>
      <c r="BW251" s="67"/>
      <c r="BX251" s="68" t="e">
        <f t="shared" si="133"/>
        <v>#DIV/0!</v>
      </c>
      <c r="BY251" s="68" t="e">
        <f t="shared" si="134"/>
        <v>#DIV/0!</v>
      </c>
      <c r="BZ251" s="67"/>
      <c r="CA251" s="67"/>
      <c r="CB251" s="67" t="s">
        <v>125</v>
      </c>
      <c r="CC251" s="67"/>
      <c r="CD251" s="68" t="e">
        <f t="shared" si="135"/>
        <v>#DIV/0!</v>
      </c>
      <c r="CE251" s="68" t="e">
        <f t="shared" si="136"/>
        <v>#DIV/0!</v>
      </c>
      <c r="CF251" s="67"/>
      <c r="CG251" s="67"/>
      <c r="CH251" s="67" t="s">
        <v>126</v>
      </c>
      <c r="CI251" s="67"/>
      <c r="CJ251" s="68" t="e">
        <f t="shared" si="137"/>
        <v>#DIV/0!</v>
      </c>
      <c r="CK251" s="68" t="e">
        <f t="shared" si="138"/>
        <v>#DIV/0!</v>
      </c>
      <c r="CL251" s="67"/>
      <c r="CM251" s="67"/>
      <c r="CN251" s="58">
        <f t="shared" si="139"/>
        <v>0</v>
      </c>
      <c r="CO251" s="58">
        <f t="shared" si="140"/>
        <v>0</v>
      </c>
      <c r="CP251" s="58">
        <f t="shared" si="141"/>
        <v>0</v>
      </c>
      <c r="CQ251" s="58">
        <f t="shared" si="142"/>
        <v>0</v>
      </c>
      <c r="CR251" s="58">
        <f t="shared" si="143"/>
        <v>0</v>
      </c>
      <c r="CS251" s="58">
        <f t="shared" si="144"/>
        <v>0</v>
      </c>
      <c r="CT251" s="58">
        <f t="shared" si="145"/>
        <v>0</v>
      </c>
      <c r="CU251" s="58">
        <f t="shared" si="146"/>
        <v>0</v>
      </c>
      <c r="CV251" s="58">
        <f t="shared" si="147"/>
        <v>0</v>
      </c>
      <c r="CW251" s="58">
        <f t="shared" si="148"/>
        <v>0</v>
      </c>
      <c r="CX251" s="58">
        <f t="shared" si="149"/>
        <v>0</v>
      </c>
      <c r="CY251" s="58">
        <f t="shared" si="150"/>
        <v>0</v>
      </c>
      <c r="CZ251" s="58">
        <f t="shared" si="151"/>
        <v>0</v>
      </c>
    </row>
    <row r="252" spans="1:104" ht="39" x14ac:dyDescent="0.35">
      <c r="A252" s="136" t="s">
        <v>330</v>
      </c>
      <c r="B252" s="295" t="s">
        <v>158</v>
      </c>
      <c r="C252" s="20" t="s">
        <v>919</v>
      </c>
      <c r="D252" s="123" t="s">
        <v>291</v>
      </c>
      <c r="E252" s="123" t="s">
        <v>292</v>
      </c>
      <c r="F252" s="123" t="s">
        <v>293</v>
      </c>
      <c r="G252" s="20">
        <f t="shared" si="114"/>
        <v>3</v>
      </c>
      <c r="H252" s="124"/>
      <c r="I252" s="124"/>
      <c r="J252" s="124"/>
      <c r="K252" s="124"/>
      <c r="L252" s="124"/>
      <c r="M252" s="124"/>
      <c r="N252" s="124"/>
      <c r="O252" s="124"/>
      <c r="P252" s="124"/>
      <c r="Q252" s="124">
        <v>1</v>
      </c>
      <c r="R252" s="124">
        <v>1</v>
      </c>
      <c r="S252" s="124">
        <v>1</v>
      </c>
      <c r="T252" s="67" t="s">
        <v>115</v>
      </c>
      <c r="U252" s="67"/>
      <c r="V252" s="68" t="e">
        <f t="shared" si="115"/>
        <v>#DIV/0!</v>
      </c>
      <c r="W252" s="68">
        <f t="shared" si="116"/>
        <v>0</v>
      </c>
      <c r="X252" s="67"/>
      <c r="Y252" s="67"/>
      <c r="Z252" s="67" t="s">
        <v>116</v>
      </c>
      <c r="AA252" s="67"/>
      <c r="AB252" s="68" t="e">
        <f t="shared" si="117"/>
        <v>#DIV/0!</v>
      </c>
      <c r="AC252" s="68">
        <f t="shared" si="118"/>
        <v>0</v>
      </c>
      <c r="AD252" s="67"/>
      <c r="AE252" s="67"/>
      <c r="AF252" s="67" t="s">
        <v>117</v>
      </c>
      <c r="AG252" s="67"/>
      <c r="AH252" s="68" t="e">
        <f t="shared" si="119"/>
        <v>#DIV/0!</v>
      </c>
      <c r="AI252" s="68">
        <f t="shared" si="120"/>
        <v>0</v>
      </c>
      <c r="AJ252" s="67"/>
      <c r="AK252" s="67"/>
      <c r="AL252" s="67" t="s">
        <v>118</v>
      </c>
      <c r="AM252" s="67"/>
      <c r="AN252" s="68" t="e">
        <f t="shared" si="121"/>
        <v>#DIV/0!</v>
      </c>
      <c r="AO252" s="68">
        <f t="shared" si="122"/>
        <v>0</v>
      </c>
      <c r="AP252" s="67"/>
      <c r="AQ252" s="67"/>
      <c r="AR252" s="67" t="s">
        <v>119</v>
      </c>
      <c r="AS252" s="67"/>
      <c r="AT252" s="68" t="e">
        <f t="shared" si="123"/>
        <v>#DIV/0!</v>
      </c>
      <c r="AU252" s="68">
        <f t="shared" si="124"/>
        <v>0</v>
      </c>
      <c r="AV252" s="67"/>
      <c r="AW252" s="67"/>
      <c r="AX252" s="67" t="s">
        <v>120</v>
      </c>
      <c r="AY252" s="67"/>
      <c r="AZ252" s="68" t="e">
        <f t="shared" si="125"/>
        <v>#DIV/0!</v>
      </c>
      <c r="BA252" s="68">
        <f t="shared" si="126"/>
        <v>0</v>
      </c>
      <c r="BB252" s="67"/>
      <c r="BC252" s="67"/>
      <c r="BD252" s="67" t="s">
        <v>121</v>
      </c>
      <c r="BE252" s="67"/>
      <c r="BF252" s="68" t="e">
        <f t="shared" si="127"/>
        <v>#DIV/0!</v>
      </c>
      <c r="BG252" s="68">
        <f t="shared" si="128"/>
        <v>0</v>
      </c>
      <c r="BH252" s="67"/>
      <c r="BI252" s="67"/>
      <c r="BJ252" s="67" t="s">
        <v>122</v>
      </c>
      <c r="BK252" s="67"/>
      <c r="BL252" s="68" t="e">
        <f t="shared" si="129"/>
        <v>#DIV/0!</v>
      </c>
      <c r="BM252" s="68">
        <f t="shared" si="130"/>
        <v>0</v>
      </c>
      <c r="BN252" s="67"/>
      <c r="BO252" s="67"/>
      <c r="BP252" s="67" t="s">
        <v>123</v>
      </c>
      <c r="BQ252" s="67"/>
      <c r="BR252" s="68" t="e">
        <f t="shared" si="131"/>
        <v>#DIV/0!</v>
      </c>
      <c r="BS252" s="68">
        <f t="shared" si="132"/>
        <v>0</v>
      </c>
      <c r="BT252" s="67"/>
      <c r="BU252" s="67"/>
      <c r="BV252" s="67" t="s">
        <v>124</v>
      </c>
      <c r="BW252" s="67"/>
      <c r="BX252" s="68">
        <f t="shared" si="133"/>
        <v>0</v>
      </c>
      <c r="BY252" s="68">
        <f t="shared" si="134"/>
        <v>0</v>
      </c>
      <c r="BZ252" s="67"/>
      <c r="CA252" s="67"/>
      <c r="CB252" s="67" t="s">
        <v>125</v>
      </c>
      <c r="CC252" s="67"/>
      <c r="CD252" s="68">
        <f t="shared" si="135"/>
        <v>0</v>
      </c>
      <c r="CE252" s="68">
        <f t="shared" si="136"/>
        <v>0</v>
      </c>
      <c r="CF252" s="67"/>
      <c r="CG252" s="67"/>
      <c r="CH252" s="67" t="s">
        <v>126</v>
      </c>
      <c r="CI252" s="67"/>
      <c r="CJ252" s="68">
        <f t="shared" si="137"/>
        <v>0</v>
      </c>
      <c r="CK252" s="68">
        <f t="shared" si="138"/>
        <v>0</v>
      </c>
      <c r="CL252" s="67"/>
      <c r="CM252" s="67"/>
      <c r="CN252" s="58">
        <f t="shared" si="139"/>
        <v>0</v>
      </c>
      <c r="CO252" s="58">
        <f t="shared" si="140"/>
        <v>0</v>
      </c>
      <c r="CP252" s="58">
        <f t="shared" si="141"/>
        <v>0</v>
      </c>
      <c r="CQ252" s="58">
        <f t="shared" si="142"/>
        <v>0</v>
      </c>
      <c r="CR252" s="58">
        <f t="shared" si="143"/>
        <v>0</v>
      </c>
      <c r="CS252" s="58">
        <f t="shared" si="144"/>
        <v>0</v>
      </c>
      <c r="CT252" s="58">
        <f t="shared" si="145"/>
        <v>0</v>
      </c>
      <c r="CU252" s="58">
        <f t="shared" si="146"/>
        <v>0</v>
      </c>
      <c r="CV252" s="58">
        <f t="shared" si="147"/>
        <v>0</v>
      </c>
      <c r="CW252" s="58">
        <f t="shared" si="148"/>
        <v>0</v>
      </c>
      <c r="CX252" s="58">
        <f t="shared" si="149"/>
        <v>0</v>
      </c>
      <c r="CY252" s="58">
        <f t="shared" si="150"/>
        <v>0</v>
      </c>
      <c r="CZ252" s="58">
        <f t="shared" si="151"/>
        <v>0</v>
      </c>
    </row>
    <row r="253" spans="1:104" ht="26" x14ac:dyDescent="0.35">
      <c r="A253" s="136" t="s">
        <v>330</v>
      </c>
      <c r="B253" s="296"/>
      <c r="C253" s="20" t="s">
        <v>920</v>
      </c>
      <c r="D253" s="123" t="s">
        <v>291</v>
      </c>
      <c r="E253" s="123" t="s">
        <v>294</v>
      </c>
      <c r="F253" s="123" t="s">
        <v>295</v>
      </c>
      <c r="G253" s="20">
        <f t="shared" si="114"/>
        <v>2</v>
      </c>
      <c r="H253" s="124"/>
      <c r="I253" s="124"/>
      <c r="J253" s="124"/>
      <c r="K253" s="124"/>
      <c r="L253" s="124"/>
      <c r="M253" s="124"/>
      <c r="N253" s="124">
        <v>1</v>
      </c>
      <c r="O253" s="124"/>
      <c r="P253" s="124"/>
      <c r="Q253" s="124"/>
      <c r="R253" s="124">
        <v>1</v>
      </c>
      <c r="S253" s="124"/>
      <c r="T253" s="67" t="s">
        <v>115</v>
      </c>
      <c r="U253" s="67"/>
      <c r="V253" s="68" t="e">
        <f t="shared" si="115"/>
        <v>#DIV/0!</v>
      </c>
      <c r="W253" s="68">
        <f t="shared" si="116"/>
        <v>0</v>
      </c>
      <c r="X253" s="67"/>
      <c r="Y253" s="67"/>
      <c r="Z253" s="67" t="s">
        <v>116</v>
      </c>
      <c r="AA253" s="67"/>
      <c r="AB253" s="68" t="e">
        <f t="shared" si="117"/>
        <v>#DIV/0!</v>
      </c>
      <c r="AC253" s="68">
        <f t="shared" si="118"/>
        <v>0</v>
      </c>
      <c r="AD253" s="67"/>
      <c r="AE253" s="67"/>
      <c r="AF253" s="67" t="s">
        <v>117</v>
      </c>
      <c r="AG253" s="67"/>
      <c r="AH253" s="68" t="e">
        <f t="shared" si="119"/>
        <v>#DIV/0!</v>
      </c>
      <c r="AI253" s="68">
        <f t="shared" si="120"/>
        <v>0</v>
      </c>
      <c r="AJ253" s="67"/>
      <c r="AK253" s="67"/>
      <c r="AL253" s="67" t="s">
        <v>118</v>
      </c>
      <c r="AM253" s="67"/>
      <c r="AN253" s="68" t="e">
        <f t="shared" si="121"/>
        <v>#DIV/0!</v>
      </c>
      <c r="AO253" s="68">
        <f t="shared" si="122"/>
        <v>0</v>
      </c>
      <c r="AP253" s="67"/>
      <c r="AQ253" s="67"/>
      <c r="AR253" s="67" t="s">
        <v>119</v>
      </c>
      <c r="AS253" s="67"/>
      <c r="AT253" s="68" t="e">
        <f t="shared" si="123"/>
        <v>#DIV/0!</v>
      </c>
      <c r="AU253" s="68">
        <f t="shared" si="124"/>
        <v>0</v>
      </c>
      <c r="AV253" s="67"/>
      <c r="AW253" s="67"/>
      <c r="AX253" s="67" t="s">
        <v>120</v>
      </c>
      <c r="AY253" s="67"/>
      <c r="AZ253" s="68" t="e">
        <f t="shared" si="125"/>
        <v>#DIV/0!</v>
      </c>
      <c r="BA253" s="68">
        <f t="shared" si="126"/>
        <v>0</v>
      </c>
      <c r="BB253" s="67"/>
      <c r="BC253" s="67"/>
      <c r="BD253" s="67" t="s">
        <v>121</v>
      </c>
      <c r="BE253" s="67"/>
      <c r="BF253" s="68">
        <f t="shared" si="127"/>
        <v>0</v>
      </c>
      <c r="BG253" s="68">
        <f t="shared" si="128"/>
        <v>0</v>
      </c>
      <c r="BH253" s="67"/>
      <c r="BI253" s="67"/>
      <c r="BJ253" s="67" t="s">
        <v>122</v>
      </c>
      <c r="BK253" s="67"/>
      <c r="BL253" s="68" t="e">
        <f t="shared" si="129"/>
        <v>#DIV/0!</v>
      </c>
      <c r="BM253" s="68">
        <f t="shared" si="130"/>
        <v>0</v>
      </c>
      <c r="BN253" s="67"/>
      <c r="BO253" s="67"/>
      <c r="BP253" s="67" t="s">
        <v>123</v>
      </c>
      <c r="BQ253" s="67"/>
      <c r="BR253" s="68" t="e">
        <f t="shared" si="131"/>
        <v>#DIV/0!</v>
      </c>
      <c r="BS253" s="68">
        <f t="shared" si="132"/>
        <v>0</v>
      </c>
      <c r="BT253" s="67"/>
      <c r="BU253" s="67"/>
      <c r="BV253" s="67" t="s">
        <v>124</v>
      </c>
      <c r="BW253" s="67"/>
      <c r="BX253" s="68" t="e">
        <f t="shared" si="133"/>
        <v>#DIV/0!</v>
      </c>
      <c r="BY253" s="68">
        <f t="shared" si="134"/>
        <v>0</v>
      </c>
      <c r="BZ253" s="67"/>
      <c r="CA253" s="67"/>
      <c r="CB253" s="67" t="s">
        <v>125</v>
      </c>
      <c r="CC253" s="67"/>
      <c r="CD253" s="68">
        <f t="shared" si="135"/>
        <v>0</v>
      </c>
      <c r="CE253" s="68">
        <f t="shared" si="136"/>
        <v>0</v>
      </c>
      <c r="CF253" s="67"/>
      <c r="CG253" s="67"/>
      <c r="CH253" s="67" t="s">
        <v>126</v>
      </c>
      <c r="CI253" s="67"/>
      <c r="CJ253" s="68" t="e">
        <f t="shared" si="137"/>
        <v>#DIV/0!</v>
      </c>
      <c r="CK253" s="68">
        <f t="shared" si="138"/>
        <v>0</v>
      </c>
      <c r="CL253" s="67"/>
      <c r="CM253" s="67"/>
      <c r="CN253" s="58">
        <f t="shared" si="139"/>
        <v>0</v>
      </c>
      <c r="CO253" s="58">
        <f t="shared" si="140"/>
        <v>0</v>
      </c>
      <c r="CP253" s="58">
        <f t="shared" si="141"/>
        <v>0</v>
      </c>
      <c r="CQ253" s="58">
        <f t="shared" si="142"/>
        <v>0</v>
      </c>
      <c r="CR253" s="58">
        <f t="shared" si="143"/>
        <v>0</v>
      </c>
      <c r="CS253" s="58">
        <f t="shared" si="144"/>
        <v>0</v>
      </c>
      <c r="CT253" s="58">
        <f t="shared" si="145"/>
        <v>0</v>
      </c>
      <c r="CU253" s="58">
        <f t="shared" si="146"/>
        <v>0</v>
      </c>
      <c r="CV253" s="58">
        <f t="shared" si="147"/>
        <v>0</v>
      </c>
      <c r="CW253" s="58">
        <f t="shared" si="148"/>
        <v>0</v>
      </c>
      <c r="CX253" s="58">
        <f t="shared" si="149"/>
        <v>0</v>
      </c>
      <c r="CY253" s="58">
        <f t="shared" si="150"/>
        <v>0</v>
      </c>
      <c r="CZ253" s="58">
        <f t="shared" si="151"/>
        <v>0</v>
      </c>
    </row>
    <row r="254" spans="1:104" ht="26" x14ac:dyDescent="0.35">
      <c r="A254" s="136" t="s">
        <v>330</v>
      </c>
      <c r="B254" s="296"/>
      <c r="C254" s="20" t="s">
        <v>921</v>
      </c>
      <c r="D254" s="123"/>
      <c r="E254" s="123"/>
      <c r="F254" s="123"/>
      <c r="G254" s="20">
        <f t="shared" si="114"/>
        <v>0</v>
      </c>
      <c r="H254" s="124"/>
      <c r="I254" s="124"/>
      <c r="J254" s="124"/>
      <c r="K254" s="124"/>
      <c r="L254" s="124"/>
      <c r="M254" s="124"/>
      <c r="N254" s="124"/>
      <c r="O254" s="124"/>
      <c r="P254" s="124"/>
      <c r="Q254" s="124"/>
      <c r="R254" s="124"/>
      <c r="S254" s="124"/>
      <c r="T254" s="67" t="s">
        <v>115</v>
      </c>
      <c r="U254" s="67"/>
      <c r="V254" s="68" t="e">
        <f t="shared" si="115"/>
        <v>#DIV/0!</v>
      </c>
      <c r="W254" s="68" t="e">
        <f t="shared" si="116"/>
        <v>#DIV/0!</v>
      </c>
      <c r="X254" s="67"/>
      <c r="Y254" s="67"/>
      <c r="Z254" s="67" t="s">
        <v>116</v>
      </c>
      <c r="AA254" s="67"/>
      <c r="AB254" s="68" t="e">
        <f t="shared" si="117"/>
        <v>#DIV/0!</v>
      </c>
      <c r="AC254" s="68" t="e">
        <f t="shared" si="118"/>
        <v>#DIV/0!</v>
      </c>
      <c r="AD254" s="67"/>
      <c r="AE254" s="67"/>
      <c r="AF254" s="67" t="s">
        <v>117</v>
      </c>
      <c r="AG254" s="67"/>
      <c r="AH254" s="68" t="e">
        <f t="shared" si="119"/>
        <v>#DIV/0!</v>
      </c>
      <c r="AI254" s="68" t="e">
        <f t="shared" si="120"/>
        <v>#DIV/0!</v>
      </c>
      <c r="AJ254" s="67"/>
      <c r="AK254" s="67"/>
      <c r="AL254" s="67" t="s">
        <v>118</v>
      </c>
      <c r="AM254" s="67"/>
      <c r="AN254" s="68" t="e">
        <f t="shared" si="121"/>
        <v>#DIV/0!</v>
      </c>
      <c r="AO254" s="68" t="e">
        <f t="shared" si="122"/>
        <v>#DIV/0!</v>
      </c>
      <c r="AP254" s="67"/>
      <c r="AQ254" s="67"/>
      <c r="AR254" s="67" t="s">
        <v>119</v>
      </c>
      <c r="AS254" s="67"/>
      <c r="AT254" s="68" t="e">
        <f t="shared" si="123"/>
        <v>#DIV/0!</v>
      </c>
      <c r="AU254" s="68" t="e">
        <f t="shared" si="124"/>
        <v>#DIV/0!</v>
      </c>
      <c r="AV254" s="67"/>
      <c r="AW254" s="67"/>
      <c r="AX254" s="67" t="s">
        <v>120</v>
      </c>
      <c r="AY254" s="67"/>
      <c r="AZ254" s="68" t="e">
        <f t="shared" si="125"/>
        <v>#DIV/0!</v>
      </c>
      <c r="BA254" s="68" t="e">
        <f t="shared" si="126"/>
        <v>#DIV/0!</v>
      </c>
      <c r="BB254" s="67"/>
      <c r="BC254" s="67"/>
      <c r="BD254" s="67" t="s">
        <v>121</v>
      </c>
      <c r="BE254" s="67"/>
      <c r="BF254" s="68" t="e">
        <f t="shared" si="127"/>
        <v>#DIV/0!</v>
      </c>
      <c r="BG254" s="68" t="e">
        <f t="shared" si="128"/>
        <v>#DIV/0!</v>
      </c>
      <c r="BH254" s="67"/>
      <c r="BI254" s="67"/>
      <c r="BJ254" s="67" t="s">
        <v>122</v>
      </c>
      <c r="BK254" s="67"/>
      <c r="BL254" s="68" t="e">
        <f t="shared" si="129"/>
        <v>#DIV/0!</v>
      </c>
      <c r="BM254" s="68" t="e">
        <f t="shared" si="130"/>
        <v>#DIV/0!</v>
      </c>
      <c r="BN254" s="67"/>
      <c r="BO254" s="67"/>
      <c r="BP254" s="67" t="s">
        <v>123</v>
      </c>
      <c r="BQ254" s="67"/>
      <c r="BR254" s="68" t="e">
        <f t="shared" si="131"/>
        <v>#DIV/0!</v>
      </c>
      <c r="BS254" s="68" t="e">
        <f t="shared" si="132"/>
        <v>#DIV/0!</v>
      </c>
      <c r="BT254" s="67"/>
      <c r="BU254" s="67"/>
      <c r="BV254" s="67" t="s">
        <v>124</v>
      </c>
      <c r="BW254" s="67"/>
      <c r="BX254" s="68" t="e">
        <f t="shared" si="133"/>
        <v>#DIV/0!</v>
      </c>
      <c r="BY254" s="68" t="e">
        <f t="shared" si="134"/>
        <v>#DIV/0!</v>
      </c>
      <c r="BZ254" s="67"/>
      <c r="CA254" s="67"/>
      <c r="CB254" s="67" t="s">
        <v>125</v>
      </c>
      <c r="CC254" s="67"/>
      <c r="CD254" s="68" t="e">
        <f t="shared" si="135"/>
        <v>#DIV/0!</v>
      </c>
      <c r="CE254" s="68" t="e">
        <f t="shared" si="136"/>
        <v>#DIV/0!</v>
      </c>
      <c r="CF254" s="67"/>
      <c r="CG254" s="67"/>
      <c r="CH254" s="67" t="s">
        <v>126</v>
      </c>
      <c r="CI254" s="67"/>
      <c r="CJ254" s="68" t="e">
        <f t="shared" si="137"/>
        <v>#DIV/0!</v>
      </c>
      <c r="CK254" s="68" t="e">
        <f t="shared" si="138"/>
        <v>#DIV/0!</v>
      </c>
      <c r="CL254" s="67"/>
      <c r="CM254" s="67"/>
      <c r="CN254" s="58">
        <f t="shared" si="139"/>
        <v>0</v>
      </c>
      <c r="CO254" s="58">
        <f t="shared" si="140"/>
        <v>0</v>
      </c>
      <c r="CP254" s="58">
        <f t="shared" si="141"/>
        <v>0</v>
      </c>
      <c r="CQ254" s="58">
        <f t="shared" si="142"/>
        <v>0</v>
      </c>
      <c r="CR254" s="58">
        <f t="shared" si="143"/>
        <v>0</v>
      </c>
      <c r="CS254" s="58">
        <f t="shared" si="144"/>
        <v>0</v>
      </c>
      <c r="CT254" s="58">
        <f t="shared" si="145"/>
        <v>0</v>
      </c>
      <c r="CU254" s="58">
        <f t="shared" si="146"/>
        <v>0</v>
      </c>
      <c r="CV254" s="58">
        <f t="shared" si="147"/>
        <v>0</v>
      </c>
      <c r="CW254" s="58">
        <f t="shared" si="148"/>
        <v>0</v>
      </c>
      <c r="CX254" s="58">
        <f t="shared" si="149"/>
        <v>0</v>
      </c>
      <c r="CY254" s="58">
        <f t="shared" si="150"/>
        <v>0</v>
      </c>
      <c r="CZ254" s="58">
        <f t="shared" si="151"/>
        <v>0</v>
      </c>
    </row>
    <row r="255" spans="1:104" ht="26" x14ac:dyDescent="0.35">
      <c r="A255" s="136" t="s">
        <v>330</v>
      </c>
      <c r="B255" s="297"/>
      <c r="C255" s="20" t="s">
        <v>922</v>
      </c>
      <c r="D255" s="123"/>
      <c r="E255" s="123"/>
      <c r="F255" s="123"/>
      <c r="G255" s="20">
        <f t="shared" si="114"/>
        <v>0</v>
      </c>
      <c r="H255" s="124"/>
      <c r="I255" s="124"/>
      <c r="J255" s="124"/>
      <c r="K255" s="124"/>
      <c r="L255" s="124"/>
      <c r="M255" s="124"/>
      <c r="N255" s="124"/>
      <c r="O255" s="124"/>
      <c r="P255" s="124"/>
      <c r="Q255" s="124"/>
      <c r="R255" s="124"/>
      <c r="S255" s="124"/>
      <c r="T255" s="67" t="s">
        <v>115</v>
      </c>
      <c r="U255" s="67"/>
      <c r="V255" s="68" t="e">
        <f t="shared" si="115"/>
        <v>#DIV/0!</v>
      </c>
      <c r="W255" s="68" t="e">
        <f t="shared" si="116"/>
        <v>#DIV/0!</v>
      </c>
      <c r="X255" s="67"/>
      <c r="Y255" s="67"/>
      <c r="Z255" s="67" t="s">
        <v>116</v>
      </c>
      <c r="AA255" s="67"/>
      <c r="AB255" s="68" t="e">
        <f t="shared" si="117"/>
        <v>#DIV/0!</v>
      </c>
      <c r="AC255" s="68" t="e">
        <f t="shared" si="118"/>
        <v>#DIV/0!</v>
      </c>
      <c r="AD255" s="67"/>
      <c r="AE255" s="67"/>
      <c r="AF255" s="67" t="s">
        <v>117</v>
      </c>
      <c r="AG255" s="67"/>
      <c r="AH255" s="68" t="e">
        <f t="shared" si="119"/>
        <v>#DIV/0!</v>
      </c>
      <c r="AI255" s="68" t="e">
        <f t="shared" si="120"/>
        <v>#DIV/0!</v>
      </c>
      <c r="AJ255" s="67"/>
      <c r="AK255" s="67"/>
      <c r="AL255" s="67" t="s">
        <v>118</v>
      </c>
      <c r="AM255" s="67"/>
      <c r="AN255" s="68" t="e">
        <f t="shared" si="121"/>
        <v>#DIV/0!</v>
      </c>
      <c r="AO255" s="68" t="e">
        <f t="shared" si="122"/>
        <v>#DIV/0!</v>
      </c>
      <c r="AP255" s="67"/>
      <c r="AQ255" s="67"/>
      <c r="AR255" s="67" t="s">
        <v>119</v>
      </c>
      <c r="AS255" s="67"/>
      <c r="AT255" s="68" t="e">
        <f t="shared" si="123"/>
        <v>#DIV/0!</v>
      </c>
      <c r="AU255" s="68" t="e">
        <f t="shared" si="124"/>
        <v>#DIV/0!</v>
      </c>
      <c r="AV255" s="67"/>
      <c r="AW255" s="67"/>
      <c r="AX255" s="67" t="s">
        <v>120</v>
      </c>
      <c r="AY255" s="67"/>
      <c r="AZ255" s="68" t="e">
        <f t="shared" si="125"/>
        <v>#DIV/0!</v>
      </c>
      <c r="BA255" s="68" t="e">
        <f t="shared" si="126"/>
        <v>#DIV/0!</v>
      </c>
      <c r="BB255" s="67"/>
      <c r="BC255" s="67"/>
      <c r="BD255" s="67" t="s">
        <v>121</v>
      </c>
      <c r="BE255" s="67"/>
      <c r="BF255" s="68" t="e">
        <f t="shared" si="127"/>
        <v>#DIV/0!</v>
      </c>
      <c r="BG255" s="68" t="e">
        <f t="shared" si="128"/>
        <v>#DIV/0!</v>
      </c>
      <c r="BH255" s="67"/>
      <c r="BI255" s="67"/>
      <c r="BJ255" s="67" t="s">
        <v>122</v>
      </c>
      <c r="BK255" s="67"/>
      <c r="BL255" s="68" t="e">
        <f t="shared" si="129"/>
        <v>#DIV/0!</v>
      </c>
      <c r="BM255" s="68" t="e">
        <f t="shared" si="130"/>
        <v>#DIV/0!</v>
      </c>
      <c r="BN255" s="67"/>
      <c r="BO255" s="67"/>
      <c r="BP255" s="67" t="s">
        <v>123</v>
      </c>
      <c r="BQ255" s="67"/>
      <c r="BR255" s="68" t="e">
        <f t="shared" si="131"/>
        <v>#DIV/0!</v>
      </c>
      <c r="BS255" s="68" t="e">
        <f t="shared" si="132"/>
        <v>#DIV/0!</v>
      </c>
      <c r="BT255" s="67"/>
      <c r="BU255" s="67"/>
      <c r="BV255" s="67" t="s">
        <v>124</v>
      </c>
      <c r="BW255" s="67"/>
      <c r="BX255" s="68" t="e">
        <f t="shared" si="133"/>
        <v>#DIV/0!</v>
      </c>
      <c r="BY255" s="68" t="e">
        <f t="shared" si="134"/>
        <v>#DIV/0!</v>
      </c>
      <c r="BZ255" s="67"/>
      <c r="CA255" s="67"/>
      <c r="CB255" s="67" t="s">
        <v>125</v>
      </c>
      <c r="CC255" s="67"/>
      <c r="CD255" s="68" t="e">
        <f t="shared" si="135"/>
        <v>#DIV/0!</v>
      </c>
      <c r="CE255" s="68" t="e">
        <f t="shared" si="136"/>
        <v>#DIV/0!</v>
      </c>
      <c r="CF255" s="67"/>
      <c r="CG255" s="67"/>
      <c r="CH255" s="67" t="s">
        <v>126</v>
      </c>
      <c r="CI255" s="67"/>
      <c r="CJ255" s="68" t="e">
        <f t="shared" si="137"/>
        <v>#DIV/0!</v>
      </c>
      <c r="CK255" s="68" t="e">
        <f t="shared" si="138"/>
        <v>#DIV/0!</v>
      </c>
      <c r="CL255" s="67"/>
      <c r="CM255" s="67"/>
      <c r="CN255" s="58">
        <f t="shared" si="139"/>
        <v>0</v>
      </c>
      <c r="CO255" s="58">
        <f t="shared" si="140"/>
        <v>0</v>
      </c>
      <c r="CP255" s="58">
        <f t="shared" si="141"/>
        <v>0</v>
      </c>
      <c r="CQ255" s="58">
        <f t="shared" si="142"/>
        <v>0</v>
      </c>
      <c r="CR255" s="58">
        <f t="shared" si="143"/>
        <v>0</v>
      </c>
      <c r="CS255" s="58">
        <f t="shared" si="144"/>
        <v>0</v>
      </c>
      <c r="CT255" s="58">
        <f t="shared" si="145"/>
        <v>0</v>
      </c>
      <c r="CU255" s="58">
        <f t="shared" si="146"/>
        <v>0</v>
      </c>
      <c r="CV255" s="58">
        <f t="shared" si="147"/>
        <v>0</v>
      </c>
      <c r="CW255" s="58">
        <f t="shared" si="148"/>
        <v>0</v>
      </c>
      <c r="CX255" s="58">
        <f t="shared" si="149"/>
        <v>0</v>
      </c>
      <c r="CY255" s="58">
        <f t="shared" si="150"/>
        <v>0</v>
      </c>
      <c r="CZ255" s="58">
        <f t="shared" si="151"/>
        <v>0</v>
      </c>
    </row>
    <row r="256" spans="1:104" ht="78" x14ac:dyDescent="0.35">
      <c r="A256" s="136" t="s">
        <v>330</v>
      </c>
      <c r="B256" s="295" t="s">
        <v>158</v>
      </c>
      <c r="C256" s="20" t="s">
        <v>923</v>
      </c>
      <c r="D256" s="123" t="s">
        <v>291</v>
      </c>
      <c r="E256" s="123" t="s">
        <v>296</v>
      </c>
      <c r="F256" s="123" t="s">
        <v>297</v>
      </c>
      <c r="G256" s="20">
        <f t="shared" si="114"/>
        <v>2</v>
      </c>
      <c r="H256" s="124"/>
      <c r="I256" s="124"/>
      <c r="J256" s="124"/>
      <c r="K256" s="124"/>
      <c r="L256" s="124"/>
      <c r="M256" s="124"/>
      <c r="N256" s="124">
        <v>1</v>
      </c>
      <c r="O256" s="124"/>
      <c r="P256" s="124"/>
      <c r="Q256" s="124">
        <v>1</v>
      </c>
      <c r="R256" s="124"/>
      <c r="S256" s="124"/>
      <c r="T256" s="67" t="s">
        <v>115</v>
      </c>
      <c r="U256" s="67"/>
      <c r="V256" s="68" t="e">
        <f t="shared" si="115"/>
        <v>#DIV/0!</v>
      </c>
      <c r="W256" s="68">
        <f t="shared" si="116"/>
        <v>0</v>
      </c>
      <c r="X256" s="67"/>
      <c r="Y256" s="67"/>
      <c r="Z256" s="67" t="s">
        <v>116</v>
      </c>
      <c r="AA256" s="67"/>
      <c r="AB256" s="68" t="e">
        <f t="shared" si="117"/>
        <v>#DIV/0!</v>
      </c>
      <c r="AC256" s="68">
        <f t="shared" si="118"/>
        <v>0</v>
      </c>
      <c r="AD256" s="67"/>
      <c r="AE256" s="67"/>
      <c r="AF256" s="67" t="s">
        <v>117</v>
      </c>
      <c r="AG256" s="67"/>
      <c r="AH256" s="68" t="e">
        <f t="shared" si="119"/>
        <v>#DIV/0!</v>
      </c>
      <c r="AI256" s="68">
        <f t="shared" si="120"/>
        <v>0</v>
      </c>
      <c r="AJ256" s="67"/>
      <c r="AK256" s="67"/>
      <c r="AL256" s="67" t="s">
        <v>118</v>
      </c>
      <c r="AM256" s="67"/>
      <c r="AN256" s="68" t="e">
        <f t="shared" si="121"/>
        <v>#DIV/0!</v>
      </c>
      <c r="AO256" s="68">
        <f t="shared" si="122"/>
        <v>0</v>
      </c>
      <c r="AP256" s="67"/>
      <c r="AQ256" s="67"/>
      <c r="AR256" s="67" t="s">
        <v>119</v>
      </c>
      <c r="AS256" s="67"/>
      <c r="AT256" s="68" t="e">
        <f t="shared" si="123"/>
        <v>#DIV/0!</v>
      </c>
      <c r="AU256" s="68">
        <f t="shared" si="124"/>
        <v>0</v>
      </c>
      <c r="AV256" s="67"/>
      <c r="AW256" s="67"/>
      <c r="AX256" s="67" t="s">
        <v>120</v>
      </c>
      <c r="AY256" s="67"/>
      <c r="AZ256" s="68" t="e">
        <f t="shared" si="125"/>
        <v>#DIV/0!</v>
      </c>
      <c r="BA256" s="68">
        <f t="shared" si="126"/>
        <v>0</v>
      </c>
      <c r="BB256" s="67"/>
      <c r="BC256" s="67"/>
      <c r="BD256" s="67" t="s">
        <v>121</v>
      </c>
      <c r="BE256" s="67"/>
      <c r="BF256" s="68">
        <f t="shared" si="127"/>
        <v>0</v>
      </c>
      <c r="BG256" s="68">
        <f t="shared" si="128"/>
        <v>0</v>
      </c>
      <c r="BH256" s="67"/>
      <c r="BI256" s="67"/>
      <c r="BJ256" s="67" t="s">
        <v>122</v>
      </c>
      <c r="BK256" s="67"/>
      <c r="BL256" s="68" t="e">
        <f t="shared" si="129"/>
        <v>#DIV/0!</v>
      </c>
      <c r="BM256" s="68">
        <f t="shared" si="130"/>
        <v>0</v>
      </c>
      <c r="BN256" s="67"/>
      <c r="BO256" s="67"/>
      <c r="BP256" s="67" t="s">
        <v>123</v>
      </c>
      <c r="BQ256" s="67"/>
      <c r="BR256" s="68" t="e">
        <f t="shared" si="131"/>
        <v>#DIV/0!</v>
      </c>
      <c r="BS256" s="68">
        <f t="shared" si="132"/>
        <v>0</v>
      </c>
      <c r="BT256" s="67"/>
      <c r="BU256" s="67"/>
      <c r="BV256" s="67" t="s">
        <v>124</v>
      </c>
      <c r="BW256" s="67"/>
      <c r="BX256" s="68">
        <f t="shared" si="133"/>
        <v>0</v>
      </c>
      <c r="BY256" s="68">
        <f t="shared" si="134"/>
        <v>0</v>
      </c>
      <c r="BZ256" s="67"/>
      <c r="CA256" s="67"/>
      <c r="CB256" s="67" t="s">
        <v>125</v>
      </c>
      <c r="CC256" s="67"/>
      <c r="CD256" s="68" t="e">
        <f t="shared" si="135"/>
        <v>#DIV/0!</v>
      </c>
      <c r="CE256" s="68">
        <f t="shared" si="136"/>
        <v>0</v>
      </c>
      <c r="CF256" s="67"/>
      <c r="CG256" s="67"/>
      <c r="CH256" s="67" t="s">
        <v>126</v>
      </c>
      <c r="CI256" s="67"/>
      <c r="CJ256" s="68" t="e">
        <f t="shared" si="137"/>
        <v>#DIV/0!</v>
      </c>
      <c r="CK256" s="68">
        <f t="shared" si="138"/>
        <v>0</v>
      </c>
      <c r="CL256" s="67"/>
      <c r="CM256" s="67"/>
      <c r="CN256" s="58">
        <f t="shared" si="139"/>
        <v>0</v>
      </c>
      <c r="CO256" s="58">
        <f t="shared" si="140"/>
        <v>0</v>
      </c>
      <c r="CP256" s="58">
        <f t="shared" si="141"/>
        <v>0</v>
      </c>
      <c r="CQ256" s="58">
        <f t="shared" si="142"/>
        <v>0</v>
      </c>
      <c r="CR256" s="58">
        <f t="shared" si="143"/>
        <v>0</v>
      </c>
      <c r="CS256" s="58">
        <f t="shared" si="144"/>
        <v>0</v>
      </c>
      <c r="CT256" s="58">
        <f t="shared" si="145"/>
        <v>0</v>
      </c>
      <c r="CU256" s="58">
        <f t="shared" si="146"/>
        <v>0</v>
      </c>
      <c r="CV256" s="58">
        <f t="shared" si="147"/>
        <v>0</v>
      </c>
      <c r="CW256" s="58">
        <f t="shared" si="148"/>
        <v>0</v>
      </c>
      <c r="CX256" s="58">
        <f t="shared" si="149"/>
        <v>0</v>
      </c>
      <c r="CY256" s="58">
        <f t="shared" si="150"/>
        <v>0</v>
      </c>
      <c r="CZ256" s="58">
        <f t="shared" si="151"/>
        <v>0</v>
      </c>
    </row>
    <row r="257" spans="1:104" ht="39" x14ac:dyDescent="0.35">
      <c r="A257" s="136" t="s">
        <v>330</v>
      </c>
      <c r="B257" s="296"/>
      <c r="C257" s="20" t="s">
        <v>924</v>
      </c>
      <c r="D257" s="123" t="s">
        <v>291</v>
      </c>
      <c r="E257" s="123" t="s">
        <v>298</v>
      </c>
      <c r="F257" s="123" t="s">
        <v>299</v>
      </c>
      <c r="G257" s="20">
        <f t="shared" si="114"/>
        <v>2</v>
      </c>
      <c r="H257" s="124"/>
      <c r="I257" s="124"/>
      <c r="J257" s="124"/>
      <c r="K257" s="124"/>
      <c r="L257" s="124"/>
      <c r="M257" s="124"/>
      <c r="N257" s="124">
        <v>1</v>
      </c>
      <c r="O257" s="124"/>
      <c r="P257" s="124"/>
      <c r="Q257" s="124">
        <v>1</v>
      </c>
      <c r="R257" s="124"/>
      <c r="S257" s="124"/>
      <c r="T257" s="67" t="s">
        <v>115</v>
      </c>
      <c r="U257" s="67"/>
      <c r="V257" s="68" t="e">
        <f t="shared" si="115"/>
        <v>#DIV/0!</v>
      </c>
      <c r="W257" s="68">
        <f t="shared" si="116"/>
        <v>0</v>
      </c>
      <c r="X257" s="67"/>
      <c r="Y257" s="67"/>
      <c r="Z257" s="67" t="s">
        <v>116</v>
      </c>
      <c r="AA257" s="67"/>
      <c r="AB257" s="68" t="e">
        <f t="shared" si="117"/>
        <v>#DIV/0!</v>
      </c>
      <c r="AC257" s="68">
        <f t="shared" si="118"/>
        <v>0</v>
      </c>
      <c r="AD257" s="67"/>
      <c r="AE257" s="67"/>
      <c r="AF257" s="67" t="s">
        <v>117</v>
      </c>
      <c r="AG257" s="67"/>
      <c r="AH257" s="68" t="e">
        <f t="shared" si="119"/>
        <v>#DIV/0!</v>
      </c>
      <c r="AI257" s="68">
        <f t="shared" si="120"/>
        <v>0</v>
      </c>
      <c r="AJ257" s="67"/>
      <c r="AK257" s="67"/>
      <c r="AL257" s="67" t="s">
        <v>118</v>
      </c>
      <c r="AM257" s="67"/>
      <c r="AN257" s="68" t="e">
        <f t="shared" si="121"/>
        <v>#DIV/0!</v>
      </c>
      <c r="AO257" s="68">
        <f t="shared" si="122"/>
        <v>0</v>
      </c>
      <c r="AP257" s="67"/>
      <c r="AQ257" s="67"/>
      <c r="AR257" s="67" t="s">
        <v>119</v>
      </c>
      <c r="AS257" s="67"/>
      <c r="AT257" s="68" t="e">
        <f t="shared" si="123"/>
        <v>#DIV/0!</v>
      </c>
      <c r="AU257" s="68">
        <f t="shared" si="124"/>
        <v>0</v>
      </c>
      <c r="AV257" s="67"/>
      <c r="AW257" s="67"/>
      <c r="AX257" s="67" t="s">
        <v>120</v>
      </c>
      <c r="AY257" s="67"/>
      <c r="AZ257" s="68" t="e">
        <f t="shared" si="125"/>
        <v>#DIV/0!</v>
      </c>
      <c r="BA257" s="68">
        <f t="shared" si="126"/>
        <v>0</v>
      </c>
      <c r="BB257" s="67"/>
      <c r="BC257" s="67"/>
      <c r="BD257" s="67" t="s">
        <v>121</v>
      </c>
      <c r="BE257" s="67"/>
      <c r="BF257" s="68">
        <f t="shared" si="127"/>
        <v>0</v>
      </c>
      <c r="BG257" s="68">
        <f t="shared" si="128"/>
        <v>0</v>
      </c>
      <c r="BH257" s="67"/>
      <c r="BI257" s="67"/>
      <c r="BJ257" s="67" t="s">
        <v>122</v>
      </c>
      <c r="BK257" s="67"/>
      <c r="BL257" s="68" t="e">
        <f t="shared" si="129"/>
        <v>#DIV/0!</v>
      </c>
      <c r="BM257" s="68">
        <f t="shared" si="130"/>
        <v>0</v>
      </c>
      <c r="BN257" s="67"/>
      <c r="BO257" s="67"/>
      <c r="BP257" s="67" t="s">
        <v>123</v>
      </c>
      <c r="BQ257" s="67"/>
      <c r="BR257" s="68" t="e">
        <f t="shared" si="131"/>
        <v>#DIV/0!</v>
      </c>
      <c r="BS257" s="68">
        <f t="shared" si="132"/>
        <v>0</v>
      </c>
      <c r="BT257" s="67"/>
      <c r="BU257" s="67"/>
      <c r="BV257" s="67" t="s">
        <v>124</v>
      </c>
      <c r="BW257" s="67"/>
      <c r="BX257" s="68">
        <f t="shared" si="133"/>
        <v>0</v>
      </c>
      <c r="BY257" s="68">
        <f t="shared" si="134"/>
        <v>0</v>
      </c>
      <c r="BZ257" s="67"/>
      <c r="CA257" s="67"/>
      <c r="CB257" s="67" t="s">
        <v>125</v>
      </c>
      <c r="CC257" s="67"/>
      <c r="CD257" s="68" t="e">
        <f t="shared" si="135"/>
        <v>#DIV/0!</v>
      </c>
      <c r="CE257" s="68">
        <f t="shared" si="136"/>
        <v>0</v>
      </c>
      <c r="CF257" s="67"/>
      <c r="CG257" s="67"/>
      <c r="CH257" s="67" t="s">
        <v>126</v>
      </c>
      <c r="CI257" s="67"/>
      <c r="CJ257" s="68" t="e">
        <f t="shared" si="137"/>
        <v>#DIV/0!</v>
      </c>
      <c r="CK257" s="68">
        <f t="shared" si="138"/>
        <v>0</v>
      </c>
      <c r="CL257" s="67"/>
      <c r="CM257" s="67"/>
      <c r="CN257" s="58">
        <f t="shared" si="139"/>
        <v>0</v>
      </c>
      <c r="CO257" s="58">
        <f t="shared" si="140"/>
        <v>0</v>
      </c>
      <c r="CP257" s="58">
        <f t="shared" si="141"/>
        <v>0</v>
      </c>
      <c r="CQ257" s="58">
        <f t="shared" si="142"/>
        <v>0</v>
      </c>
      <c r="CR257" s="58">
        <f t="shared" si="143"/>
        <v>0</v>
      </c>
      <c r="CS257" s="58">
        <f t="shared" si="144"/>
        <v>0</v>
      </c>
      <c r="CT257" s="58">
        <f t="shared" si="145"/>
        <v>0</v>
      </c>
      <c r="CU257" s="58">
        <f t="shared" si="146"/>
        <v>0</v>
      </c>
      <c r="CV257" s="58">
        <f t="shared" si="147"/>
        <v>0</v>
      </c>
      <c r="CW257" s="58">
        <f t="shared" si="148"/>
        <v>0</v>
      </c>
      <c r="CX257" s="58">
        <f t="shared" si="149"/>
        <v>0</v>
      </c>
      <c r="CY257" s="58">
        <f t="shared" si="150"/>
        <v>0</v>
      </c>
      <c r="CZ257" s="58">
        <f t="shared" si="151"/>
        <v>0</v>
      </c>
    </row>
    <row r="258" spans="1:104" ht="39" x14ac:dyDescent="0.35">
      <c r="A258" s="136" t="s">
        <v>330</v>
      </c>
      <c r="B258" s="296"/>
      <c r="C258" s="20" t="s">
        <v>925</v>
      </c>
      <c r="D258" s="123" t="s">
        <v>291</v>
      </c>
      <c r="E258" s="123" t="s">
        <v>300</v>
      </c>
      <c r="F258" s="123" t="s">
        <v>301</v>
      </c>
      <c r="G258" s="20">
        <f t="shared" si="114"/>
        <v>1</v>
      </c>
      <c r="H258" s="124"/>
      <c r="I258" s="124"/>
      <c r="J258" s="124"/>
      <c r="K258" s="124"/>
      <c r="L258" s="124"/>
      <c r="M258" s="124"/>
      <c r="N258" s="124"/>
      <c r="O258" s="124"/>
      <c r="P258" s="124">
        <v>1</v>
      </c>
      <c r="Q258" s="124"/>
      <c r="R258" s="124"/>
      <c r="S258" s="124"/>
      <c r="T258" s="67" t="s">
        <v>115</v>
      </c>
      <c r="U258" s="67"/>
      <c r="V258" s="68" t="e">
        <f t="shared" si="115"/>
        <v>#DIV/0!</v>
      </c>
      <c r="W258" s="68">
        <f t="shared" si="116"/>
        <v>0</v>
      </c>
      <c r="X258" s="67"/>
      <c r="Y258" s="67"/>
      <c r="Z258" s="67" t="s">
        <v>116</v>
      </c>
      <c r="AA258" s="67"/>
      <c r="AB258" s="68" t="e">
        <f t="shared" si="117"/>
        <v>#DIV/0!</v>
      </c>
      <c r="AC258" s="68">
        <f t="shared" si="118"/>
        <v>0</v>
      </c>
      <c r="AD258" s="67"/>
      <c r="AE258" s="67"/>
      <c r="AF258" s="67" t="s">
        <v>117</v>
      </c>
      <c r="AG258" s="67"/>
      <c r="AH258" s="68" t="e">
        <f t="shared" si="119"/>
        <v>#DIV/0!</v>
      </c>
      <c r="AI258" s="68">
        <f t="shared" si="120"/>
        <v>0</v>
      </c>
      <c r="AJ258" s="67"/>
      <c r="AK258" s="67"/>
      <c r="AL258" s="67" t="s">
        <v>118</v>
      </c>
      <c r="AM258" s="67"/>
      <c r="AN258" s="68" t="e">
        <f t="shared" si="121"/>
        <v>#DIV/0!</v>
      </c>
      <c r="AO258" s="68">
        <f t="shared" si="122"/>
        <v>0</v>
      </c>
      <c r="AP258" s="67"/>
      <c r="AQ258" s="67"/>
      <c r="AR258" s="67" t="s">
        <v>119</v>
      </c>
      <c r="AS258" s="67"/>
      <c r="AT258" s="68" t="e">
        <f t="shared" si="123"/>
        <v>#DIV/0!</v>
      </c>
      <c r="AU258" s="68">
        <f t="shared" si="124"/>
        <v>0</v>
      </c>
      <c r="AV258" s="67"/>
      <c r="AW258" s="67"/>
      <c r="AX258" s="67" t="s">
        <v>120</v>
      </c>
      <c r="AY258" s="67"/>
      <c r="AZ258" s="68" t="e">
        <f t="shared" si="125"/>
        <v>#DIV/0!</v>
      </c>
      <c r="BA258" s="68">
        <f t="shared" si="126"/>
        <v>0</v>
      </c>
      <c r="BB258" s="67"/>
      <c r="BC258" s="67"/>
      <c r="BD258" s="67" t="s">
        <v>121</v>
      </c>
      <c r="BE258" s="67"/>
      <c r="BF258" s="68" t="e">
        <f t="shared" si="127"/>
        <v>#DIV/0!</v>
      </c>
      <c r="BG258" s="68">
        <f t="shared" si="128"/>
        <v>0</v>
      </c>
      <c r="BH258" s="67"/>
      <c r="BI258" s="67"/>
      <c r="BJ258" s="67" t="s">
        <v>122</v>
      </c>
      <c r="BK258" s="67"/>
      <c r="BL258" s="68" t="e">
        <f t="shared" si="129"/>
        <v>#DIV/0!</v>
      </c>
      <c r="BM258" s="68">
        <f t="shared" si="130"/>
        <v>0</v>
      </c>
      <c r="BN258" s="67"/>
      <c r="BO258" s="67"/>
      <c r="BP258" s="67" t="s">
        <v>123</v>
      </c>
      <c r="BQ258" s="67"/>
      <c r="BR258" s="68">
        <f t="shared" si="131"/>
        <v>0</v>
      </c>
      <c r="BS258" s="68">
        <f t="shared" si="132"/>
        <v>0</v>
      </c>
      <c r="BT258" s="67"/>
      <c r="BU258" s="67"/>
      <c r="BV258" s="67" t="s">
        <v>124</v>
      </c>
      <c r="BW258" s="67"/>
      <c r="BX258" s="68" t="e">
        <f t="shared" si="133"/>
        <v>#DIV/0!</v>
      </c>
      <c r="BY258" s="68">
        <f t="shared" si="134"/>
        <v>0</v>
      </c>
      <c r="BZ258" s="67"/>
      <c r="CA258" s="67"/>
      <c r="CB258" s="67" t="s">
        <v>125</v>
      </c>
      <c r="CC258" s="67"/>
      <c r="CD258" s="68" t="e">
        <f t="shared" si="135"/>
        <v>#DIV/0!</v>
      </c>
      <c r="CE258" s="68">
        <f t="shared" si="136"/>
        <v>0</v>
      </c>
      <c r="CF258" s="67"/>
      <c r="CG258" s="67"/>
      <c r="CH258" s="67" t="s">
        <v>126</v>
      </c>
      <c r="CI258" s="67"/>
      <c r="CJ258" s="68" t="e">
        <f t="shared" si="137"/>
        <v>#DIV/0!</v>
      </c>
      <c r="CK258" s="68">
        <f t="shared" si="138"/>
        <v>0</v>
      </c>
      <c r="CL258" s="67"/>
      <c r="CM258" s="67"/>
      <c r="CN258" s="58">
        <f t="shared" si="139"/>
        <v>0</v>
      </c>
      <c r="CO258" s="58">
        <f t="shared" si="140"/>
        <v>0</v>
      </c>
      <c r="CP258" s="58">
        <f t="shared" si="141"/>
        <v>0</v>
      </c>
      <c r="CQ258" s="58">
        <f t="shared" si="142"/>
        <v>0</v>
      </c>
      <c r="CR258" s="58">
        <f t="shared" si="143"/>
        <v>0</v>
      </c>
      <c r="CS258" s="58">
        <f t="shared" si="144"/>
        <v>0</v>
      </c>
      <c r="CT258" s="58">
        <f t="shared" si="145"/>
        <v>0</v>
      </c>
      <c r="CU258" s="58">
        <f t="shared" si="146"/>
        <v>0</v>
      </c>
      <c r="CV258" s="58">
        <f t="shared" si="147"/>
        <v>0</v>
      </c>
      <c r="CW258" s="58">
        <f t="shared" si="148"/>
        <v>0</v>
      </c>
      <c r="CX258" s="58">
        <f t="shared" si="149"/>
        <v>0</v>
      </c>
      <c r="CY258" s="58">
        <f t="shared" si="150"/>
        <v>0</v>
      </c>
      <c r="CZ258" s="58">
        <f t="shared" si="151"/>
        <v>0</v>
      </c>
    </row>
    <row r="259" spans="1:104" ht="26" x14ac:dyDescent="0.35">
      <c r="A259" s="136" t="s">
        <v>330</v>
      </c>
      <c r="B259" s="297"/>
      <c r="C259" s="20" t="s">
        <v>926</v>
      </c>
      <c r="D259" s="123"/>
      <c r="E259" s="123"/>
      <c r="F259" s="123"/>
      <c r="G259" s="20">
        <f t="shared" si="114"/>
        <v>0</v>
      </c>
      <c r="H259" s="124"/>
      <c r="I259" s="124"/>
      <c r="J259" s="124"/>
      <c r="K259" s="124"/>
      <c r="L259" s="124"/>
      <c r="M259" s="124"/>
      <c r="N259" s="124"/>
      <c r="O259" s="124"/>
      <c r="P259" s="124"/>
      <c r="Q259" s="124"/>
      <c r="R259" s="124"/>
      <c r="S259" s="124"/>
      <c r="T259" s="67" t="s">
        <v>115</v>
      </c>
      <c r="U259" s="67"/>
      <c r="V259" s="68" t="e">
        <f t="shared" si="115"/>
        <v>#DIV/0!</v>
      </c>
      <c r="W259" s="68" t="e">
        <f t="shared" si="116"/>
        <v>#DIV/0!</v>
      </c>
      <c r="X259" s="67"/>
      <c r="Y259" s="67"/>
      <c r="Z259" s="67" t="s">
        <v>116</v>
      </c>
      <c r="AA259" s="67"/>
      <c r="AB259" s="68" t="e">
        <f t="shared" si="117"/>
        <v>#DIV/0!</v>
      </c>
      <c r="AC259" s="68" t="e">
        <f t="shared" si="118"/>
        <v>#DIV/0!</v>
      </c>
      <c r="AD259" s="67"/>
      <c r="AE259" s="67"/>
      <c r="AF259" s="67" t="s">
        <v>117</v>
      </c>
      <c r="AG259" s="67"/>
      <c r="AH259" s="68" t="e">
        <f t="shared" si="119"/>
        <v>#DIV/0!</v>
      </c>
      <c r="AI259" s="68" t="e">
        <f t="shared" si="120"/>
        <v>#DIV/0!</v>
      </c>
      <c r="AJ259" s="67"/>
      <c r="AK259" s="67"/>
      <c r="AL259" s="67" t="s">
        <v>118</v>
      </c>
      <c r="AM259" s="67"/>
      <c r="AN259" s="68" t="e">
        <f t="shared" si="121"/>
        <v>#DIV/0!</v>
      </c>
      <c r="AO259" s="68" t="e">
        <f t="shared" si="122"/>
        <v>#DIV/0!</v>
      </c>
      <c r="AP259" s="67"/>
      <c r="AQ259" s="67"/>
      <c r="AR259" s="67" t="s">
        <v>119</v>
      </c>
      <c r="AS259" s="67"/>
      <c r="AT259" s="68" t="e">
        <f t="shared" si="123"/>
        <v>#DIV/0!</v>
      </c>
      <c r="AU259" s="68" t="e">
        <f t="shared" si="124"/>
        <v>#DIV/0!</v>
      </c>
      <c r="AV259" s="67"/>
      <c r="AW259" s="67"/>
      <c r="AX259" s="67" t="s">
        <v>120</v>
      </c>
      <c r="AY259" s="67"/>
      <c r="AZ259" s="68" t="e">
        <f t="shared" si="125"/>
        <v>#DIV/0!</v>
      </c>
      <c r="BA259" s="68" t="e">
        <f t="shared" si="126"/>
        <v>#DIV/0!</v>
      </c>
      <c r="BB259" s="67"/>
      <c r="BC259" s="67"/>
      <c r="BD259" s="67" t="s">
        <v>121</v>
      </c>
      <c r="BE259" s="67"/>
      <c r="BF259" s="68" t="e">
        <f t="shared" si="127"/>
        <v>#DIV/0!</v>
      </c>
      <c r="BG259" s="68" t="e">
        <f t="shared" si="128"/>
        <v>#DIV/0!</v>
      </c>
      <c r="BH259" s="67"/>
      <c r="BI259" s="67"/>
      <c r="BJ259" s="67" t="s">
        <v>122</v>
      </c>
      <c r="BK259" s="67"/>
      <c r="BL259" s="68" t="e">
        <f t="shared" si="129"/>
        <v>#DIV/0!</v>
      </c>
      <c r="BM259" s="68" t="e">
        <f t="shared" si="130"/>
        <v>#DIV/0!</v>
      </c>
      <c r="BN259" s="67"/>
      <c r="BO259" s="67"/>
      <c r="BP259" s="67" t="s">
        <v>123</v>
      </c>
      <c r="BQ259" s="67"/>
      <c r="BR259" s="68" t="e">
        <f t="shared" si="131"/>
        <v>#DIV/0!</v>
      </c>
      <c r="BS259" s="68" t="e">
        <f t="shared" si="132"/>
        <v>#DIV/0!</v>
      </c>
      <c r="BT259" s="67"/>
      <c r="BU259" s="67"/>
      <c r="BV259" s="67" t="s">
        <v>124</v>
      </c>
      <c r="BW259" s="67"/>
      <c r="BX259" s="68" t="e">
        <f t="shared" si="133"/>
        <v>#DIV/0!</v>
      </c>
      <c r="BY259" s="68" t="e">
        <f t="shared" si="134"/>
        <v>#DIV/0!</v>
      </c>
      <c r="BZ259" s="67"/>
      <c r="CA259" s="67"/>
      <c r="CB259" s="67" t="s">
        <v>125</v>
      </c>
      <c r="CC259" s="67"/>
      <c r="CD259" s="68" t="e">
        <f t="shared" si="135"/>
        <v>#DIV/0!</v>
      </c>
      <c r="CE259" s="68" t="e">
        <f t="shared" si="136"/>
        <v>#DIV/0!</v>
      </c>
      <c r="CF259" s="67"/>
      <c r="CG259" s="67"/>
      <c r="CH259" s="67" t="s">
        <v>126</v>
      </c>
      <c r="CI259" s="67"/>
      <c r="CJ259" s="68" t="e">
        <f t="shared" si="137"/>
        <v>#DIV/0!</v>
      </c>
      <c r="CK259" s="68" t="e">
        <f t="shared" si="138"/>
        <v>#DIV/0!</v>
      </c>
      <c r="CL259" s="67"/>
      <c r="CM259" s="67"/>
      <c r="CN259" s="58">
        <f t="shared" si="139"/>
        <v>0</v>
      </c>
      <c r="CO259" s="58">
        <f t="shared" si="140"/>
        <v>0</v>
      </c>
      <c r="CP259" s="58">
        <f t="shared" si="141"/>
        <v>0</v>
      </c>
      <c r="CQ259" s="58">
        <f t="shared" si="142"/>
        <v>0</v>
      </c>
      <c r="CR259" s="58">
        <f t="shared" si="143"/>
        <v>0</v>
      </c>
      <c r="CS259" s="58">
        <f t="shared" si="144"/>
        <v>0</v>
      </c>
      <c r="CT259" s="58">
        <f t="shared" si="145"/>
        <v>0</v>
      </c>
      <c r="CU259" s="58">
        <f t="shared" si="146"/>
        <v>0</v>
      </c>
      <c r="CV259" s="58">
        <f t="shared" si="147"/>
        <v>0</v>
      </c>
      <c r="CW259" s="58">
        <f t="shared" si="148"/>
        <v>0</v>
      </c>
      <c r="CX259" s="58">
        <f t="shared" si="149"/>
        <v>0</v>
      </c>
      <c r="CY259" s="58">
        <f t="shared" si="150"/>
        <v>0</v>
      </c>
      <c r="CZ259" s="58">
        <f t="shared" si="151"/>
        <v>0</v>
      </c>
    </row>
    <row r="260" spans="1:104" ht="26" x14ac:dyDescent="0.35">
      <c r="A260" s="136" t="s">
        <v>330</v>
      </c>
      <c r="B260" s="295" t="s">
        <v>158</v>
      </c>
      <c r="C260" s="20" t="s">
        <v>927</v>
      </c>
      <c r="D260" s="123" t="s">
        <v>291</v>
      </c>
      <c r="E260" s="123" t="s">
        <v>302</v>
      </c>
      <c r="F260" s="123" t="s">
        <v>303</v>
      </c>
      <c r="G260" s="20">
        <f t="shared" si="114"/>
        <v>2</v>
      </c>
      <c r="H260" s="124"/>
      <c r="I260" s="124"/>
      <c r="J260" s="124"/>
      <c r="K260" s="124"/>
      <c r="L260" s="124"/>
      <c r="M260" s="124"/>
      <c r="N260" s="124">
        <v>1</v>
      </c>
      <c r="O260" s="124"/>
      <c r="P260" s="124"/>
      <c r="Q260" s="124"/>
      <c r="R260" s="124">
        <v>1</v>
      </c>
      <c r="S260" s="124"/>
      <c r="T260" s="67" t="s">
        <v>115</v>
      </c>
      <c r="U260" s="67"/>
      <c r="V260" s="68" t="e">
        <f t="shared" si="115"/>
        <v>#DIV/0!</v>
      </c>
      <c r="W260" s="68">
        <f t="shared" si="116"/>
        <v>0</v>
      </c>
      <c r="X260" s="67"/>
      <c r="Y260" s="67"/>
      <c r="Z260" s="67" t="s">
        <v>116</v>
      </c>
      <c r="AA260" s="67"/>
      <c r="AB260" s="68" t="e">
        <f t="shared" si="117"/>
        <v>#DIV/0!</v>
      </c>
      <c r="AC260" s="68">
        <f t="shared" si="118"/>
        <v>0</v>
      </c>
      <c r="AD260" s="67"/>
      <c r="AE260" s="67"/>
      <c r="AF260" s="67" t="s">
        <v>117</v>
      </c>
      <c r="AG260" s="67"/>
      <c r="AH260" s="68" t="e">
        <f t="shared" si="119"/>
        <v>#DIV/0!</v>
      </c>
      <c r="AI260" s="68">
        <f t="shared" si="120"/>
        <v>0</v>
      </c>
      <c r="AJ260" s="67"/>
      <c r="AK260" s="67"/>
      <c r="AL260" s="67" t="s">
        <v>118</v>
      </c>
      <c r="AM260" s="67"/>
      <c r="AN260" s="68" t="e">
        <f t="shared" si="121"/>
        <v>#DIV/0!</v>
      </c>
      <c r="AO260" s="68">
        <f t="shared" si="122"/>
        <v>0</v>
      </c>
      <c r="AP260" s="67"/>
      <c r="AQ260" s="67"/>
      <c r="AR260" s="67" t="s">
        <v>119</v>
      </c>
      <c r="AS260" s="67"/>
      <c r="AT260" s="68" t="e">
        <f t="shared" si="123"/>
        <v>#DIV/0!</v>
      </c>
      <c r="AU260" s="68">
        <f t="shared" si="124"/>
        <v>0</v>
      </c>
      <c r="AV260" s="67"/>
      <c r="AW260" s="67"/>
      <c r="AX260" s="67" t="s">
        <v>120</v>
      </c>
      <c r="AY260" s="67"/>
      <c r="AZ260" s="68" t="e">
        <f t="shared" si="125"/>
        <v>#DIV/0!</v>
      </c>
      <c r="BA260" s="68">
        <f t="shared" si="126"/>
        <v>0</v>
      </c>
      <c r="BB260" s="67"/>
      <c r="BC260" s="67"/>
      <c r="BD260" s="67" t="s">
        <v>121</v>
      </c>
      <c r="BE260" s="67"/>
      <c r="BF260" s="68">
        <f t="shared" si="127"/>
        <v>0</v>
      </c>
      <c r="BG260" s="68">
        <f t="shared" si="128"/>
        <v>0</v>
      </c>
      <c r="BH260" s="67"/>
      <c r="BI260" s="67"/>
      <c r="BJ260" s="67" t="s">
        <v>122</v>
      </c>
      <c r="BK260" s="67"/>
      <c r="BL260" s="68" t="e">
        <f t="shared" si="129"/>
        <v>#DIV/0!</v>
      </c>
      <c r="BM260" s="68">
        <f t="shared" si="130"/>
        <v>0</v>
      </c>
      <c r="BN260" s="67"/>
      <c r="BO260" s="67"/>
      <c r="BP260" s="67" t="s">
        <v>123</v>
      </c>
      <c r="BQ260" s="67"/>
      <c r="BR260" s="68" t="e">
        <f t="shared" si="131"/>
        <v>#DIV/0!</v>
      </c>
      <c r="BS260" s="68">
        <f t="shared" si="132"/>
        <v>0</v>
      </c>
      <c r="BT260" s="67"/>
      <c r="BU260" s="67"/>
      <c r="BV260" s="67" t="s">
        <v>124</v>
      </c>
      <c r="BW260" s="67"/>
      <c r="BX260" s="68" t="e">
        <f t="shared" si="133"/>
        <v>#DIV/0!</v>
      </c>
      <c r="BY260" s="68">
        <f t="shared" si="134"/>
        <v>0</v>
      </c>
      <c r="BZ260" s="67"/>
      <c r="CA260" s="67"/>
      <c r="CB260" s="67" t="s">
        <v>125</v>
      </c>
      <c r="CC260" s="67"/>
      <c r="CD260" s="68">
        <f t="shared" si="135"/>
        <v>0</v>
      </c>
      <c r="CE260" s="68">
        <f t="shared" si="136"/>
        <v>0</v>
      </c>
      <c r="CF260" s="67"/>
      <c r="CG260" s="67"/>
      <c r="CH260" s="67" t="s">
        <v>126</v>
      </c>
      <c r="CI260" s="67"/>
      <c r="CJ260" s="68" t="e">
        <f t="shared" si="137"/>
        <v>#DIV/0!</v>
      </c>
      <c r="CK260" s="68">
        <f t="shared" si="138"/>
        <v>0</v>
      </c>
      <c r="CL260" s="67"/>
      <c r="CM260" s="67"/>
      <c r="CN260" s="58">
        <f t="shared" si="139"/>
        <v>0</v>
      </c>
      <c r="CO260" s="58">
        <f t="shared" si="140"/>
        <v>0</v>
      </c>
      <c r="CP260" s="58">
        <f t="shared" si="141"/>
        <v>0</v>
      </c>
      <c r="CQ260" s="58">
        <f t="shared" si="142"/>
        <v>0</v>
      </c>
      <c r="CR260" s="58">
        <f t="shared" si="143"/>
        <v>0</v>
      </c>
      <c r="CS260" s="58">
        <f t="shared" si="144"/>
        <v>0</v>
      </c>
      <c r="CT260" s="58">
        <f t="shared" si="145"/>
        <v>0</v>
      </c>
      <c r="CU260" s="58">
        <f t="shared" si="146"/>
        <v>0</v>
      </c>
      <c r="CV260" s="58">
        <f t="shared" si="147"/>
        <v>0</v>
      </c>
      <c r="CW260" s="58">
        <f t="shared" si="148"/>
        <v>0</v>
      </c>
      <c r="CX260" s="58">
        <f t="shared" si="149"/>
        <v>0</v>
      </c>
      <c r="CY260" s="58">
        <f t="shared" si="150"/>
        <v>0</v>
      </c>
      <c r="CZ260" s="58">
        <f t="shared" si="151"/>
        <v>0</v>
      </c>
    </row>
    <row r="261" spans="1:104" ht="26" x14ac:dyDescent="0.35">
      <c r="A261" s="136" t="s">
        <v>330</v>
      </c>
      <c r="B261" s="296"/>
      <c r="C261" s="20" t="s">
        <v>928</v>
      </c>
      <c r="D261" s="123"/>
      <c r="E261" s="123"/>
      <c r="F261" s="123"/>
      <c r="G261" s="20">
        <f t="shared" si="114"/>
        <v>0</v>
      </c>
      <c r="H261" s="124"/>
      <c r="I261" s="124"/>
      <c r="J261" s="124"/>
      <c r="K261" s="124"/>
      <c r="L261" s="124"/>
      <c r="M261" s="124"/>
      <c r="N261" s="124"/>
      <c r="O261" s="124"/>
      <c r="P261" s="124"/>
      <c r="Q261" s="124"/>
      <c r="R261" s="124"/>
      <c r="S261" s="124"/>
      <c r="T261" s="67" t="s">
        <v>115</v>
      </c>
      <c r="U261" s="67"/>
      <c r="V261" s="68" t="e">
        <f t="shared" si="115"/>
        <v>#DIV/0!</v>
      </c>
      <c r="W261" s="68" t="e">
        <f t="shared" si="116"/>
        <v>#DIV/0!</v>
      </c>
      <c r="X261" s="67"/>
      <c r="Y261" s="67"/>
      <c r="Z261" s="67" t="s">
        <v>116</v>
      </c>
      <c r="AA261" s="67"/>
      <c r="AB261" s="68" t="e">
        <f t="shared" si="117"/>
        <v>#DIV/0!</v>
      </c>
      <c r="AC261" s="68" t="e">
        <f t="shared" si="118"/>
        <v>#DIV/0!</v>
      </c>
      <c r="AD261" s="67"/>
      <c r="AE261" s="67"/>
      <c r="AF261" s="67" t="s">
        <v>117</v>
      </c>
      <c r="AG261" s="67"/>
      <c r="AH261" s="68" t="e">
        <f t="shared" si="119"/>
        <v>#DIV/0!</v>
      </c>
      <c r="AI261" s="68" t="e">
        <f t="shared" si="120"/>
        <v>#DIV/0!</v>
      </c>
      <c r="AJ261" s="67"/>
      <c r="AK261" s="67"/>
      <c r="AL261" s="67" t="s">
        <v>118</v>
      </c>
      <c r="AM261" s="67"/>
      <c r="AN261" s="68" t="e">
        <f t="shared" si="121"/>
        <v>#DIV/0!</v>
      </c>
      <c r="AO261" s="68" t="e">
        <f t="shared" si="122"/>
        <v>#DIV/0!</v>
      </c>
      <c r="AP261" s="67"/>
      <c r="AQ261" s="67"/>
      <c r="AR261" s="67" t="s">
        <v>119</v>
      </c>
      <c r="AS261" s="67"/>
      <c r="AT261" s="68" t="e">
        <f t="shared" si="123"/>
        <v>#DIV/0!</v>
      </c>
      <c r="AU261" s="68" t="e">
        <f t="shared" si="124"/>
        <v>#DIV/0!</v>
      </c>
      <c r="AV261" s="67"/>
      <c r="AW261" s="67"/>
      <c r="AX261" s="67" t="s">
        <v>120</v>
      </c>
      <c r="AY261" s="67"/>
      <c r="AZ261" s="68" t="e">
        <f t="shared" si="125"/>
        <v>#DIV/0!</v>
      </c>
      <c r="BA261" s="68" t="e">
        <f t="shared" si="126"/>
        <v>#DIV/0!</v>
      </c>
      <c r="BB261" s="67"/>
      <c r="BC261" s="67"/>
      <c r="BD261" s="67" t="s">
        <v>121</v>
      </c>
      <c r="BE261" s="67"/>
      <c r="BF261" s="68" t="e">
        <f t="shared" si="127"/>
        <v>#DIV/0!</v>
      </c>
      <c r="BG261" s="68" t="e">
        <f t="shared" si="128"/>
        <v>#DIV/0!</v>
      </c>
      <c r="BH261" s="67"/>
      <c r="BI261" s="67"/>
      <c r="BJ261" s="67" t="s">
        <v>122</v>
      </c>
      <c r="BK261" s="67"/>
      <c r="BL261" s="68" t="e">
        <f t="shared" si="129"/>
        <v>#DIV/0!</v>
      </c>
      <c r="BM261" s="68" t="e">
        <f t="shared" si="130"/>
        <v>#DIV/0!</v>
      </c>
      <c r="BN261" s="67"/>
      <c r="BO261" s="67"/>
      <c r="BP261" s="67" t="s">
        <v>123</v>
      </c>
      <c r="BQ261" s="67"/>
      <c r="BR261" s="68" t="e">
        <f t="shared" si="131"/>
        <v>#DIV/0!</v>
      </c>
      <c r="BS261" s="68" t="e">
        <f t="shared" si="132"/>
        <v>#DIV/0!</v>
      </c>
      <c r="BT261" s="67"/>
      <c r="BU261" s="67"/>
      <c r="BV261" s="67" t="s">
        <v>124</v>
      </c>
      <c r="BW261" s="67"/>
      <c r="BX261" s="68" t="e">
        <f t="shared" si="133"/>
        <v>#DIV/0!</v>
      </c>
      <c r="BY261" s="68" t="e">
        <f t="shared" si="134"/>
        <v>#DIV/0!</v>
      </c>
      <c r="BZ261" s="67"/>
      <c r="CA261" s="67"/>
      <c r="CB261" s="67" t="s">
        <v>125</v>
      </c>
      <c r="CC261" s="67"/>
      <c r="CD261" s="68" t="e">
        <f t="shared" si="135"/>
        <v>#DIV/0!</v>
      </c>
      <c r="CE261" s="68" t="e">
        <f t="shared" si="136"/>
        <v>#DIV/0!</v>
      </c>
      <c r="CF261" s="67"/>
      <c r="CG261" s="67"/>
      <c r="CH261" s="67" t="s">
        <v>126</v>
      </c>
      <c r="CI261" s="67"/>
      <c r="CJ261" s="68" t="e">
        <f t="shared" si="137"/>
        <v>#DIV/0!</v>
      </c>
      <c r="CK261" s="68" t="e">
        <f t="shared" si="138"/>
        <v>#DIV/0!</v>
      </c>
      <c r="CL261" s="67"/>
      <c r="CM261" s="67"/>
      <c r="CN261" s="58">
        <f t="shared" si="139"/>
        <v>0</v>
      </c>
      <c r="CO261" s="58">
        <f t="shared" si="140"/>
        <v>0</v>
      </c>
      <c r="CP261" s="58">
        <f t="shared" si="141"/>
        <v>0</v>
      </c>
      <c r="CQ261" s="58">
        <f t="shared" si="142"/>
        <v>0</v>
      </c>
      <c r="CR261" s="58">
        <f t="shared" si="143"/>
        <v>0</v>
      </c>
      <c r="CS261" s="58">
        <f t="shared" si="144"/>
        <v>0</v>
      </c>
      <c r="CT261" s="58">
        <f t="shared" si="145"/>
        <v>0</v>
      </c>
      <c r="CU261" s="58">
        <f t="shared" si="146"/>
        <v>0</v>
      </c>
      <c r="CV261" s="58">
        <f t="shared" si="147"/>
        <v>0</v>
      </c>
      <c r="CW261" s="58">
        <f t="shared" si="148"/>
        <v>0</v>
      </c>
      <c r="CX261" s="58">
        <f t="shared" si="149"/>
        <v>0</v>
      </c>
      <c r="CY261" s="58">
        <f t="shared" si="150"/>
        <v>0</v>
      </c>
      <c r="CZ261" s="58">
        <f t="shared" si="151"/>
        <v>0</v>
      </c>
    </row>
    <row r="262" spans="1:104" ht="26" x14ac:dyDescent="0.35">
      <c r="A262" s="136" t="s">
        <v>330</v>
      </c>
      <c r="B262" s="296"/>
      <c r="C262" s="20" t="s">
        <v>929</v>
      </c>
      <c r="D262" s="123"/>
      <c r="E262" s="123"/>
      <c r="F262" s="123"/>
      <c r="G262" s="20">
        <f t="shared" si="114"/>
        <v>0</v>
      </c>
      <c r="H262" s="124"/>
      <c r="I262" s="124"/>
      <c r="J262" s="124"/>
      <c r="K262" s="124"/>
      <c r="L262" s="124"/>
      <c r="M262" s="124"/>
      <c r="N262" s="124"/>
      <c r="O262" s="124"/>
      <c r="P262" s="124"/>
      <c r="Q262" s="124"/>
      <c r="R262" s="124"/>
      <c r="S262" s="124"/>
      <c r="T262" s="67" t="s">
        <v>115</v>
      </c>
      <c r="U262" s="67"/>
      <c r="V262" s="68" t="e">
        <f t="shared" si="115"/>
        <v>#DIV/0!</v>
      </c>
      <c r="W262" s="68" t="e">
        <f t="shared" si="116"/>
        <v>#DIV/0!</v>
      </c>
      <c r="X262" s="67"/>
      <c r="Y262" s="67"/>
      <c r="Z262" s="67" t="s">
        <v>116</v>
      </c>
      <c r="AA262" s="67"/>
      <c r="AB262" s="68" t="e">
        <f t="shared" si="117"/>
        <v>#DIV/0!</v>
      </c>
      <c r="AC262" s="68" t="e">
        <f t="shared" si="118"/>
        <v>#DIV/0!</v>
      </c>
      <c r="AD262" s="67"/>
      <c r="AE262" s="67"/>
      <c r="AF262" s="67" t="s">
        <v>117</v>
      </c>
      <c r="AG262" s="67"/>
      <c r="AH262" s="68" t="e">
        <f t="shared" si="119"/>
        <v>#DIV/0!</v>
      </c>
      <c r="AI262" s="68" t="e">
        <f t="shared" si="120"/>
        <v>#DIV/0!</v>
      </c>
      <c r="AJ262" s="67"/>
      <c r="AK262" s="67"/>
      <c r="AL262" s="67" t="s">
        <v>118</v>
      </c>
      <c r="AM262" s="67"/>
      <c r="AN262" s="68" t="e">
        <f t="shared" si="121"/>
        <v>#DIV/0!</v>
      </c>
      <c r="AO262" s="68" t="e">
        <f t="shared" si="122"/>
        <v>#DIV/0!</v>
      </c>
      <c r="AP262" s="67"/>
      <c r="AQ262" s="67"/>
      <c r="AR262" s="67" t="s">
        <v>119</v>
      </c>
      <c r="AS262" s="67"/>
      <c r="AT262" s="68" t="e">
        <f t="shared" si="123"/>
        <v>#DIV/0!</v>
      </c>
      <c r="AU262" s="68" t="e">
        <f t="shared" si="124"/>
        <v>#DIV/0!</v>
      </c>
      <c r="AV262" s="67"/>
      <c r="AW262" s="67"/>
      <c r="AX262" s="67" t="s">
        <v>120</v>
      </c>
      <c r="AY262" s="67"/>
      <c r="AZ262" s="68" t="e">
        <f t="shared" si="125"/>
        <v>#DIV/0!</v>
      </c>
      <c r="BA262" s="68" t="e">
        <f t="shared" si="126"/>
        <v>#DIV/0!</v>
      </c>
      <c r="BB262" s="67"/>
      <c r="BC262" s="67"/>
      <c r="BD262" s="67" t="s">
        <v>121</v>
      </c>
      <c r="BE262" s="67"/>
      <c r="BF262" s="68" t="e">
        <f t="shared" si="127"/>
        <v>#DIV/0!</v>
      </c>
      <c r="BG262" s="68" t="e">
        <f t="shared" si="128"/>
        <v>#DIV/0!</v>
      </c>
      <c r="BH262" s="67"/>
      <c r="BI262" s="67"/>
      <c r="BJ262" s="67" t="s">
        <v>122</v>
      </c>
      <c r="BK262" s="67"/>
      <c r="BL262" s="68" t="e">
        <f t="shared" si="129"/>
        <v>#DIV/0!</v>
      </c>
      <c r="BM262" s="68" t="e">
        <f t="shared" si="130"/>
        <v>#DIV/0!</v>
      </c>
      <c r="BN262" s="67"/>
      <c r="BO262" s="67"/>
      <c r="BP262" s="67" t="s">
        <v>123</v>
      </c>
      <c r="BQ262" s="67"/>
      <c r="BR262" s="68" t="e">
        <f t="shared" si="131"/>
        <v>#DIV/0!</v>
      </c>
      <c r="BS262" s="68" t="e">
        <f t="shared" si="132"/>
        <v>#DIV/0!</v>
      </c>
      <c r="BT262" s="67"/>
      <c r="BU262" s="67"/>
      <c r="BV262" s="67" t="s">
        <v>124</v>
      </c>
      <c r="BW262" s="67"/>
      <c r="BX262" s="68" t="e">
        <f t="shared" si="133"/>
        <v>#DIV/0!</v>
      </c>
      <c r="BY262" s="68" t="e">
        <f t="shared" si="134"/>
        <v>#DIV/0!</v>
      </c>
      <c r="BZ262" s="67"/>
      <c r="CA262" s="67"/>
      <c r="CB262" s="67" t="s">
        <v>125</v>
      </c>
      <c r="CC262" s="67"/>
      <c r="CD262" s="68" t="e">
        <f t="shared" si="135"/>
        <v>#DIV/0!</v>
      </c>
      <c r="CE262" s="68" t="e">
        <f t="shared" si="136"/>
        <v>#DIV/0!</v>
      </c>
      <c r="CF262" s="67"/>
      <c r="CG262" s="67"/>
      <c r="CH262" s="67" t="s">
        <v>126</v>
      </c>
      <c r="CI262" s="67"/>
      <c r="CJ262" s="68" t="e">
        <f t="shared" si="137"/>
        <v>#DIV/0!</v>
      </c>
      <c r="CK262" s="68" t="e">
        <f t="shared" si="138"/>
        <v>#DIV/0!</v>
      </c>
      <c r="CL262" s="67"/>
      <c r="CM262" s="67"/>
      <c r="CN262" s="58">
        <f t="shared" si="139"/>
        <v>0</v>
      </c>
      <c r="CO262" s="58">
        <f t="shared" si="140"/>
        <v>0</v>
      </c>
      <c r="CP262" s="58">
        <f t="shared" si="141"/>
        <v>0</v>
      </c>
      <c r="CQ262" s="58">
        <f t="shared" si="142"/>
        <v>0</v>
      </c>
      <c r="CR262" s="58">
        <f t="shared" si="143"/>
        <v>0</v>
      </c>
      <c r="CS262" s="58">
        <f t="shared" si="144"/>
        <v>0</v>
      </c>
      <c r="CT262" s="58">
        <f t="shared" si="145"/>
        <v>0</v>
      </c>
      <c r="CU262" s="58">
        <f t="shared" si="146"/>
        <v>0</v>
      </c>
      <c r="CV262" s="58">
        <f t="shared" si="147"/>
        <v>0</v>
      </c>
      <c r="CW262" s="58">
        <f t="shared" si="148"/>
        <v>0</v>
      </c>
      <c r="CX262" s="58">
        <f t="shared" si="149"/>
        <v>0</v>
      </c>
      <c r="CY262" s="58">
        <f t="shared" si="150"/>
        <v>0</v>
      </c>
      <c r="CZ262" s="58">
        <f t="shared" si="151"/>
        <v>0</v>
      </c>
    </row>
    <row r="263" spans="1:104" ht="26" x14ac:dyDescent="0.35">
      <c r="A263" s="136" t="s">
        <v>330</v>
      </c>
      <c r="B263" s="297"/>
      <c r="C263" s="20" t="s">
        <v>930</v>
      </c>
      <c r="D263" s="22"/>
      <c r="E263" s="22"/>
      <c r="F263" s="22"/>
      <c r="G263" s="20">
        <f t="shared" si="114"/>
        <v>0</v>
      </c>
      <c r="H263" s="20"/>
      <c r="I263" s="20"/>
      <c r="J263" s="20"/>
      <c r="K263" s="20"/>
      <c r="L263" s="20"/>
      <c r="M263" s="20"/>
      <c r="N263" s="20"/>
      <c r="O263" s="20"/>
      <c r="P263" s="20"/>
      <c r="Q263" s="20"/>
      <c r="R263" s="20"/>
      <c r="S263" s="20"/>
      <c r="T263" s="67" t="s">
        <v>115</v>
      </c>
      <c r="U263" s="67"/>
      <c r="V263" s="68" t="e">
        <f t="shared" si="115"/>
        <v>#DIV/0!</v>
      </c>
      <c r="W263" s="68" t="e">
        <f t="shared" si="116"/>
        <v>#DIV/0!</v>
      </c>
      <c r="X263" s="67"/>
      <c r="Y263" s="67"/>
      <c r="Z263" s="67" t="s">
        <v>116</v>
      </c>
      <c r="AA263" s="67"/>
      <c r="AB263" s="68" t="e">
        <f t="shared" si="117"/>
        <v>#DIV/0!</v>
      </c>
      <c r="AC263" s="68" t="e">
        <f t="shared" si="118"/>
        <v>#DIV/0!</v>
      </c>
      <c r="AD263" s="67"/>
      <c r="AE263" s="67"/>
      <c r="AF263" s="67" t="s">
        <v>117</v>
      </c>
      <c r="AG263" s="67"/>
      <c r="AH263" s="68" t="e">
        <f t="shared" si="119"/>
        <v>#DIV/0!</v>
      </c>
      <c r="AI263" s="68" t="e">
        <f t="shared" si="120"/>
        <v>#DIV/0!</v>
      </c>
      <c r="AJ263" s="67"/>
      <c r="AK263" s="67"/>
      <c r="AL263" s="67" t="s">
        <v>118</v>
      </c>
      <c r="AM263" s="67"/>
      <c r="AN263" s="68" t="e">
        <f t="shared" si="121"/>
        <v>#DIV/0!</v>
      </c>
      <c r="AO263" s="68" t="e">
        <f t="shared" si="122"/>
        <v>#DIV/0!</v>
      </c>
      <c r="AP263" s="67"/>
      <c r="AQ263" s="67"/>
      <c r="AR263" s="67" t="s">
        <v>119</v>
      </c>
      <c r="AS263" s="67"/>
      <c r="AT263" s="68" t="e">
        <f t="shared" si="123"/>
        <v>#DIV/0!</v>
      </c>
      <c r="AU263" s="68" t="e">
        <f t="shared" si="124"/>
        <v>#DIV/0!</v>
      </c>
      <c r="AV263" s="67"/>
      <c r="AW263" s="67"/>
      <c r="AX263" s="67" t="s">
        <v>120</v>
      </c>
      <c r="AY263" s="67"/>
      <c r="AZ263" s="68" t="e">
        <f t="shared" si="125"/>
        <v>#DIV/0!</v>
      </c>
      <c r="BA263" s="68" t="e">
        <f t="shared" si="126"/>
        <v>#DIV/0!</v>
      </c>
      <c r="BB263" s="67"/>
      <c r="BC263" s="67"/>
      <c r="BD263" s="67" t="s">
        <v>121</v>
      </c>
      <c r="BE263" s="67"/>
      <c r="BF263" s="68" t="e">
        <f t="shared" si="127"/>
        <v>#DIV/0!</v>
      </c>
      <c r="BG263" s="68" t="e">
        <f t="shared" si="128"/>
        <v>#DIV/0!</v>
      </c>
      <c r="BH263" s="67"/>
      <c r="BI263" s="67"/>
      <c r="BJ263" s="67" t="s">
        <v>122</v>
      </c>
      <c r="BK263" s="67"/>
      <c r="BL263" s="68" t="e">
        <f t="shared" si="129"/>
        <v>#DIV/0!</v>
      </c>
      <c r="BM263" s="68" t="e">
        <f t="shared" si="130"/>
        <v>#DIV/0!</v>
      </c>
      <c r="BN263" s="67"/>
      <c r="BO263" s="67"/>
      <c r="BP263" s="67" t="s">
        <v>123</v>
      </c>
      <c r="BQ263" s="67"/>
      <c r="BR263" s="68" t="e">
        <f t="shared" si="131"/>
        <v>#DIV/0!</v>
      </c>
      <c r="BS263" s="68" t="e">
        <f t="shared" si="132"/>
        <v>#DIV/0!</v>
      </c>
      <c r="BT263" s="67"/>
      <c r="BU263" s="67"/>
      <c r="BV263" s="67" t="s">
        <v>124</v>
      </c>
      <c r="BW263" s="67"/>
      <c r="BX263" s="68" t="e">
        <f t="shared" si="133"/>
        <v>#DIV/0!</v>
      </c>
      <c r="BY263" s="68" t="e">
        <f t="shared" si="134"/>
        <v>#DIV/0!</v>
      </c>
      <c r="BZ263" s="67"/>
      <c r="CA263" s="67"/>
      <c r="CB263" s="67" t="s">
        <v>125</v>
      </c>
      <c r="CC263" s="67"/>
      <c r="CD263" s="68" t="e">
        <f t="shared" si="135"/>
        <v>#DIV/0!</v>
      </c>
      <c r="CE263" s="68" t="e">
        <f t="shared" si="136"/>
        <v>#DIV/0!</v>
      </c>
      <c r="CF263" s="67"/>
      <c r="CG263" s="67"/>
      <c r="CH263" s="67" t="s">
        <v>126</v>
      </c>
      <c r="CI263" s="67"/>
      <c r="CJ263" s="68" t="e">
        <f t="shared" si="137"/>
        <v>#DIV/0!</v>
      </c>
      <c r="CK263" s="68" t="e">
        <f t="shared" si="138"/>
        <v>#DIV/0!</v>
      </c>
      <c r="CL263" s="67"/>
      <c r="CM263" s="67"/>
      <c r="CN263" s="58">
        <f t="shared" si="139"/>
        <v>0</v>
      </c>
      <c r="CO263" s="58">
        <f t="shared" si="140"/>
        <v>0</v>
      </c>
      <c r="CP263" s="58">
        <f t="shared" si="141"/>
        <v>0</v>
      </c>
      <c r="CQ263" s="58">
        <f t="shared" si="142"/>
        <v>0</v>
      </c>
      <c r="CR263" s="58">
        <f t="shared" si="143"/>
        <v>0</v>
      </c>
      <c r="CS263" s="58">
        <f t="shared" si="144"/>
        <v>0</v>
      </c>
      <c r="CT263" s="58">
        <f t="shared" si="145"/>
        <v>0</v>
      </c>
      <c r="CU263" s="58">
        <f t="shared" si="146"/>
        <v>0</v>
      </c>
      <c r="CV263" s="58">
        <f t="shared" si="147"/>
        <v>0</v>
      </c>
      <c r="CW263" s="58">
        <f t="shared" si="148"/>
        <v>0</v>
      </c>
      <c r="CX263" s="58">
        <f t="shared" si="149"/>
        <v>0</v>
      </c>
      <c r="CY263" s="58">
        <f t="shared" si="150"/>
        <v>0</v>
      </c>
      <c r="CZ263" s="58">
        <f t="shared" si="151"/>
        <v>0</v>
      </c>
    </row>
    <row r="264" spans="1:104" ht="52" x14ac:dyDescent="0.35">
      <c r="A264" s="136" t="s">
        <v>330</v>
      </c>
      <c r="B264" s="295" t="s">
        <v>158</v>
      </c>
      <c r="C264" s="20" t="s">
        <v>931</v>
      </c>
      <c r="D264" s="123" t="s">
        <v>368</v>
      </c>
      <c r="E264" s="123" t="s">
        <v>338</v>
      </c>
      <c r="F264" s="123" t="s">
        <v>339</v>
      </c>
      <c r="G264" s="20">
        <f t="shared" ref="G264:G327" si="152">+SUM(H264:S264)</f>
        <v>2</v>
      </c>
      <c r="H264" s="124"/>
      <c r="I264" s="124"/>
      <c r="J264" s="124"/>
      <c r="K264" s="124"/>
      <c r="L264" s="124"/>
      <c r="M264" s="124"/>
      <c r="N264" s="124">
        <v>1</v>
      </c>
      <c r="O264" s="124"/>
      <c r="P264" s="124"/>
      <c r="Q264" s="124"/>
      <c r="R264" s="124">
        <v>1</v>
      </c>
      <c r="S264" s="124"/>
      <c r="T264" s="67" t="s">
        <v>115</v>
      </c>
      <c r="U264" s="67"/>
      <c r="V264" s="68" t="e">
        <f t="shared" ref="V264:V327" si="153">+U264/$H264</f>
        <v>#DIV/0!</v>
      </c>
      <c r="W264" s="68">
        <f t="shared" ref="W264:W327" si="154">+U264/$G264</f>
        <v>0</v>
      </c>
      <c r="X264" s="67"/>
      <c r="Y264" s="67"/>
      <c r="Z264" s="67" t="s">
        <v>116</v>
      </c>
      <c r="AA264" s="67"/>
      <c r="AB264" s="68" t="e">
        <f t="shared" ref="AB264:AB327" si="155">+AA264/$I264</f>
        <v>#DIV/0!</v>
      </c>
      <c r="AC264" s="68">
        <f t="shared" ref="AC264:AC327" si="156">+(AA264/$G264)+W264</f>
        <v>0</v>
      </c>
      <c r="AD264" s="67"/>
      <c r="AE264" s="67"/>
      <c r="AF264" s="67" t="s">
        <v>117</v>
      </c>
      <c r="AG264" s="67"/>
      <c r="AH264" s="68" t="e">
        <f t="shared" ref="AH264:AH327" si="157">+AG264/$J264</f>
        <v>#DIV/0!</v>
      </c>
      <c r="AI264" s="68">
        <f t="shared" ref="AI264:AI327" si="158">+(AG264/$G264)+AC264</f>
        <v>0</v>
      </c>
      <c r="AJ264" s="67"/>
      <c r="AK264" s="67"/>
      <c r="AL264" s="67" t="s">
        <v>118</v>
      </c>
      <c r="AM264" s="67"/>
      <c r="AN264" s="68" t="e">
        <f t="shared" ref="AN264:AN327" si="159">+AM264/$K264</f>
        <v>#DIV/0!</v>
      </c>
      <c r="AO264" s="68">
        <f t="shared" ref="AO264:AO327" si="160">+(AM264/$G264)+AI264</f>
        <v>0</v>
      </c>
      <c r="AP264" s="67"/>
      <c r="AQ264" s="67"/>
      <c r="AR264" s="67" t="s">
        <v>119</v>
      </c>
      <c r="AS264" s="67"/>
      <c r="AT264" s="68" t="e">
        <f t="shared" ref="AT264:AT327" si="161">+AS264/$L264</f>
        <v>#DIV/0!</v>
      </c>
      <c r="AU264" s="68">
        <f t="shared" ref="AU264:AU327" si="162">+(AS264/$G264)+AO264</f>
        <v>0</v>
      </c>
      <c r="AV264" s="67"/>
      <c r="AW264" s="67"/>
      <c r="AX264" s="67" t="s">
        <v>120</v>
      </c>
      <c r="AY264" s="67"/>
      <c r="AZ264" s="68" t="e">
        <f t="shared" ref="AZ264:AZ327" si="163">+AY264/$M264</f>
        <v>#DIV/0!</v>
      </c>
      <c r="BA264" s="68">
        <f t="shared" ref="BA264:BA327" si="164">+(AY264/$G264)+AU264</f>
        <v>0</v>
      </c>
      <c r="BB264" s="67"/>
      <c r="BC264" s="67"/>
      <c r="BD264" s="67" t="s">
        <v>121</v>
      </c>
      <c r="BE264" s="67"/>
      <c r="BF264" s="68">
        <f t="shared" ref="BF264:BF327" si="165">+BE264/$N264</f>
        <v>0</v>
      </c>
      <c r="BG264" s="68">
        <f t="shared" ref="BG264:BG327" si="166">+(BE264/$G264)+BA264</f>
        <v>0</v>
      </c>
      <c r="BH264" s="67"/>
      <c r="BI264" s="67"/>
      <c r="BJ264" s="67" t="s">
        <v>122</v>
      </c>
      <c r="BK264" s="67"/>
      <c r="BL264" s="68" t="e">
        <f t="shared" ref="BL264:BL327" si="167">+BK264/$O264</f>
        <v>#DIV/0!</v>
      </c>
      <c r="BM264" s="68">
        <f t="shared" ref="BM264:BM327" si="168">+(BK264/$G264)+BG264</f>
        <v>0</v>
      </c>
      <c r="BN264" s="67"/>
      <c r="BO264" s="67"/>
      <c r="BP264" s="67" t="s">
        <v>123</v>
      </c>
      <c r="BQ264" s="67"/>
      <c r="BR264" s="68" t="e">
        <f t="shared" ref="BR264:BR327" si="169">+BQ264/$P264</f>
        <v>#DIV/0!</v>
      </c>
      <c r="BS264" s="68">
        <f t="shared" ref="BS264:BS327" si="170">+(BQ264/$G264)+BM264</f>
        <v>0</v>
      </c>
      <c r="BT264" s="67"/>
      <c r="BU264" s="67"/>
      <c r="BV264" s="67" t="s">
        <v>124</v>
      </c>
      <c r="BW264" s="67"/>
      <c r="BX264" s="68" t="e">
        <f t="shared" ref="BX264:BX327" si="171">+BW264/$Q264</f>
        <v>#DIV/0!</v>
      </c>
      <c r="BY264" s="68">
        <f t="shared" ref="BY264:BY327" si="172">+(BW264/$G264)+BS264</f>
        <v>0</v>
      </c>
      <c r="BZ264" s="67"/>
      <c r="CA264" s="67"/>
      <c r="CB264" s="67" t="s">
        <v>125</v>
      </c>
      <c r="CC264" s="67"/>
      <c r="CD264" s="68">
        <f t="shared" ref="CD264:CD327" si="173">+CC264/$R264</f>
        <v>0</v>
      </c>
      <c r="CE264" s="68">
        <f t="shared" ref="CE264:CE327" si="174">+(CC264/$G264)+BY264</f>
        <v>0</v>
      </c>
      <c r="CF264" s="67"/>
      <c r="CG264" s="67"/>
      <c r="CH264" s="67" t="s">
        <v>126</v>
      </c>
      <c r="CI264" s="67"/>
      <c r="CJ264" s="68" t="e">
        <f t="shared" ref="CJ264:CJ327" si="175">+CI264/$S264</f>
        <v>#DIV/0!</v>
      </c>
      <c r="CK264" s="68">
        <f t="shared" ref="CK264:CK327" si="176">+(CI264/$G264)+CE264</f>
        <v>0</v>
      </c>
      <c r="CL264" s="67"/>
      <c r="CM264" s="67"/>
      <c r="CN264" s="58">
        <f t="shared" ref="CN264:CN327" si="177">+U264</f>
        <v>0</v>
      </c>
      <c r="CO264" s="58">
        <f t="shared" ref="CO264:CO327" si="178">+AA264</f>
        <v>0</v>
      </c>
      <c r="CP264" s="58">
        <f t="shared" ref="CP264:CP327" si="179">+AG264</f>
        <v>0</v>
      </c>
      <c r="CQ264" s="58">
        <f t="shared" ref="CQ264:CQ327" si="180">+AM264</f>
        <v>0</v>
      </c>
      <c r="CR264" s="58">
        <f t="shared" ref="CR264:CR327" si="181">+AS264</f>
        <v>0</v>
      </c>
      <c r="CS264" s="58">
        <f t="shared" ref="CS264:CS327" si="182">+AY264</f>
        <v>0</v>
      </c>
      <c r="CT264" s="58">
        <f t="shared" ref="CT264:CT327" si="183">+BE264</f>
        <v>0</v>
      </c>
      <c r="CU264" s="58">
        <f t="shared" ref="CU264:CU327" si="184">+BK264</f>
        <v>0</v>
      </c>
      <c r="CV264" s="58">
        <f t="shared" ref="CV264:CV327" si="185">+BQ264</f>
        <v>0</v>
      </c>
      <c r="CW264" s="58">
        <f t="shared" ref="CW264:CW327" si="186">+BW264</f>
        <v>0</v>
      </c>
      <c r="CX264" s="58">
        <f t="shared" ref="CX264:CX327" si="187">+CC264</f>
        <v>0</v>
      </c>
      <c r="CY264" s="58">
        <f t="shared" ref="CY264:CY327" si="188">+CI264</f>
        <v>0</v>
      </c>
      <c r="CZ264" s="58">
        <f t="shared" ref="CZ264:CZ327" si="189">+SUM(CN264:CY264)</f>
        <v>0</v>
      </c>
    </row>
    <row r="265" spans="1:104" ht="26" x14ac:dyDescent="0.35">
      <c r="A265" s="136" t="s">
        <v>330</v>
      </c>
      <c r="B265" s="296"/>
      <c r="C265" s="20" t="s">
        <v>932</v>
      </c>
      <c r="D265" s="123" t="s">
        <v>368</v>
      </c>
      <c r="E265" s="123" t="s">
        <v>400</v>
      </c>
      <c r="F265" s="123" t="s">
        <v>401</v>
      </c>
      <c r="G265" s="20">
        <f t="shared" si="152"/>
        <v>1</v>
      </c>
      <c r="H265" s="124"/>
      <c r="I265" s="124"/>
      <c r="J265" s="124"/>
      <c r="K265" s="124"/>
      <c r="L265" s="124"/>
      <c r="M265" s="124"/>
      <c r="N265" s="124"/>
      <c r="O265" s="124"/>
      <c r="P265" s="124"/>
      <c r="Q265" s="124"/>
      <c r="R265" s="124">
        <v>1</v>
      </c>
      <c r="S265" s="124"/>
      <c r="T265" s="67" t="s">
        <v>115</v>
      </c>
      <c r="U265" s="67"/>
      <c r="V265" s="68" t="e">
        <f t="shared" si="153"/>
        <v>#DIV/0!</v>
      </c>
      <c r="W265" s="68">
        <f t="shared" si="154"/>
        <v>0</v>
      </c>
      <c r="X265" s="67"/>
      <c r="Y265" s="67"/>
      <c r="Z265" s="67" t="s">
        <v>116</v>
      </c>
      <c r="AA265" s="67"/>
      <c r="AB265" s="68" t="e">
        <f t="shared" si="155"/>
        <v>#DIV/0!</v>
      </c>
      <c r="AC265" s="68">
        <f t="shared" si="156"/>
        <v>0</v>
      </c>
      <c r="AD265" s="67"/>
      <c r="AE265" s="67"/>
      <c r="AF265" s="67" t="s">
        <v>117</v>
      </c>
      <c r="AG265" s="67"/>
      <c r="AH265" s="68" t="e">
        <f t="shared" si="157"/>
        <v>#DIV/0!</v>
      </c>
      <c r="AI265" s="68">
        <f t="shared" si="158"/>
        <v>0</v>
      </c>
      <c r="AJ265" s="67"/>
      <c r="AK265" s="67"/>
      <c r="AL265" s="67" t="s">
        <v>118</v>
      </c>
      <c r="AM265" s="67"/>
      <c r="AN265" s="68" t="e">
        <f t="shared" si="159"/>
        <v>#DIV/0!</v>
      </c>
      <c r="AO265" s="68">
        <f t="shared" si="160"/>
        <v>0</v>
      </c>
      <c r="AP265" s="67"/>
      <c r="AQ265" s="67"/>
      <c r="AR265" s="67" t="s">
        <v>119</v>
      </c>
      <c r="AS265" s="67"/>
      <c r="AT265" s="68" t="e">
        <f t="shared" si="161"/>
        <v>#DIV/0!</v>
      </c>
      <c r="AU265" s="68">
        <f t="shared" si="162"/>
        <v>0</v>
      </c>
      <c r="AV265" s="67"/>
      <c r="AW265" s="67"/>
      <c r="AX265" s="67" t="s">
        <v>120</v>
      </c>
      <c r="AY265" s="67"/>
      <c r="AZ265" s="68" t="e">
        <f t="shared" si="163"/>
        <v>#DIV/0!</v>
      </c>
      <c r="BA265" s="68">
        <f t="shared" si="164"/>
        <v>0</v>
      </c>
      <c r="BB265" s="67"/>
      <c r="BC265" s="67"/>
      <c r="BD265" s="67" t="s">
        <v>121</v>
      </c>
      <c r="BE265" s="67"/>
      <c r="BF265" s="68" t="e">
        <f t="shared" si="165"/>
        <v>#DIV/0!</v>
      </c>
      <c r="BG265" s="68">
        <f t="shared" si="166"/>
        <v>0</v>
      </c>
      <c r="BH265" s="67"/>
      <c r="BI265" s="67"/>
      <c r="BJ265" s="67" t="s">
        <v>122</v>
      </c>
      <c r="BK265" s="67"/>
      <c r="BL265" s="68" t="e">
        <f t="shared" si="167"/>
        <v>#DIV/0!</v>
      </c>
      <c r="BM265" s="68">
        <f t="shared" si="168"/>
        <v>0</v>
      </c>
      <c r="BN265" s="67"/>
      <c r="BO265" s="67"/>
      <c r="BP265" s="67" t="s">
        <v>123</v>
      </c>
      <c r="BQ265" s="67"/>
      <c r="BR265" s="68" t="e">
        <f t="shared" si="169"/>
        <v>#DIV/0!</v>
      </c>
      <c r="BS265" s="68">
        <f t="shared" si="170"/>
        <v>0</v>
      </c>
      <c r="BT265" s="67"/>
      <c r="BU265" s="67"/>
      <c r="BV265" s="67" t="s">
        <v>124</v>
      </c>
      <c r="BW265" s="67"/>
      <c r="BX265" s="68" t="e">
        <f t="shared" si="171"/>
        <v>#DIV/0!</v>
      </c>
      <c r="BY265" s="68">
        <f t="shared" si="172"/>
        <v>0</v>
      </c>
      <c r="BZ265" s="67"/>
      <c r="CA265" s="67"/>
      <c r="CB265" s="67" t="s">
        <v>125</v>
      </c>
      <c r="CC265" s="67"/>
      <c r="CD265" s="68">
        <f t="shared" si="173"/>
        <v>0</v>
      </c>
      <c r="CE265" s="68">
        <f t="shared" si="174"/>
        <v>0</v>
      </c>
      <c r="CF265" s="67"/>
      <c r="CG265" s="67"/>
      <c r="CH265" s="67" t="s">
        <v>126</v>
      </c>
      <c r="CI265" s="67"/>
      <c r="CJ265" s="68" t="e">
        <f t="shared" si="175"/>
        <v>#DIV/0!</v>
      </c>
      <c r="CK265" s="68">
        <f t="shared" si="176"/>
        <v>0</v>
      </c>
      <c r="CL265" s="67"/>
      <c r="CM265" s="67"/>
      <c r="CN265" s="58">
        <f t="shared" si="177"/>
        <v>0</v>
      </c>
      <c r="CO265" s="58">
        <f t="shared" si="178"/>
        <v>0</v>
      </c>
      <c r="CP265" s="58">
        <f t="shared" si="179"/>
        <v>0</v>
      </c>
      <c r="CQ265" s="58">
        <f t="shared" si="180"/>
        <v>0</v>
      </c>
      <c r="CR265" s="58">
        <f t="shared" si="181"/>
        <v>0</v>
      </c>
      <c r="CS265" s="58">
        <f t="shared" si="182"/>
        <v>0</v>
      </c>
      <c r="CT265" s="58">
        <f t="shared" si="183"/>
        <v>0</v>
      </c>
      <c r="CU265" s="58">
        <f t="shared" si="184"/>
        <v>0</v>
      </c>
      <c r="CV265" s="58">
        <f t="shared" si="185"/>
        <v>0</v>
      </c>
      <c r="CW265" s="58">
        <f t="shared" si="186"/>
        <v>0</v>
      </c>
      <c r="CX265" s="58">
        <f t="shared" si="187"/>
        <v>0</v>
      </c>
      <c r="CY265" s="58">
        <f t="shared" si="188"/>
        <v>0</v>
      </c>
      <c r="CZ265" s="58">
        <f t="shared" si="189"/>
        <v>0</v>
      </c>
    </row>
    <row r="266" spans="1:104" ht="26" x14ac:dyDescent="0.35">
      <c r="A266" s="136" t="s">
        <v>330</v>
      </c>
      <c r="B266" s="296"/>
      <c r="C266" s="20" t="s">
        <v>933</v>
      </c>
      <c r="D266" s="22"/>
      <c r="E266" s="22"/>
      <c r="F266" s="20"/>
      <c r="G266" s="20">
        <f t="shared" si="152"/>
        <v>0</v>
      </c>
      <c r="H266" s="20"/>
      <c r="I266" s="20"/>
      <c r="J266" s="20"/>
      <c r="K266" s="20"/>
      <c r="L266" s="20"/>
      <c r="M266" s="20"/>
      <c r="N266" s="20"/>
      <c r="O266" s="20"/>
      <c r="P266" s="20"/>
      <c r="Q266" s="20"/>
      <c r="R266" s="20"/>
      <c r="S266" s="20"/>
      <c r="T266" s="67" t="s">
        <v>115</v>
      </c>
      <c r="U266" s="67"/>
      <c r="V266" s="68" t="e">
        <f t="shared" si="153"/>
        <v>#DIV/0!</v>
      </c>
      <c r="W266" s="68" t="e">
        <f t="shared" si="154"/>
        <v>#DIV/0!</v>
      </c>
      <c r="X266" s="67"/>
      <c r="Y266" s="67"/>
      <c r="Z266" s="67" t="s">
        <v>116</v>
      </c>
      <c r="AA266" s="67"/>
      <c r="AB266" s="68" t="e">
        <f t="shared" si="155"/>
        <v>#DIV/0!</v>
      </c>
      <c r="AC266" s="68" t="e">
        <f t="shared" si="156"/>
        <v>#DIV/0!</v>
      </c>
      <c r="AD266" s="67"/>
      <c r="AE266" s="67"/>
      <c r="AF266" s="67" t="s">
        <v>117</v>
      </c>
      <c r="AG266" s="67"/>
      <c r="AH266" s="68" t="e">
        <f t="shared" si="157"/>
        <v>#DIV/0!</v>
      </c>
      <c r="AI266" s="68" t="e">
        <f t="shared" si="158"/>
        <v>#DIV/0!</v>
      </c>
      <c r="AJ266" s="67"/>
      <c r="AK266" s="67"/>
      <c r="AL266" s="67" t="s">
        <v>118</v>
      </c>
      <c r="AM266" s="67"/>
      <c r="AN266" s="68" t="e">
        <f t="shared" si="159"/>
        <v>#DIV/0!</v>
      </c>
      <c r="AO266" s="68" t="e">
        <f t="shared" si="160"/>
        <v>#DIV/0!</v>
      </c>
      <c r="AP266" s="67"/>
      <c r="AQ266" s="67"/>
      <c r="AR266" s="67" t="s">
        <v>119</v>
      </c>
      <c r="AS266" s="67"/>
      <c r="AT266" s="68" t="e">
        <f t="shared" si="161"/>
        <v>#DIV/0!</v>
      </c>
      <c r="AU266" s="68" t="e">
        <f t="shared" si="162"/>
        <v>#DIV/0!</v>
      </c>
      <c r="AV266" s="67"/>
      <c r="AW266" s="67"/>
      <c r="AX266" s="67" t="s">
        <v>120</v>
      </c>
      <c r="AY266" s="67"/>
      <c r="AZ266" s="68" t="e">
        <f t="shared" si="163"/>
        <v>#DIV/0!</v>
      </c>
      <c r="BA266" s="68" t="e">
        <f t="shared" si="164"/>
        <v>#DIV/0!</v>
      </c>
      <c r="BB266" s="67"/>
      <c r="BC266" s="67"/>
      <c r="BD266" s="67" t="s">
        <v>121</v>
      </c>
      <c r="BE266" s="67"/>
      <c r="BF266" s="68" t="e">
        <f t="shared" si="165"/>
        <v>#DIV/0!</v>
      </c>
      <c r="BG266" s="68" t="e">
        <f t="shared" si="166"/>
        <v>#DIV/0!</v>
      </c>
      <c r="BH266" s="67"/>
      <c r="BI266" s="67"/>
      <c r="BJ266" s="67" t="s">
        <v>122</v>
      </c>
      <c r="BK266" s="67"/>
      <c r="BL266" s="68" t="e">
        <f t="shared" si="167"/>
        <v>#DIV/0!</v>
      </c>
      <c r="BM266" s="68" t="e">
        <f t="shared" si="168"/>
        <v>#DIV/0!</v>
      </c>
      <c r="BN266" s="67"/>
      <c r="BO266" s="67"/>
      <c r="BP266" s="67" t="s">
        <v>123</v>
      </c>
      <c r="BQ266" s="67"/>
      <c r="BR266" s="68" t="e">
        <f t="shared" si="169"/>
        <v>#DIV/0!</v>
      </c>
      <c r="BS266" s="68" t="e">
        <f t="shared" si="170"/>
        <v>#DIV/0!</v>
      </c>
      <c r="BT266" s="67"/>
      <c r="BU266" s="67"/>
      <c r="BV266" s="67" t="s">
        <v>124</v>
      </c>
      <c r="BW266" s="67"/>
      <c r="BX266" s="68" t="e">
        <f t="shared" si="171"/>
        <v>#DIV/0!</v>
      </c>
      <c r="BY266" s="68" t="e">
        <f t="shared" si="172"/>
        <v>#DIV/0!</v>
      </c>
      <c r="BZ266" s="67"/>
      <c r="CA266" s="67"/>
      <c r="CB266" s="67" t="s">
        <v>125</v>
      </c>
      <c r="CC266" s="67"/>
      <c r="CD266" s="68" t="e">
        <f t="shared" si="173"/>
        <v>#DIV/0!</v>
      </c>
      <c r="CE266" s="68" t="e">
        <f t="shared" si="174"/>
        <v>#DIV/0!</v>
      </c>
      <c r="CF266" s="67"/>
      <c r="CG266" s="67"/>
      <c r="CH266" s="67" t="s">
        <v>126</v>
      </c>
      <c r="CI266" s="67"/>
      <c r="CJ266" s="68" t="e">
        <f t="shared" si="175"/>
        <v>#DIV/0!</v>
      </c>
      <c r="CK266" s="68" t="e">
        <f t="shared" si="176"/>
        <v>#DIV/0!</v>
      </c>
      <c r="CL266" s="67"/>
      <c r="CM266" s="67"/>
      <c r="CN266" s="58">
        <f t="shared" si="177"/>
        <v>0</v>
      </c>
      <c r="CO266" s="58">
        <f t="shared" si="178"/>
        <v>0</v>
      </c>
      <c r="CP266" s="58">
        <f t="shared" si="179"/>
        <v>0</v>
      </c>
      <c r="CQ266" s="58">
        <f t="shared" si="180"/>
        <v>0</v>
      </c>
      <c r="CR266" s="58">
        <f t="shared" si="181"/>
        <v>0</v>
      </c>
      <c r="CS266" s="58">
        <f t="shared" si="182"/>
        <v>0</v>
      </c>
      <c r="CT266" s="58">
        <f t="shared" si="183"/>
        <v>0</v>
      </c>
      <c r="CU266" s="58">
        <f t="shared" si="184"/>
        <v>0</v>
      </c>
      <c r="CV266" s="58">
        <f t="shared" si="185"/>
        <v>0</v>
      </c>
      <c r="CW266" s="58">
        <f t="shared" si="186"/>
        <v>0</v>
      </c>
      <c r="CX266" s="58">
        <f t="shared" si="187"/>
        <v>0</v>
      </c>
      <c r="CY266" s="58">
        <f t="shared" si="188"/>
        <v>0</v>
      </c>
      <c r="CZ266" s="58">
        <f t="shared" si="189"/>
        <v>0</v>
      </c>
    </row>
    <row r="267" spans="1:104" ht="26" x14ac:dyDescent="0.35">
      <c r="A267" s="136" t="s">
        <v>330</v>
      </c>
      <c r="B267" s="297"/>
      <c r="C267" s="20" t="s">
        <v>934</v>
      </c>
      <c r="D267" s="22"/>
      <c r="E267" s="22"/>
      <c r="F267" s="20"/>
      <c r="G267" s="20">
        <f t="shared" si="152"/>
        <v>0</v>
      </c>
      <c r="H267" s="20"/>
      <c r="I267" s="20"/>
      <c r="J267" s="20"/>
      <c r="K267" s="20"/>
      <c r="L267" s="20"/>
      <c r="M267" s="20"/>
      <c r="N267" s="20"/>
      <c r="O267" s="20"/>
      <c r="P267" s="20"/>
      <c r="Q267" s="20"/>
      <c r="R267" s="20"/>
      <c r="S267" s="20"/>
      <c r="T267" s="67" t="s">
        <v>115</v>
      </c>
      <c r="U267" s="67"/>
      <c r="V267" s="68" t="e">
        <f t="shared" si="153"/>
        <v>#DIV/0!</v>
      </c>
      <c r="W267" s="68" t="e">
        <f t="shared" si="154"/>
        <v>#DIV/0!</v>
      </c>
      <c r="X267" s="67"/>
      <c r="Y267" s="67"/>
      <c r="Z267" s="67" t="s">
        <v>116</v>
      </c>
      <c r="AA267" s="67"/>
      <c r="AB267" s="68" t="e">
        <f t="shared" si="155"/>
        <v>#DIV/0!</v>
      </c>
      <c r="AC267" s="68" t="e">
        <f t="shared" si="156"/>
        <v>#DIV/0!</v>
      </c>
      <c r="AD267" s="67"/>
      <c r="AE267" s="67"/>
      <c r="AF267" s="67" t="s">
        <v>117</v>
      </c>
      <c r="AG267" s="67"/>
      <c r="AH267" s="68" t="e">
        <f t="shared" si="157"/>
        <v>#DIV/0!</v>
      </c>
      <c r="AI267" s="68" t="e">
        <f t="shared" si="158"/>
        <v>#DIV/0!</v>
      </c>
      <c r="AJ267" s="67"/>
      <c r="AK267" s="67"/>
      <c r="AL267" s="67" t="s">
        <v>118</v>
      </c>
      <c r="AM267" s="67"/>
      <c r="AN267" s="68" t="e">
        <f t="shared" si="159"/>
        <v>#DIV/0!</v>
      </c>
      <c r="AO267" s="68" t="e">
        <f t="shared" si="160"/>
        <v>#DIV/0!</v>
      </c>
      <c r="AP267" s="67"/>
      <c r="AQ267" s="67"/>
      <c r="AR267" s="67" t="s">
        <v>119</v>
      </c>
      <c r="AS267" s="67"/>
      <c r="AT267" s="68" t="e">
        <f t="shared" si="161"/>
        <v>#DIV/0!</v>
      </c>
      <c r="AU267" s="68" t="e">
        <f t="shared" si="162"/>
        <v>#DIV/0!</v>
      </c>
      <c r="AV267" s="67"/>
      <c r="AW267" s="67"/>
      <c r="AX267" s="67" t="s">
        <v>120</v>
      </c>
      <c r="AY267" s="67"/>
      <c r="AZ267" s="68" t="e">
        <f t="shared" si="163"/>
        <v>#DIV/0!</v>
      </c>
      <c r="BA267" s="68" t="e">
        <f t="shared" si="164"/>
        <v>#DIV/0!</v>
      </c>
      <c r="BB267" s="67"/>
      <c r="BC267" s="67"/>
      <c r="BD267" s="67" t="s">
        <v>121</v>
      </c>
      <c r="BE267" s="67"/>
      <c r="BF267" s="68" t="e">
        <f t="shared" si="165"/>
        <v>#DIV/0!</v>
      </c>
      <c r="BG267" s="68" t="e">
        <f t="shared" si="166"/>
        <v>#DIV/0!</v>
      </c>
      <c r="BH267" s="67"/>
      <c r="BI267" s="67"/>
      <c r="BJ267" s="67" t="s">
        <v>122</v>
      </c>
      <c r="BK267" s="67"/>
      <c r="BL267" s="68" t="e">
        <f t="shared" si="167"/>
        <v>#DIV/0!</v>
      </c>
      <c r="BM267" s="68" t="e">
        <f t="shared" si="168"/>
        <v>#DIV/0!</v>
      </c>
      <c r="BN267" s="67"/>
      <c r="BO267" s="67"/>
      <c r="BP267" s="67" t="s">
        <v>123</v>
      </c>
      <c r="BQ267" s="67"/>
      <c r="BR267" s="68" t="e">
        <f t="shared" si="169"/>
        <v>#DIV/0!</v>
      </c>
      <c r="BS267" s="68" t="e">
        <f t="shared" si="170"/>
        <v>#DIV/0!</v>
      </c>
      <c r="BT267" s="67"/>
      <c r="BU267" s="67"/>
      <c r="BV267" s="67" t="s">
        <v>124</v>
      </c>
      <c r="BW267" s="67"/>
      <c r="BX267" s="68" t="e">
        <f t="shared" si="171"/>
        <v>#DIV/0!</v>
      </c>
      <c r="BY267" s="68" t="e">
        <f t="shared" si="172"/>
        <v>#DIV/0!</v>
      </c>
      <c r="BZ267" s="67"/>
      <c r="CA267" s="67"/>
      <c r="CB267" s="67" t="s">
        <v>125</v>
      </c>
      <c r="CC267" s="67"/>
      <c r="CD267" s="68" t="e">
        <f t="shared" si="173"/>
        <v>#DIV/0!</v>
      </c>
      <c r="CE267" s="68" t="e">
        <f t="shared" si="174"/>
        <v>#DIV/0!</v>
      </c>
      <c r="CF267" s="67"/>
      <c r="CG267" s="67"/>
      <c r="CH267" s="67" t="s">
        <v>126</v>
      </c>
      <c r="CI267" s="67"/>
      <c r="CJ267" s="68" t="e">
        <f t="shared" si="175"/>
        <v>#DIV/0!</v>
      </c>
      <c r="CK267" s="68" t="e">
        <f t="shared" si="176"/>
        <v>#DIV/0!</v>
      </c>
      <c r="CL267" s="67"/>
      <c r="CM267" s="67"/>
      <c r="CN267" s="58">
        <f t="shared" si="177"/>
        <v>0</v>
      </c>
      <c r="CO267" s="58">
        <f t="shared" si="178"/>
        <v>0</v>
      </c>
      <c r="CP267" s="58">
        <f t="shared" si="179"/>
        <v>0</v>
      </c>
      <c r="CQ267" s="58">
        <f t="shared" si="180"/>
        <v>0</v>
      </c>
      <c r="CR267" s="58">
        <f t="shared" si="181"/>
        <v>0</v>
      </c>
      <c r="CS267" s="58">
        <f t="shared" si="182"/>
        <v>0</v>
      </c>
      <c r="CT267" s="58">
        <f t="shared" si="183"/>
        <v>0</v>
      </c>
      <c r="CU267" s="58">
        <f t="shared" si="184"/>
        <v>0</v>
      </c>
      <c r="CV267" s="58">
        <f t="shared" si="185"/>
        <v>0</v>
      </c>
      <c r="CW267" s="58">
        <f t="shared" si="186"/>
        <v>0</v>
      </c>
      <c r="CX267" s="58">
        <f t="shared" si="187"/>
        <v>0</v>
      </c>
      <c r="CY267" s="58">
        <f t="shared" si="188"/>
        <v>0</v>
      </c>
      <c r="CZ267" s="58">
        <f t="shared" si="189"/>
        <v>0</v>
      </c>
    </row>
    <row r="268" spans="1:104" ht="39" x14ac:dyDescent="0.35">
      <c r="A268" s="136" t="s">
        <v>330</v>
      </c>
      <c r="B268" s="295" t="s">
        <v>158</v>
      </c>
      <c r="C268" s="20" t="s">
        <v>935</v>
      </c>
      <c r="D268" s="123" t="s">
        <v>340</v>
      </c>
      <c r="E268" s="123" t="s">
        <v>341</v>
      </c>
      <c r="F268" s="123" t="s">
        <v>369</v>
      </c>
      <c r="G268" s="20">
        <f t="shared" si="152"/>
        <v>1</v>
      </c>
      <c r="H268" s="124"/>
      <c r="I268" s="124"/>
      <c r="J268" s="124"/>
      <c r="K268" s="124"/>
      <c r="L268" s="124"/>
      <c r="M268" s="124"/>
      <c r="N268" s="124"/>
      <c r="O268" s="124"/>
      <c r="P268" s="124"/>
      <c r="Q268" s="124"/>
      <c r="R268" s="124">
        <v>1</v>
      </c>
      <c r="S268" s="124"/>
      <c r="T268" s="67" t="s">
        <v>115</v>
      </c>
      <c r="U268" s="67"/>
      <c r="V268" s="68" t="e">
        <f t="shared" si="153"/>
        <v>#DIV/0!</v>
      </c>
      <c r="W268" s="68">
        <f t="shared" si="154"/>
        <v>0</v>
      </c>
      <c r="X268" s="67"/>
      <c r="Y268" s="67"/>
      <c r="Z268" s="67" t="s">
        <v>116</v>
      </c>
      <c r="AA268" s="67"/>
      <c r="AB268" s="68" t="e">
        <f t="shared" si="155"/>
        <v>#DIV/0!</v>
      </c>
      <c r="AC268" s="68">
        <f t="shared" si="156"/>
        <v>0</v>
      </c>
      <c r="AD268" s="67"/>
      <c r="AE268" s="67"/>
      <c r="AF268" s="67" t="s">
        <v>117</v>
      </c>
      <c r="AG268" s="67"/>
      <c r="AH268" s="68" t="e">
        <f t="shared" si="157"/>
        <v>#DIV/0!</v>
      </c>
      <c r="AI268" s="68">
        <f t="shared" si="158"/>
        <v>0</v>
      </c>
      <c r="AJ268" s="67"/>
      <c r="AK268" s="67"/>
      <c r="AL268" s="67" t="s">
        <v>118</v>
      </c>
      <c r="AM268" s="67"/>
      <c r="AN268" s="68" t="e">
        <f t="shared" si="159"/>
        <v>#DIV/0!</v>
      </c>
      <c r="AO268" s="68">
        <f t="shared" si="160"/>
        <v>0</v>
      </c>
      <c r="AP268" s="67"/>
      <c r="AQ268" s="67"/>
      <c r="AR268" s="67" t="s">
        <v>119</v>
      </c>
      <c r="AS268" s="67"/>
      <c r="AT268" s="68" t="e">
        <f t="shared" si="161"/>
        <v>#DIV/0!</v>
      </c>
      <c r="AU268" s="68">
        <f t="shared" si="162"/>
        <v>0</v>
      </c>
      <c r="AV268" s="67"/>
      <c r="AW268" s="67"/>
      <c r="AX268" s="67" t="s">
        <v>120</v>
      </c>
      <c r="AY268" s="67"/>
      <c r="AZ268" s="68" t="e">
        <f t="shared" si="163"/>
        <v>#DIV/0!</v>
      </c>
      <c r="BA268" s="68">
        <f t="shared" si="164"/>
        <v>0</v>
      </c>
      <c r="BB268" s="67"/>
      <c r="BC268" s="67"/>
      <c r="BD268" s="67" t="s">
        <v>121</v>
      </c>
      <c r="BE268" s="67"/>
      <c r="BF268" s="68" t="e">
        <f t="shared" si="165"/>
        <v>#DIV/0!</v>
      </c>
      <c r="BG268" s="68">
        <f t="shared" si="166"/>
        <v>0</v>
      </c>
      <c r="BH268" s="67"/>
      <c r="BI268" s="67"/>
      <c r="BJ268" s="67" t="s">
        <v>122</v>
      </c>
      <c r="BK268" s="67"/>
      <c r="BL268" s="68" t="e">
        <f t="shared" si="167"/>
        <v>#DIV/0!</v>
      </c>
      <c r="BM268" s="68">
        <f t="shared" si="168"/>
        <v>0</v>
      </c>
      <c r="BN268" s="67"/>
      <c r="BO268" s="67"/>
      <c r="BP268" s="67" t="s">
        <v>123</v>
      </c>
      <c r="BQ268" s="67"/>
      <c r="BR268" s="68" t="e">
        <f t="shared" si="169"/>
        <v>#DIV/0!</v>
      </c>
      <c r="BS268" s="68">
        <f t="shared" si="170"/>
        <v>0</v>
      </c>
      <c r="BT268" s="67"/>
      <c r="BU268" s="67"/>
      <c r="BV268" s="67" t="s">
        <v>124</v>
      </c>
      <c r="BW268" s="67"/>
      <c r="BX268" s="68" t="e">
        <f t="shared" si="171"/>
        <v>#DIV/0!</v>
      </c>
      <c r="BY268" s="68">
        <f t="shared" si="172"/>
        <v>0</v>
      </c>
      <c r="BZ268" s="67"/>
      <c r="CA268" s="67"/>
      <c r="CB268" s="67" t="s">
        <v>125</v>
      </c>
      <c r="CC268" s="67"/>
      <c r="CD268" s="68">
        <f t="shared" si="173"/>
        <v>0</v>
      </c>
      <c r="CE268" s="68">
        <f t="shared" si="174"/>
        <v>0</v>
      </c>
      <c r="CF268" s="67"/>
      <c r="CG268" s="67"/>
      <c r="CH268" s="67" t="s">
        <v>126</v>
      </c>
      <c r="CI268" s="67"/>
      <c r="CJ268" s="68" t="e">
        <f t="shared" si="175"/>
        <v>#DIV/0!</v>
      </c>
      <c r="CK268" s="68">
        <f t="shared" si="176"/>
        <v>0</v>
      </c>
      <c r="CL268" s="67"/>
      <c r="CM268" s="67"/>
      <c r="CN268" s="58">
        <f t="shared" si="177"/>
        <v>0</v>
      </c>
      <c r="CO268" s="58">
        <f t="shared" si="178"/>
        <v>0</v>
      </c>
      <c r="CP268" s="58">
        <f t="shared" si="179"/>
        <v>0</v>
      </c>
      <c r="CQ268" s="58">
        <f t="shared" si="180"/>
        <v>0</v>
      </c>
      <c r="CR268" s="58">
        <f t="shared" si="181"/>
        <v>0</v>
      </c>
      <c r="CS268" s="58">
        <f t="shared" si="182"/>
        <v>0</v>
      </c>
      <c r="CT268" s="58">
        <f t="shared" si="183"/>
        <v>0</v>
      </c>
      <c r="CU268" s="58">
        <f t="shared" si="184"/>
        <v>0</v>
      </c>
      <c r="CV268" s="58">
        <f t="shared" si="185"/>
        <v>0</v>
      </c>
      <c r="CW268" s="58">
        <f t="shared" si="186"/>
        <v>0</v>
      </c>
      <c r="CX268" s="58">
        <f t="shared" si="187"/>
        <v>0</v>
      </c>
      <c r="CY268" s="58">
        <f t="shared" si="188"/>
        <v>0</v>
      </c>
      <c r="CZ268" s="58">
        <f t="shared" si="189"/>
        <v>0</v>
      </c>
    </row>
    <row r="269" spans="1:104" ht="26" x14ac:dyDescent="0.35">
      <c r="A269" s="136" t="s">
        <v>330</v>
      </c>
      <c r="B269" s="296"/>
      <c r="C269" s="20" t="s">
        <v>936</v>
      </c>
      <c r="D269" s="22"/>
      <c r="E269" s="22"/>
      <c r="F269" s="22"/>
      <c r="G269" s="20">
        <f t="shared" si="152"/>
        <v>0</v>
      </c>
      <c r="H269" s="20"/>
      <c r="I269" s="20"/>
      <c r="J269" s="20"/>
      <c r="K269" s="20"/>
      <c r="L269" s="20"/>
      <c r="M269" s="20"/>
      <c r="N269" s="20"/>
      <c r="O269" s="20"/>
      <c r="P269" s="20"/>
      <c r="Q269" s="20"/>
      <c r="R269" s="20"/>
      <c r="S269" s="20"/>
      <c r="T269" s="67" t="s">
        <v>115</v>
      </c>
      <c r="U269" s="67"/>
      <c r="V269" s="68" t="e">
        <f t="shared" si="153"/>
        <v>#DIV/0!</v>
      </c>
      <c r="W269" s="68" t="e">
        <f t="shared" si="154"/>
        <v>#DIV/0!</v>
      </c>
      <c r="X269" s="67"/>
      <c r="Y269" s="67"/>
      <c r="Z269" s="67" t="s">
        <v>116</v>
      </c>
      <c r="AA269" s="67"/>
      <c r="AB269" s="68" t="e">
        <f t="shared" si="155"/>
        <v>#DIV/0!</v>
      </c>
      <c r="AC269" s="68" t="e">
        <f t="shared" si="156"/>
        <v>#DIV/0!</v>
      </c>
      <c r="AD269" s="67"/>
      <c r="AE269" s="67"/>
      <c r="AF269" s="67" t="s">
        <v>117</v>
      </c>
      <c r="AG269" s="67"/>
      <c r="AH269" s="68" t="e">
        <f t="shared" si="157"/>
        <v>#DIV/0!</v>
      </c>
      <c r="AI269" s="68" t="e">
        <f t="shared" si="158"/>
        <v>#DIV/0!</v>
      </c>
      <c r="AJ269" s="67"/>
      <c r="AK269" s="67"/>
      <c r="AL269" s="67" t="s">
        <v>118</v>
      </c>
      <c r="AM269" s="67"/>
      <c r="AN269" s="68" t="e">
        <f t="shared" si="159"/>
        <v>#DIV/0!</v>
      </c>
      <c r="AO269" s="68" t="e">
        <f t="shared" si="160"/>
        <v>#DIV/0!</v>
      </c>
      <c r="AP269" s="67"/>
      <c r="AQ269" s="67"/>
      <c r="AR269" s="67" t="s">
        <v>119</v>
      </c>
      <c r="AS269" s="67"/>
      <c r="AT269" s="68" t="e">
        <f t="shared" si="161"/>
        <v>#DIV/0!</v>
      </c>
      <c r="AU269" s="68" t="e">
        <f t="shared" si="162"/>
        <v>#DIV/0!</v>
      </c>
      <c r="AV269" s="67"/>
      <c r="AW269" s="67"/>
      <c r="AX269" s="67" t="s">
        <v>120</v>
      </c>
      <c r="AY269" s="67"/>
      <c r="AZ269" s="68" t="e">
        <f t="shared" si="163"/>
        <v>#DIV/0!</v>
      </c>
      <c r="BA269" s="68" t="e">
        <f t="shared" si="164"/>
        <v>#DIV/0!</v>
      </c>
      <c r="BB269" s="67"/>
      <c r="BC269" s="67"/>
      <c r="BD269" s="67" t="s">
        <v>121</v>
      </c>
      <c r="BE269" s="67"/>
      <c r="BF269" s="68" t="e">
        <f t="shared" si="165"/>
        <v>#DIV/0!</v>
      </c>
      <c r="BG269" s="68" t="e">
        <f t="shared" si="166"/>
        <v>#DIV/0!</v>
      </c>
      <c r="BH269" s="67"/>
      <c r="BI269" s="67"/>
      <c r="BJ269" s="67" t="s">
        <v>122</v>
      </c>
      <c r="BK269" s="67"/>
      <c r="BL269" s="68" t="e">
        <f t="shared" si="167"/>
        <v>#DIV/0!</v>
      </c>
      <c r="BM269" s="68" t="e">
        <f t="shared" si="168"/>
        <v>#DIV/0!</v>
      </c>
      <c r="BN269" s="67"/>
      <c r="BO269" s="67"/>
      <c r="BP269" s="67" t="s">
        <v>123</v>
      </c>
      <c r="BQ269" s="67"/>
      <c r="BR269" s="68" t="e">
        <f t="shared" si="169"/>
        <v>#DIV/0!</v>
      </c>
      <c r="BS269" s="68" t="e">
        <f t="shared" si="170"/>
        <v>#DIV/0!</v>
      </c>
      <c r="BT269" s="67"/>
      <c r="BU269" s="67"/>
      <c r="BV269" s="67" t="s">
        <v>124</v>
      </c>
      <c r="BW269" s="67"/>
      <c r="BX269" s="68" t="e">
        <f t="shared" si="171"/>
        <v>#DIV/0!</v>
      </c>
      <c r="BY269" s="68" t="e">
        <f t="shared" si="172"/>
        <v>#DIV/0!</v>
      </c>
      <c r="BZ269" s="67"/>
      <c r="CA269" s="67"/>
      <c r="CB269" s="67" t="s">
        <v>125</v>
      </c>
      <c r="CC269" s="67"/>
      <c r="CD269" s="68" t="e">
        <f t="shared" si="173"/>
        <v>#DIV/0!</v>
      </c>
      <c r="CE269" s="68" t="e">
        <f t="shared" si="174"/>
        <v>#DIV/0!</v>
      </c>
      <c r="CF269" s="67"/>
      <c r="CG269" s="67"/>
      <c r="CH269" s="67" t="s">
        <v>126</v>
      </c>
      <c r="CI269" s="67"/>
      <c r="CJ269" s="68" t="e">
        <f t="shared" si="175"/>
        <v>#DIV/0!</v>
      </c>
      <c r="CK269" s="68" t="e">
        <f t="shared" si="176"/>
        <v>#DIV/0!</v>
      </c>
      <c r="CL269" s="67"/>
      <c r="CM269" s="67"/>
      <c r="CN269" s="58">
        <f t="shared" si="177"/>
        <v>0</v>
      </c>
      <c r="CO269" s="58">
        <f t="shared" si="178"/>
        <v>0</v>
      </c>
      <c r="CP269" s="58">
        <f t="shared" si="179"/>
        <v>0</v>
      </c>
      <c r="CQ269" s="58">
        <f t="shared" si="180"/>
        <v>0</v>
      </c>
      <c r="CR269" s="58">
        <f t="shared" si="181"/>
        <v>0</v>
      </c>
      <c r="CS269" s="58">
        <f t="shared" si="182"/>
        <v>0</v>
      </c>
      <c r="CT269" s="58">
        <f t="shared" si="183"/>
        <v>0</v>
      </c>
      <c r="CU269" s="58">
        <f t="shared" si="184"/>
        <v>0</v>
      </c>
      <c r="CV269" s="58">
        <f t="shared" si="185"/>
        <v>0</v>
      </c>
      <c r="CW269" s="58">
        <f t="shared" si="186"/>
        <v>0</v>
      </c>
      <c r="CX269" s="58">
        <f t="shared" si="187"/>
        <v>0</v>
      </c>
      <c r="CY269" s="58">
        <f t="shared" si="188"/>
        <v>0</v>
      </c>
      <c r="CZ269" s="58">
        <f t="shared" si="189"/>
        <v>0</v>
      </c>
    </row>
    <row r="270" spans="1:104" ht="26" x14ac:dyDescent="0.35">
      <c r="A270" s="136" t="s">
        <v>330</v>
      </c>
      <c r="B270" s="296"/>
      <c r="C270" s="20" t="s">
        <v>937</v>
      </c>
      <c r="D270" s="22"/>
      <c r="E270" s="22"/>
      <c r="F270" s="22"/>
      <c r="G270" s="20">
        <f t="shared" si="152"/>
        <v>0</v>
      </c>
      <c r="H270" s="20"/>
      <c r="I270" s="20"/>
      <c r="J270" s="20"/>
      <c r="K270" s="20"/>
      <c r="L270" s="20"/>
      <c r="M270" s="20"/>
      <c r="N270" s="20"/>
      <c r="O270" s="20"/>
      <c r="P270" s="20"/>
      <c r="Q270" s="20"/>
      <c r="R270" s="20"/>
      <c r="S270" s="20"/>
      <c r="T270" s="67" t="s">
        <v>115</v>
      </c>
      <c r="U270" s="67"/>
      <c r="V270" s="68" t="e">
        <f t="shared" si="153"/>
        <v>#DIV/0!</v>
      </c>
      <c r="W270" s="68" t="e">
        <f t="shared" si="154"/>
        <v>#DIV/0!</v>
      </c>
      <c r="X270" s="67"/>
      <c r="Y270" s="67"/>
      <c r="Z270" s="67" t="s">
        <v>116</v>
      </c>
      <c r="AA270" s="67"/>
      <c r="AB270" s="68" t="e">
        <f t="shared" si="155"/>
        <v>#DIV/0!</v>
      </c>
      <c r="AC270" s="68" t="e">
        <f t="shared" si="156"/>
        <v>#DIV/0!</v>
      </c>
      <c r="AD270" s="67"/>
      <c r="AE270" s="67"/>
      <c r="AF270" s="67" t="s">
        <v>117</v>
      </c>
      <c r="AG270" s="67"/>
      <c r="AH270" s="68" t="e">
        <f t="shared" si="157"/>
        <v>#DIV/0!</v>
      </c>
      <c r="AI270" s="68" t="e">
        <f t="shared" si="158"/>
        <v>#DIV/0!</v>
      </c>
      <c r="AJ270" s="67"/>
      <c r="AK270" s="67"/>
      <c r="AL270" s="67" t="s">
        <v>118</v>
      </c>
      <c r="AM270" s="67"/>
      <c r="AN270" s="68" t="e">
        <f t="shared" si="159"/>
        <v>#DIV/0!</v>
      </c>
      <c r="AO270" s="68" t="e">
        <f t="shared" si="160"/>
        <v>#DIV/0!</v>
      </c>
      <c r="AP270" s="67"/>
      <c r="AQ270" s="67"/>
      <c r="AR270" s="67" t="s">
        <v>119</v>
      </c>
      <c r="AS270" s="67"/>
      <c r="AT270" s="68" t="e">
        <f t="shared" si="161"/>
        <v>#DIV/0!</v>
      </c>
      <c r="AU270" s="68" t="e">
        <f t="shared" si="162"/>
        <v>#DIV/0!</v>
      </c>
      <c r="AV270" s="67"/>
      <c r="AW270" s="67"/>
      <c r="AX270" s="67" t="s">
        <v>120</v>
      </c>
      <c r="AY270" s="67"/>
      <c r="AZ270" s="68" t="e">
        <f t="shared" si="163"/>
        <v>#DIV/0!</v>
      </c>
      <c r="BA270" s="68" t="e">
        <f t="shared" si="164"/>
        <v>#DIV/0!</v>
      </c>
      <c r="BB270" s="67"/>
      <c r="BC270" s="67"/>
      <c r="BD270" s="67" t="s">
        <v>121</v>
      </c>
      <c r="BE270" s="67"/>
      <c r="BF270" s="68" t="e">
        <f t="shared" si="165"/>
        <v>#DIV/0!</v>
      </c>
      <c r="BG270" s="68" t="e">
        <f t="shared" si="166"/>
        <v>#DIV/0!</v>
      </c>
      <c r="BH270" s="67"/>
      <c r="BI270" s="67"/>
      <c r="BJ270" s="67" t="s">
        <v>122</v>
      </c>
      <c r="BK270" s="67"/>
      <c r="BL270" s="68" t="e">
        <f t="shared" si="167"/>
        <v>#DIV/0!</v>
      </c>
      <c r="BM270" s="68" t="e">
        <f t="shared" si="168"/>
        <v>#DIV/0!</v>
      </c>
      <c r="BN270" s="67"/>
      <c r="BO270" s="67"/>
      <c r="BP270" s="67" t="s">
        <v>123</v>
      </c>
      <c r="BQ270" s="67"/>
      <c r="BR270" s="68" t="e">
        <f t="shared" si="169"/>
        <v>#DIV/0!</v>
      </c>
      <c r="BS270" s="68" t="e">
        <f t="shared" si="170"/>
        <v>#DIV/0!</v>
      </c>
      <c r="BT270" s="67"/>
      <c r="BU270" s="67"/>
      <c r="BV270" s="67" t="s">
        <v>124</v>
      </c>
      <c r="BW270" s="67"/>
      <c r="BX270" s="68" t="e">
        <f t="shared" si="171"/>
        <v>#DIV/0!</v>
      </c>
      <c r="BY270" s="68" t="e">
        <f t="shared" si="172"/>
        <v>#DIV/0!</v>
      </c>
      <c r="BZ270" s="67"/>
      <c r="CA270" s="67"/>
      <c r="CB270" s="67" t="s">
        <v>125</v>
      </c>
      <c r="CC270" s="67"/>
      <c r="CD270" s="68" t="e">
        <f t="shared" si="173"/>
        <v>#DIV/0!</v>
      </c>
      <c r="CE270" s="68" t="e">
        <f t="shared" si="174"/>
        <v>#DIV/0!</v>
      </c>
      <c r="CF270" s="67"/>
      <c r="CG270" s="67"/>
      <c r="CH270" s="67" t="s">
        <v>126</v>
      </c>
      <c r="CI270" s="67"/>
      <c r="CJ270" s="68" t="e">
        <f t="shared" si="175"/>
        <v>#DIV/0!</v>
      </c>
      <c r="CK270" s="68" t="e">
        <f t="shared" si="176"/>
        <v>#DIV/0!</v>
      </c>
      <c r="CL270" s="67"/>
      <c r="CM270" s="67"/>
      <c r="CN270" s="58">
        <f t="shared" si="177"/>
        <v>0</v>
      </c>
      <c r="CO270" s="58">
        <f t="shared" si="178"/>
        <v>0</v>
      </c>
      <c r="CP270" s="58">
        <f t="shared" si="179"/>
        <v>0</v>
      </c>
      <c r="CQ270" s="58">
        <f t="shared" si="180"/>
        <v>0</v>
      </c>
      <c r="CR270" s="58">
        <f t="shared" si="181"/>
        <v>0</v>
      </c>
      <c r="CS270" s="58">
        <f t="shared" si="182"/>
        <v>0</v>
      </c>
      <c r="CT270" s="58">
        <f t="shared" si="183"/>
        <v>0</v>
      </c>
      <c r="CU270" s="58">
        <f t="shared" si="184"/>
        <v>0</v>
      </c>
      <c r="CV270" s="58">
        <f t="shared" si="185"/>
        <v>0</v>
      </c>
      <c r="CW270" s="58">
        <f t="shared" si="186"/>
        <v>0</v>
      </c>
      <c r="CX270" s="58">
        <f t="shared" si="187"/>
        <v>0</v>
      </c>
      <c r="CY270" s="58">
        <f t="shared" si="188"/>
        <v>0</v>
      </c>
      <c r="CZ270" s="58">
        <f t="shared" si="189"/>
        <v>0</v>
      </c>
    </row>
    <row r="271" spans="1:104" ht="26" x14ac:dyDescent="0.35">
      <c r="A271" s="136" t="s">
        <v>330</v>
      </c>
      <c r="B271" s="297"/>
      <c r="C271" s="20" t="s">
        <v>938</v>
      </c>
      <c r="D271" s="22"/>
      <c r="E271" s="22"/>
      <c r="F271" s="22"/>
      <c r="G271" s="20">
        <f t="shared" si="152"/>
        <v>0</v>
      </c>
      <c r="H271" s="20"/>
      <c r="I271" s="20"/>
      <c r="J271" s="20"/>
      <c r="K271" s="20"/>
      <c r="L271" s="20"/>
      <c r="M271" s="20"/>
      <c r="N271" s="20"/>
      <c r="O271" s="20"/>
      <c r="P271" s="20"/>
      <c r="Q271" s="20"/>
      <c r="R271" s="20"/>
      <c r="S271" s="20"/>
      <c r="T271" s="67" t="s">
        <v>115</v>
      </c>
      <c r="U271" s="67"/>
      <c r="V271" s="68" t="e">
        <f t="shared" si="153"/>
        <v>#DIV/0!</v>
      </c>
      <c r="W271" s="68" t="e">
        <f t="shared" si="154"/>
        <v>#DIV/0!</v>
      </c>
      <c r="X271" s="67"/>
      <c r="Y271" s="67"/>
      <c r="Z271" s="67" t="s">
        <v>116</v>
      </c>
      <c r="AA271" s="67"/>
      <c r="AB271" s="68" t="e">
        <f t="shared" si="155"/>
        <v>#DIV/0!</v>
      </c>
      <c r="AC271" s="68" t="e">
        <f t="shared" si="156"/>
        <v>#DIV/0!</v>
      </c>
      <c r="AD271" s="67"/>
      <c r="AE271" s="67"/>
      <c r="AF271" s="67" t="s">
        <v>117</v>
      </c>
      <c r="AG271" s="67"/>
      <c r="AH271" s="68" t="e">
        <f t="shared" si="157"/>
        <v>#DIV/0!</v>
      </c>
      <c r="AI271" s="68" t="e">
        <f t="shared" si="158"/>
        <v>#DIV/0!</v>
      </c>
      <c r="AJ271" s="67"/>
      <c r="AK271" s="67"/>
      <c r="AL271" s="67" t="s">
        <v>118</v>
      </c>
      <c r="AM271" s="67"/>
      <c r="AN271" s="68" t="e">
        <f t="shared" si="159"/>
        <v>#DIV/0!</v>
      </c>
      <c r="AO271" s="68" t="e">
        <f t="shared" si="160"/>
        <v>#DIV/0!</v>
      </c>
      <c r="AP271" s="67"/>
      <c r="AQ271" s="67"/>
      <c r="AR271" s="67" t="s">
        <v>119</v>
      </c>
      <c r="AS271" s="67"/>
      <c r="AT271" s="68" t="e">
        <f t="shared" si="161"/>
        <v>#DIV/0!</v>
      </c>
      <c r="AU271" s="68" t="e">
        <f t="shared" si="162"/>
        <v>#DIV/0!</v>
      </c>
      <c r="AV271" s="67"/>
      <c r="AW271" s="67"/>
      <c r="AX271" s="67" t="s">
        <v>120</v>
      </c>
      <c r="AY271" s="67"/>
      <c r="AZ271" s="68" t="e">
        <f t="shared" si="163"/>
        <v>#DIV/0!</v>
      </c>
      <c r="BA271" s="68" t="e">
        <f t="shared" si="164"/>
        <v>#DIV/0!</v>
      </c>
      <c r="BB271" s="67"/>
      <c r="BC271" s="67"/>
      <c r="BD271" s="67" t="s">
        <v>121</v>
      </c>
      <c r="BE271" s="67"/>
      <c r="BF271" s="68" t="e">
        <f t="shared" si="165"/>
        <v>#DIV/0!</v>
      </c>
      <c r="BG271" s="68" t="e">
        <f t="shared" si="166"/>
        <v>#DIV/0!</v>
      </c>
      <c r="BH271" s="67"/>
      <c r="BI271" s="67"/>
      <c r="BJ271" s="67" t="s">
        <v>122</v>
      </c>
      <c r="BK271" s="67"/>
      <c r="BL271" s="68" t="e">
        <f t="shared" si="167"/>
        <v>#DIV/0!</v>
      </c>
      <c r="BM271" s="68" t="e">
        <f t="shared" si="168"/>
        <v>#DIV/0!</v>
      </c>
      <c r="BN271" s="67"/>
      <c r="BO271" s="67"/>
      <c r="BP271" s="67" t="s">
        <v>123</v>
      </c>
      <c r="BQ271" s="67"/>
      <c r="BR271" s="68" t="e">
        <f t="shared" si="169"/>
        <v>#DIV/0!</v>
      </c>
      <c r="BS271" s="68" t="e">
        <f t="shared" si="170"/>
        <v>#DIV/0!</v>
      </c>
      <c r="BT271" s="67"/>
      <c r="BU271" s="67"/>
      <c r="BV271" s="67" t="s">
        <v>124</v>
      </c>
      <c r="BW271" s="67"/>
      <c r="BX271" s="68" t="e">
        <f t="shared" si="171"/>
        <v>#DIV/0!</v>
      </c>
      <c r="BY271" s="68" t="e">
        <f t="shared" si="172"/>
        <v>#DIV/0!</v>
      </c>
      <c r="BZ271" s="67"/>
      <c r="CA271" s="67"/>
      <c r="CB271" s="67" t="s">
        <v>125</v>
      </c>
      <c r="CC271" s="67"/>
      <c r="CD271" s="68" t="e">
        <f t="shared" si="173"/>
        <v>#DIV/0!</v>
      </c>
      <c r="CE271" s="68" t="e">
        <f t="shared" si="174"/>
        <v>#DIV/0!</v>
      </c>
      <c r="CF271" s="67"/>
      <c r="CG271" s="67"/>
      <c r="CH271" s="67" t="s">
        <v>126</v>
      </c>
      <c r="CI271" s="67"/>
      <c r="CJ271" s="68" t="e">
        <f t="shared" si="175"/>
        <v>#DIV/0!</v>
      </c>
      <c r="CK271" s="68" t="e">
        <f t="shared" si="176"/>
        <v>#DIV/0!</v>
      </c>
      <c r="CL271" s="67"/>
      <c r="CM271" s="67"/>
      <c r="CN271" s="58">
        <f t="shared" si="177"/>
        <v>0</v>
      </c>
      <c r="CO271" s="58">
        <f t="shared" si="178"/>
        <v>0</v>
      </c>
      <c r="CP271" s="58">
        <f t="shared" si="179"/>
        <v>0</v>
      </c>
      <c r="CQ271" s="58">
        <f t="shared" si="180"/>
        <v>0</v>
      </c>
      <c r="CR271" s="58">
        <f t="shared" si="181"/>
        <v>0</v>
      </c>
      <c r="CS271" s="58">
        <f t="shared" si="182"/>
        <v>0</v>
      </c>
      <c r="CT271" s="58">
        <f t="shared" si="183"/>
        <v>0</v>
      </c>
      <c r="CU271" s="58">
        <f t="shared" si="184"/>
        <v>0</v>
      </c>
      <c r="CV271" s="58">
        <f t="shared" si="185"/>
        <v>0</v>
      </c>
      <c r="CW271" s="58">
        <f t="shared" si="186"/>
        <v>0</v>
      </c>
      <c r="CX271" s="58">
        <f t="shared" si="187"/>
        <v>0</v>
      </c>
      <c r="CY271" s="58">
        <f t="shared" si="188"/>
        <v>0</v>
      </c>
      <c r="CZ271" s="58">
        <f t="shared" si="189"/>
        <v>0</v>
      </c>
    </row>
    <row r="272" spans="1:104" ht="65" x14ac:dyDescent="0.35">
      <c r="A272" s="136" t="s">
        <v>476</v>
      </c>
      <c r="B272" s="295" t="s">
        <v>162</v>
      </c>
      <c r="C272" s="20" t="s">
        <v>939</v>
      </c>
      <c r="D272" s="22" t="s">
        <v>478</v>
      </c>
      <c r="E272" s="22" t="s">
        <v>485</v>
      </c>
      <c r="F272" s="22" t="s">
        <v>486</v>
      </c>
      <c r="G272" s="20">
        <f t="shared" si="152"/>
        <v>6</v>
      </c>
      <c r="H272" s="20"/>
      <c r="I272" s="20"/>
      <c r="J272" s="20"/>
      <c r="K272" s="20"/>
      <c r="L272" s="20"/>
      <c r="M272" s="20"/>
      <c r="N272" s="20">
        <v>1</v>
      </c>
      <c r="O272" s="20">
        <v>1</v>
      </c>
      <c r="P272" s="20">
        <v>1</v>
      </c>
      <c r="Q272" s="20">
        <v>1</v>
      </c>
      <c r="R272" s="20">
        <v>1</v>
      </c>
      <c r="S272" s="20">
        <v>1</v>
      </c>
      <c r="T272" s="67" t="s">
        <v>115</v>
      </c>
      <c r="U272" s="67"/>
      <c r="V272" s="68" t="e">
        <f t="shared" si="153"/>
        <v>#DIV/0!</v>
      </c>
      <c r="W272" s="68">
        <f t="shared" si="154"/>
        <v>0</v>
      </c>
      <c r="X272" s="67"/>
      <c r="Y272" s="67"/>
      <c r="Z272" s="67" t="s">
        <v>116</v>
      </c>
      <c r="AA272" s="67"/>
      <c r="AB272" s="68" t="e">
        <f t="shared" si="155"/>
        <v>#DIV/0!</v>
      </c>
      <c r="AC272" s="68">
        <f t="shared" si="156"/>
        <v>0</v>
      </c>
      <c r="AD272" s="67"/>
      <c r="AE272" s="67"/>
      <c r="AF272" s="67" t="s">
        <v>117</v>
      </c>
      <c r="AG272" s="67"/>
      <c r="AH272" s="68" t="e">
        <f t="shared" si="157"/>
        <v>#DIV/0!</v>
      </c>
      <c r="AI272" s="68">
        <f t="shared" si="158"/>
        <v>0</v>
      </c>
      <c r="AJ272" s="67"/>
      <c r="AK272" s="67"/>
      <c r="AL272" s="67" t="s">
        <v>118</v>
      </c>
      <c r="AM272" s="67"/>
      <c r="AN272" s="68" t="e">
        <f t="shared" si="159"/>
        <v>#DIV/0!</v>
      </c>
      <c r="AO272" s="68">
        <f t="shared" si="160"/>
        <v>0</v>
      </c>
      <c r="AP272" s="67"/>
      <c r="AQ272" s="67"/>
      <c r="AR272" s="67" t="s">
        <v>119</v>
      </c>
      <c r="AS272" s="67"/>
      <c r="AT272" s="68" t="e">
        <f t="shared" si="161"/>
        <v>#DIV/0!</v>
      </c>
      <c r="AU272" s="68">
        <f t="shared" si="162"/>
        <v>0</v>
      </c>
      <c r="AV272" s="67"/>
      <c r="AW272" s="67"/>
      <c r="AX272" s="67" t="s">
        <v>120</v>
      </c>
      <c r="AY272" s="67"/>
      <c r="AZ272" s="68" t="e">
        <f t="shared" si="163"/>
        <v>#DIV/0!</v>
      </c>
      <c r="BA272" s="68">
        <f t="shared" si="164"/>
        <v>0</v>
      </c>
      <c r="BB272" s="67"/>
      <c r="BC272" s="67"/>
      <c r="BD272" s="67" t="s">
        <v>121</v>
      </c>
      <c r="BE272" s="67"/>
      <c r="BF272" s="68">
        <f t="shared" si="165"/>
        <v>0</v>
      </c>
      <c r="BG272" s="68">
        <f t="shared" si="166"/>
        <v>0</v>
      </c>
      <c r="BH272" s="67"/>
      <c r="BI272" s="67"/>
      <c r="BJ272" s="67" t="s">
        <v>122</v>
      </c>
      <c r="BK272" s="67"/>
      <c r="BL272" s="68">
        <f t="shared" si="167"/>
        <v>0</v>
      </c>
      <c r="BM272" s="68">
        <f t="shared" si="168"/>
        <v>0</v>
      </c>
      <c r="BN272" s="67"/>
      <c r="BO272" s="67"/>
      <c r="BP272" s="67" t="s">
        <v>123</v>
      </c>
      <c r="BQ272" s="67"/>
      <c r="BR272" s="68">
        <f t="shared" si="169"/>
        <v>0</v>
      </c>
      <c r="BS272" s="68">
        <f t="shared" si="170"/>
        <v>0</v>
      </c>
      <c r="BT272" s="67"/>
      <c r="BU272" s="67"/>
      <c r="BV272" s="67" t="s">
        <v>124</v>
      </c>
      <c r="BW272" s="67"/>
      <c r="BX272" s="68">
        <f t="shared" si="171"/>
        <v>0</v>
      </c>
      <c r="BY272" s="68">
        <f t="shared" si="172"/>
        <v>0</v>
      </c>
      <c r="BZ272" s="67"/>
      <c r="CA272" s="67"/>
      <c r="CB272" s="67" t="s">
        <v>125</v>
      </c>
      <c r="CC272" s="67"/>
      <c r="CD272" s="68">
        <f t="shared" si="173"/>
        <v>0</v>
      </c>
      <c r="CE272" s="68">
        <f t="shared" si="174"/>
        <v>0</v>
      </c>
      <c r="CF272" s="67"/>
      <c r="CG272" s="67"/>
      <c r="CH272" s="67" t="s">
        <v>126</v>
      </c>
      <c r="CI272" s="67"/>
      <c r="CJ272" s="68">
        <f t="shared" si="175"/>
        <v>0</v>
      </c>
      <c r="CK272" s="68">
        <f t="shared" si="176"/>
        <v>0</v>
      </c>
      <c r="CL272" s="67"/>
      <c r="CM272" s="67"/>
      <c r="CN272" s="58">
        <f t="shared" si="177"/>
        <v>0</v>
      </c>
      <c r="CO272" s="58">
        <f t="shared" si="178"/>
        <v>0</v>
      </c>
      <c r="CP272" s="58">
        <f t="shared" si="179"/>
        <v>0</v>
      </c>
      <c r="CQ272" s="58">
        <f t="shared" si="180"/>
        <v>0</v>
      </c>
      <c r="CR272" s="58">
        <f t="shared" si="181"/>
        <v>0</v>
      </c>
      <c r="CS272" s="58">
        <f t="shared" si="182"/>
        <v>0</v>
      </c>
      <c r="CT272" s="58">
        <f t="shared" si="183"/>
        <v>0</v>
      </c>
      <c r="CU272" s="58">
        <f t="shared" si="184"/>
        <v>0</v>
      </c>
      <c r="CV272" s="58">
        <f t="shared" si="185"/>
        <v>0</v>
      </c>
      <c r="CW272" s="58">
        <f t="shared" si="186"/>
        <v>0</v>
      </c>
      <c r="CX272" s="58">
        <f t="shared" si="187"/>
        <v>0</v>
      </c>
      <c r="CY272" s="58">
        <f t="shared" si="188"/>
        <v>0</v>
      </c>
      <c r="CZ272" s="58">
        <f t="shared" si="189"/>
        <v>0</v>
      </c>
    </row>
    <row r="273" spans="1:104" ht="26" x14ac:dyDescent="0.35">
      <c r="A273" s="136" t="s">
        <v>476</v>
      </c>
      <c r="B273" s="296"/>
      <c r="C273" s="20" t="s">
        <v>940</v>
      </c>
      <c r="D273" s="22"/>
      <c r="E273" s="22"/>
      <c r="F273" s="22"/>
      <c r="G273" s="20">
        <f t="shared" si="152"/>
        <v>0</v>
      </c>
      <c r="H273" s="20"/>
      <c r="I273" s="20"/>
      <c r="J273" s="20"/>
      <c r="K273" s="20"/>
      <c r="L273" s="20"/>
      <c r="M273" s="20"/>
      <c r="N273" s="20"/>
      <c r="O273" s="20"/>
      <c r="P273" s="20"/>
      <c r="Q273" s="20"/>
      <c r="R273" s="20"/>
      <c r="S273" s="20"/>
      <c r="T273" s="67" t="s">
        <v>115</v>
      </c>
      <c r="U273" s="67"/>
      <c r="V273" s="68" t="e">
        <f t="shared" si="153"/>
        <v>#DIV/0!</v>
      </c>
      <c r="W273" s="68" t="e">
        <f t="shared" si="154"/>
        <v>#DIV/0!</v>
      </c>
      <c r="X273" s="67"/>
      <c r="Y273" s="67"/>
      <c r="Z273" s="67" t="s">
        <v>116</v>
      </c>
      <c r="AA273" s="67"/>
      <c r="AB273" s="68" t="e">
        <f t="shared" si="155"/>
        <v>#DIV/0!</v>
      </c>
      <c r="AC273" s="68" t="e">
        <f t="shared" si="156"/>
        <v>#DIV/0!</v>
      </c>
      <c r="AD273" s="67"/>
      <c r="AE273" s="67"/>
      <c r="AF273" s="67" t="s">
        <v>117</v>
      </c>
      <c r="AG273" s="67"/>
      <c r="AH273" s="68" t="e">
        <f t="shared" si="157"/>
        <v>#DIV/0!</v>
      </c>
      <c r="AI273" s="68" t="e">
        <f t="shared" si="158"/>
        <v>#DIV/0!</v>
      </c>
      <c r="AJ273" s="67"/>
      <c r="AK273" s="67"/>
      <c r="AL273" s="67" t="s">
        <v>118</v>
      </c>
      <c r="AM273" s="67"/>
      <c r="AN273" s="68" t="e">
        <f t="shared" si="159"/>
        <v>#DIV/0!</v>
      </c>
      <c r="AO273" s="68" t="e">
        <f t="shared" si="160"/>
        <v>#DIV/0!</v>
      </c>
      <c r="AP273" s="67"/>
      <c r="AQ273" s="67"/>
      <c r="AR273" s="67" t="s">
        <v>119</v>
      </c>
      <c r="AS273" s="67"/>
      <c r="AT273" s="68" t="e">
        <f t="shared" si="161"/>
        <v>#DIV/0!</v>
      </c>
      <c r="AU273" s="68" t="e">
        <f t="shared" si="162"/>
        <v>#DIV/0!</v>
      </c>
      <c r="AV273" s="67"/>
      <c r="AW273" s="67"/>
      <c r="AX273" s="67" t="s">
        <v>120</v>
      </c>
      <c r="AY273" s="67"/>
      <c r="AZ273" s="68" t="e">
        <f t="shared" si="163"/>
        <v>#DIV/0!</v>
      </c>
      <c r="BA273" s="68" t="e">
        <f t="shared" si="164"/>
        <v>#DIV/0!</v>
      </c>
      <c r="BB273" s="67"/>
      <c r="BC273" s="67"/>
      <c r="BD273" s="67" t="s">
        <v>121</v>
      </c>
      <c r="BE273" s="67"/>
      <c r="BF273" s="68" t="e">
        <f t="shared" si="165"/>
        <v>#DIV/0!</v>
      </c>
      <c r="BG273" s="68" t="e">
        <f t="shared" si="166"/>
        <v>#DIV/0!</v>
      </c>
      <c r="BH273" s="67"/>
      <c r="BI273" s="67"/>
      <c r="BJ273" s="67" t="s">
        <v>122</v>
      </c>
      <c r="BK273" s="67"/>
      <c r="BL273" s="68" t="e">
        <f t="shared" si="167"/>
        <v>#DIV/0!</v>
      </c>
      <c r="BM273" s="68" t="e">
        <f t="shared" si="168"/>
        <v>#DIV/0!</v>
      </c>
      <c r="BN273" s="67"/>
      <c r="BO273" s="67"/>
      <c r="BP273" s="67" t="s">
        <v>123</v>
      </c>
      <c r="BQ273" s="67"/>
      <c r="BR273" s="68" t="e">
        <f t="shared" si="169"/>
        <v>#DIV/0!</v>
      </c>
      <c r="BS273" s="68" t="e">
        <f t="shared" si="170"/>
        <v>#DIV/0!</v>
      </c>
      <c r="BT273" s="67"/>
      <c r="BU273" s="67"/>
      <c r="BV273" s="67" t="s">
        <v>124</v>
      </c>
      <c r="BW273" s="67"/>
      <c r="BX273" s="68" t="e">
        <f t="shared" si="171"/>
        <v>#DIV/0!</v>
      </c>
      <c r="BY273" s="68" t="e">
        <f t="shared" si="172"/>
        <v>#DIV/0!</v>
      </c>
      <c r="BZ273" s="67"/>
      <c r="CA273" s="67"/>
      <c r="CB273" s="67" t="s">
        <v>125</v>
      </c>
      <c r="CC273" s="67"/>
      <c r="CD273" s="68" t="e">
        <f t="shared" si="173"/>
        <v>#DIV/0!</v>
      </c>
      <c r="CE273" s="68" t="e">
        <f t="shared" si="174"/>
        <v>#DIV/0!</v>
      </c>
      <c r="CF273" s="67"/>
      <c r="CG273" s="67"/>
      <c r="CH273" s="67" t="s">
        <v>126</v>
      </c>
      <c r="CI273" s="67"/>
      <c r="CJ273" s="68" t="e">
        <f t="shared" si="175"/>
        <v>#DIV/0!</v>
      </c>
      <c r="CK273" s="68" t="e">
        <f t="shared" si="176"/>
        <v>#DIV/0!</v>
      </c>
      <c r="CL273" s="67"/>
      <c r="CM273" s="67"/>
      <c r="CN273" s="58">
        <f t="shared" si="177"/>
        <v>0</v>
      </c>
      <c r="CO273" s="58">
        <f t="shared" si="178"/>
        <v>0</v>
      </c>
      <c r="CP273" s="58">
        <f t="shared" si="179"/>
        <v>0</v>
      </c>
      <c r="CQ273" s="58">
        <f t="shared" si="180"/>
        <v>0</v>
      </c>
      <c r="CR273" s="58">
        <f t="shared" si="181"/>
        <v>0</v>
      </c>
      <c r="CS273" s="58">
        <f t="shared" si="182"/>
        <v>0</v>
      </c>
      <c r="CT273" s="58">
        <f t="shared" si="183"/>
        <v>0</v>
      </c>
      <c r="CU273" s="58">
        <f t="shared" si="184"/>
        <v>0</v>
      </c>
      <c r="CV273" s="58">
        <f t="shared" si="185"/>
        <v>0</v>
      </c>
      <c r="CW273" s="58">
        <f t="shared" si="186"/>
        <v>0</v>
      </c>
      <c r="CX273" s="58">
        <f t="shared" si="187"/>
        <v>0</v>
      </c>
      <c r="CY273" s="58">
        <f t="shared" si="188"/>
        <v>0</v>
      </c>
      <c r="CZ273" s="58">
        <f t="shared" si="189"/>
        <v>0</v>
      </c>
    </row>
    <row r="274" spans="1:104" ht="26" x14ac:dyDescent="0.35">
      <c r="A274" s="136" t="s">
        <v>476</v>
      </c>
      <c r="B274" s="296"/>
      <c r="C274" s="20" t="s">
        <v>941</v>
      </c>
      <c r="D274" s="22"/>
      <c r="E274" s="22"/>
      <c r="F274" s="22"/>
      <c r="G274" s="20">
        <f t="shared" si="152"/>
        <v>0</v>
      </c>
      <c r="H274" s="20"/>
      <c r="I274" s="20"/>
      <c r="J274" s="20"/>
      <c r="K274" s="20"/>
      <c r="L274" s="20"/>
      <c r="M274" s="20"/>
      <c r="N274" s="20"/>
      <c r="O274" s="20"/>
      <c r="P274" s="20"/>
      <c r="Q274" s="20"/>
      <c r="R274" s="20"/>
      <c r="S274" s="20"/>
      <c r="T274" s="67" t="s">
        <v>115</v>
      </c>
      <c r="U274" s="67"/>
      <c r="V274" s="68" t="e">
        <f t="shared" si="153"/>
        <v>#DIV/0!</v>
      </c>
      <c r="W274" s="68" t="e">
        <f t="shared" si="154"/>
        <v>#DIV/0!</v>
      </c>
      <c r="X274" s="67"/>
      <c r="Y274" s="67"/>
      <c r="Z274" s="67" t="s">
        <v>116</v>
      </c>
      <c r="AA274" s="67"/>
      <c r="AB274" s="68" t="e">
        <f t="shared" si="155"/>
        <v>#DIV/0!</v>
      </c>
      <c r="AC274" s="68" t="e">
        <f t="shared" si="156"/>
        <v>#DIV/0!</v>
      </c>
      <c r="AD274" s="67"/>
      <c r="AE274" s="67"/>
      <c r="AF274" s="67" t="s">
        <v>117</v>
      </c>
      <c r="AG274" s="67"/>
      <c r="AH274" s="68" t="e">
        <f t="shared" si="157"/>
        <v>#DIV/0!</v>
      </c>
      <c r="AI274" s="68" t="e">
        <f t="shared" si="158"/>
        <v>#DIV/0!</v>
      </c>
      <c r="AJ274" s="67"/>
      <c r="AK274" s="67"/>
      <c r="AL274" s="67" t="s">
        <v>118</v>
      </c>
      <c r="AM274" s="67"/>
      <c r="AN274" s="68" t="e">
        <f t="shared" si="159"/>
        <v>#DIV/0!</v>
      </c>
      <c r="AO274" s="68" t="e">
        <f t="shared" si="160"/>
        <v>#DIV/0!</v>
      </c>
      <c r="AP274" s="67"/>
      <c r="AQ274" s="67"/>
      <c r="AR274" s="67" t="s">
        <v>119</v>
      </c>
      <c r="AS274" s="67"/>
      <c r="AT274" s="68" t="e">
        <f t="shared" si="161"/>
        <v>#DIV/0!</v>
      </c>
      <c r="AU274" s="68" t="e">
        <f t="shared" si="162"/>
        <v>#DIV/0!</v>
      </c>
      <c r="AV274" s="67"/>
      <c r="AW274" s="67"/>
      <c r="AX274" s="67" t="s">
        <v>120</v>
      </c>
      <c r="AY274" s="67"/>
      <c r="AZ274" s="68" t="e">
        <f t="shared" si="163"/>
        <v>#DIV/0!</v>
      </c>
      <c r="BA274" s="68" t="e">
        <f t="shared" si="164"/>
        <v>#DIV/0!</v>
      </c>
      <c r="BB274" s="67"/>
      <c r="BC274" s="67"/>
      <c r="BD274" s="67" t="s">
        <v>121</v>
      </c>
      <c r="BE274" s="67"/>
      <c r="BF274" s="68" t="e">
        <f t="shared" si="165"/>
        <v>#DIV/0!</v>
      </c>
      <c r="BG274" s="68" t="e">
        <f t="shared" si="166"/>
        <v>#DIV/0!</v>
      </c>
      <c r="BH274" s="67"/>
      <c r="BI274" s="67"/>
      <c r="BJ274" s="67" t="s">
        <v>122</v>
      </c>
      <c r="BK274" s="67"/>
      <c r="BL274" s="68" t="e">
        <f t="shared" si="167"/>
        <v>#DIV/0!</v>
      </c>
      <c r="BM274" s="68" t="e">
        <f t="shared" si="168"/>
        <v>#DIV/0!</v>
      </c>
      <c r="BN274" s="67"/>
      <c r="BO274" s="67"/>
      <c r="BP274" s="67" t="s">
        <v>123</v>
      </c>
      <c r="BQ274" s="67"/>
      <c r="BR274" s="68" t="e">
        <f t="shared" si="169"/>
        <v>#DIV/0!</v>
      </c>
      <c r="BS274" s="68" t="e">
        <f t="shared" si="170"/>
        <v>#DIV/0!</v>
      </c>
      <c r="BT274" s="67"/>
      <c r="BU274" s="67"/>
      <c r="BV274" s="67" t="s">
        <v>124</v>
      </c>
      <c r="BW274" s="67"/>
      <c r="BX274" s="68" t="e">
        <f t="shared" si="171"/>
        <v>#DIV/0!</v>
      </c>
      <c r="BY274" s="68" t="e">
        <f t="shared" si="172"/>
        <v>#DIV/0!</v>
      </c>
      <c r="BZ274" s="67"/>
      <c r="CA274" s="67"/>
      <c r="CB274" s="67" t="s">
        <v>125</v>
      </c>
      <c r="CC274" s="67"/>
      <c r="CD274" s="68" t="e">
        <f t="shared" si="173"/>
        <v>#DIV/0!</v>
      </c>
      <c r="CE274" s="68" t="e">
        <f t="shared" si="174"/>
        <v>#DIV/0!</v>
      </c>
      <c r="CF274" s="67"/>
      <c r="CG274" s="67"/>
      <c r="CH274" s="67" t="s">
        <v>126</v>
      </c>
      <c r="CI274" s="67"/>
      <c r="CJ274" s="68" t="e">
        <f t="shared" si="175"/>
        <v>#DIV/0!</v>
      </c>
      <c r="CK274" s="68" t="e">
        <f t="shared" si="176"/>
        <v>#DIV/0!</v>
      </c>
      <c r="CL274" s="67"/>
      <c r="CM274" s="67"/>
      <c r="CN274" s="58">
        <f t="shared" si="177"/>
        <v>0</v>
      </c>
      <c r="CO274" s="58">
        <f t="shared" si="178"/>
        <v>0</v>
      </c>
      <c r="CP274" s="58">
        <f t="shared" si="179"/>
        <v>0</v>
      </c>
      <c r="CQ274" s="58">
        <f t="shared" si="180"/>
        <v>0</v>
      </c>
      <c r="CR274" s="58">
        <f t="shared" si="181"/>
        <v>0</v>
      </c>
      <c r="CS274" s="58">
        <f t="shared" si="182"/>
        <v>0</v>
      </c>
      <c r="CT274" s="58">
        <f t="shared" si="183"/>
        <v>0</v>
      </c>
      <c r="CU274" s="58">
        <f t="shared" si="184"/>
        <v>0</v>
      </c>
      <c r="CV274" s="58">
        <f t="shared" si="185"/>
        <v>0</v>
      </c>
      <c r="CW274" s="58">
        <f t="shared" si="186"/>
        <v>0</v>
      </c>
      <c r="CX274" s="58">
        <f t="shared" si="187"/>
        <v>0</v>
      </c>
      <c r="CY274" s="58">
        <f t="shared" si="188"/>
        <v>0</v>
      </c>
      <c r="CZ274" s="58">
        <f t="shared" si="189"/>
        <v>0</v>
      </c>
    </row>
    <row r="275" spans="1:104" ht="26" x14ac:dyDescent="0.35">
      <c r="A275" s="136" t="s">
        <v>476</v>
      </c>
      <c r="B275" s="297"/>
      <c r="C275" s="20" t="s">
        <v>942</v>
      </c>
      <c r="D275" s="22"/>
      <c r="E275" s="22"/>
      <c r="F275" s="22"/>
      <c r="G275" s="20">
        <f t="shared" si="152"/>
        <v>0</v>
      </c>
      <c r="H275" s="20"/>
      <c r="I275" s="20"/>
      <c r="J275" s="20"/>
      <c r="K275" s="20"/>
      <c r="L275" s="20"/>
      <c r="M275" s="20"/>
      <c r="N275" s="20"/>
      <c r="O275" s="20"/>
      <c r="P275" s="20"/>
      <c r="Q275" s="20"/>
      <c r="R275" s="20"/>
      <c r="S275" s="20"/>
      <c r="T275" s="67" t="s">
        <v>115</v>
      </c>
      <c r="U275" s="67"/>
      <c r="V275" s="68" t="e">
        <f t="shared" si="153"/>
        <v>#DIV/0!</v>
      </c>
      <c r="W275" s="68" t="e">
        <f t="shared" si="154"/>
        <v>#DIV/0!</v>
      </c>
      <c r="X275" s="67"/>
      <c r="Y275" s="67"/>
      <c r="Z275" s="67" t="s">
        <v>116</v>
      </c>
      <c r="AA275" s="67"/>
      <c r="AB275" s="68" t="e">
        <f t="shared" si="155"/>
        <v>#DIV/0!</v>
      </c>
      <c r="AC275" s="68" t="e">
        <f t="shared" si="156"/>
        <v>#DIV/0!</v>
      </c>
      <c r="AD275" s="67"/>
      <c r="AE275" s="67"/>
      <c r="AF275" s="67" t="s">
        <v>117</v>
      </c>
      <c r="AG275" s="67"/>
      <c r="AH275" s="68" t="e">
        <f t="shared" si="157"/>
        <v>#DIV/0!</v>
      </c>
      <c r="AI275" s="68" t="e">
        <f t="shared" si="158"/>
        <v>#DIV/0!</v>
      </c>
      <c r="AJ275" s="67"/>
      <c r="AK275" s="67"/>
      <c r="AL275" s="67" t="s">
        <v>118</v>
      </c>
      <c r="AM275" s="67"/>
      <c r="AN275" s="68" t="e">
        <f t="shared" si="159"/>
        <v>#DIV/0!</v>
      </c>
      <c r="AO275" s="68" t="e">
        <f t="shared" si="160"/>
        <v>#DIV/0!</v>
      </c>
      <c r="AP275" s="67"/>
      <c r="AQ275" s="67"/>
      <c r="AR275" s="67" t="s">
        <v>119</v>
      </c>
      <c r="AS275" s="67"/>
      <c r="AT275" s="68" t="e">
        <f t="shared" si="161"/>
        <v>#DIV/0!</v>
      </c>
      <c r="AU275" s="68" t="e">
        <f t="shared" si="162"/>
        <v>#DIV/0!</v>
      </c>
      <c r="AV275" s="67"/>
      <c r="AW275" s="67"/>
      <c r="AX275" s="67" t="s">
        <v>120</v>
      </c>
      <c r="AY275" s="67"/>
      <c r="AZ275" s="68" t="e">
        <f t="shared" si="163"/>
        <v>#DIV/0!</v>
      </c>
      <c r="BA275" s="68" t="e">
        <f t="shared" si="164"/>
        <v>#DIV/0!</v>
      </c>
      <c r="BB275" s="67"/>
      <c r="BC275" s="67"/>
      <c r="BD275" s="67" t="s">
        <v>121</v>
      </c>
      <c r="BE275" s="67"/>
      <c r="BF275" s="68" t="e">
        <f t="shared" si="165"/>
        <v>#DIV/0!</v>
      </c>
      <c r="BG275" s="68" t="e">
        <f t="shared" si="166"/>
        <v>#DIV/0!</v>
      </c>
      <c r="BH275" s="67"/>
      <c r="BI275" s="67"/>
      <c r="BJ275" s="67" t="s">
        <v>122</v>
      </c>
      <c r="BK275" s="67"/>
      <c r="BL275" s="68" t="e">
        <f t="shared" si="167"/>
        <v>#DIV/0!</v>
      </c>
      <c r="BM275" s="68" t="e">
        <f t="shared" si="168"/>
        <v>#DIV/0!</v>
      </c>
      <c r="BN275" s="67"/>
      <c r="BO275" s="67"/>
      <c r="BP275" s="67" t="s">
        <v>123</v>
      </c>
      <c r="BQ275" s="67"/>
      <c r="BR275" s="68" t="e">
        <f t="shared" si="169"/>
        <v>#DIV/0!</v>
      </c>
      <c r="BS275" s="68" t="e">
        <f t="shared" si="170"/>
        <v>#DIV/0!</v>
      </c>
      <c r="BT275" s="67"/>
      <c r="BU275" s="67"/>
      <c r="BV275" s="67" t="s">
        <v>124</v>
      </c>
      <c r="BW275" s="67"/>
      <c r="BX275" s="68" t="e">
        <f t="shared" si="171"/>
        <v>#DIV/0!</v>
      </c>
      <c r="BY275" s="68" t="e">
        <f t="shared" si="172"/>
        <v>#DIV/0!</v>
      </c>
      <c r="BZ275" s="67"/>
      <c r="CA275" s="67"/>
      <c r="CB275" s="67" t="s">
        <v>125</v>
      </c>
      <c r="CC275" s="67"/>
      <c r="CD275" s="68" t="e">
        <f t="shared" si="173"/>
        <v>#DIV/0!</v>
      </c>
      <c r="CE275" s="68" t="e">
        <f t="shared" si="174"/>
        <v>#DIV/0!</v>
      </c>
      <c r="CF275" s="67"/>
      <c r="CG275" s="67"/>
      <c r="CH275" s="67" t="s">
        <v>126</v>
      </c>
      <c r="CI275" s="67"/>
      <c r="CJ275" s="68" t="e">
        <f t="shared" si="175"/>
        <v>#DIV/0!</v>
      </c>
      <c r="CK275" s="68" t="e">
        <f t="shared" si="176"/>
        <v>#DIV/0!</v>
      </c>
      <c r="CL275" s="67"/>
      <c r="CM275" s="67"/>
      <c r="CN275" s="58">
        <f t="shared" si="177"/>
        <v>0</v>
      </c>
      <c r="CO275" s="58">
        <f t="shared" si="178"/>
        <v>0</v>
      </c>
      <c r="CP275" s="58">
        <f t="shared" si="179"/>
        <v>0</v>
      </c>
      <c r="CQ275" s="58">
        <f t="shared" si="180"/>
        <v>0</v>
      </c>
      <c r="CR275" s="58">
        <f t="shared" si="181"/>
        <v>0</v>
      </c>
      <c r="CS275" s="58">
        <f t="shared" si="182"/>
        <v>0</v>
      </c>
      <c r="CT275" s="58">
        <f t="shared" si="183"/>
        <v>0</v>
      </c>
      <c r="CU275" s="58">
        <f t="shared" si="184"/>
        <v>0</v>
      </c>
      <c r="CV275" s="58">
        <f t="shared" si="185"/>
        <v>0</v>
      </c>
      <c r="CW275" s="58">
        <f t="shared" si="186"/>
        <v>0</v>
      </c>
      <c r="CX275" s="58">
        <f t="shared" si="187"/>
        <v>0</v>
      </c>
      <c r="CY275" s="58">
        <f t="shared" si="188"/>
        <v>0</v>
      </c>
      <c r="CZ275" s="58">
        <f t="shared" si="189"/>
        <v>0</v>
      </c>
    </row>
    <row r="276" spans="1:104" ht="78" x14ac:dyDescent="0.35">
      <c r="A276" s="136" t="s">
        <v>476</v>
      </c>
      <c r="B276" s="295" t="s">
        <v>162</v>
      </c>
      <c r="C276" s="20" t="s">
        <v>943</v>
      </c>
      <c r="D276" s="22" t="s">
        <v>478</v>
      </c>
      <c r="E276" s="22" t="s">
        <v>488</v>
      </c>
      <c r="F276" s="22" t="s">
        <v>489</v>
      </c>
      <c r="G276" s="20">
        <f t="shared" si="152"/>
        <v>1</v>
      </c>
      <c r="H276" s="20"/>
      <c r="I276" s="20"/>
      <c r="J276" s="20"/>
      <c r="K276" s="20"/>
      <c r="L276" s="20"/>
      <c r="M276" s="20"/>
      <c r="N276" s="20"/>
      <c r="O276" s="20"/>
      <c r="P276" s="20"/>
      <c r="Q276" s="20">
        <v>1</v>
      </c>
      <c r="R276" s="20"/>
      <c r="S276" s="20"/>
      <c r="T276" s="67" t="s">
        <v>115</v>
      </c>
      <c r="U276" s="67"/>
      <c r="V276" s="68" t="e">
        <f t="shared" si="153"/>
        <v>#DIV/0!</v>
      </c>
      <c r="W276" s="68">
        <f t="shared" si="154"/>
        <v>0</v>
      </c>
      <c r="X276" s="67"/>
      <c r="Y276" s="67"/>
      <c r="Z276" s="67" t="s">
        <v>116</v>
      </c>
      <c r="AA276" s="67"/>
      <c r="AB276" s="68" t="e">
        <f t="shared" si="155"/>
        <v>#DIV/0!</v>
      </c>
      <c r="AC276" s="68">
        <f t="shared" si="156"/>
        <v>0</v>
      </c>
      <c r="AD276" s="67"/>
      <c r="AE276" s="67"/>
      <c r="AF276" s="67" t="s">
        <v>117</v>
      </c>
      <c r="AG276" s="67"/>
      <c r="AH276" s="68" t="e">
        <f t="shared" si="157"/>
        <v>#DIV/0!</v>
      </c>
      <c r="AI276" s="68">
        <f t="shared" si="158"/>
        <v>0</v>
      </c>
      <c r="AJ276" s="67"/>
      <c r="AK276" s="67"/>
      <c r="AL276" s="67" t="s">
        <v>118</v>
      </c>
      <c r="AM276" s="67"/>
      <c r="AN276" s="68" t="e">
        <f t="shared" si="159"/>
        <v>#DIV/0!</v>
      </c>
      <c r="AO276" s="68">
        <f t="shared" si="160"/>
        <v>0</v>
      </c>
      <c r="AP276" s="67"/>
      <c r="AQ276" s="67"/>
      <c r="AR276" s="67" t="s">
        <v>119</v>
      </c>
      <c r="AS276" s="67"/>
      <c r="AT276" s="68" t="e">
        <f t="shared" si="161"/>
        <v>#DIV/0!</v>
      </c>
      <c r="AU276" s="68">
        <f t="shared" si="162"/>
        <v>0</v>
      </c>
      <c r="AV276" s="67"/>
      <c r="AW276" s="67"/>
      <c r="AX276" s="67" t="s">
        <v>120</v>
      </c>
      <c r="AY276" s="67"/>
      <c r="AZ276" s="68" t="e">
        <f t="shared" si="163"/>
        <v>#DIV/0!</v>
      </c>
      <c r="BA276" s="68">
        <f t="shared" si="164"/>
        <v>0</v>
      </c>
      <c r="BB276" s="67"/>
      <c r="BC276" s="67"/>
      <c r="BD276" s="67" t="s">
        <v>121</v>
      </c>
      <c r="BE276" s="67"/>
      <c r="BF276" s="68" t="e">
        <f t="shared" si="165"/>
        <v>#DIV/0!</v>
      </c>
      <c r="BG276" s="68">
        <f t="shared" si="166"/>
        <v>0</v>
      </c>
      <c r="BH276" s="67"/>
      <c r="BI276" s="67"/>
      <c r="BJ276" s="67" t="s">
        <v>122</v>
      </c>
      <c r="BK276" s="67"/>
      <c r="BL276" s="68" t="e">
        <f t="shared" si="167"/>
        <v>#DIV/0!</v>
      </c>
      <c r="BM276" s="68">
        <f t="shared" si="168"/>
        <v>0</v>
      </c>
      <c r="BN276" s="67"/>
      <c r="BO276" s="67"/>
      <c r="BP276" s="67" t="s">
        <v>123</v>
      </c>
      <c r="BQ276" s="67"/>
      <c r="BR276" s="68" t="e">
        <f t="shared" si="169"/>
        <v>#DIV/0!</v>
      </c>
      <c r="BS276" s="68">
        <f t="shared" si="170"/>
        <v>0</v>
      </c>
      <c r="BT276" s="67"/>
      <c r="BU276" s="67"/>
      <c r="BV276" s="67" t="s">
        <v>124</v>
      </c>
      <c r="BW276" s="67"/>
      <c r="BX276" s="68">
        <f t="shared" si="171"/>
        <v>0</v>
      </c>
      <c r="BY276" s="68">
        <f t="shared" si="172"/>
        <v>0</v>
      </c>
      <c r="BZ276" s="67"/>
      <c r="CA276" s="67"/>
      <c r="CB276" s="67" t="s">
        <v>125</v>
      </c>
      <c r="CC276" s="67"/>
      <c r="CD276" s="68" t="e">
        <f t="shared" si="173"/>
        <v>#DIV/0!</v>
      </c>
      <c r="CE276" s="68">
        <f t="shared" si="174"/>
        <v>0</v>
      </c>
      <c r="CF276" s="67"/>
      <c r="CG276" s="67"/>
      <c r="CH276" s="67" t="s">
        <v>126</v>
      </c>
      <c r="CI276" s="67"/>
      <c r="CJ276" s="68" t="e">
        <f t="shared" si="175"/>
        <v>#DIV/0!</v>
      </c>
      <c r="CK276" s="68">
        <f t="shared" si="176"/>
        <v>0</v>
      </c>
      <c r="CL276" s="67"/>
      <c r="CM276" s="67"/>
      <c r="CN276" s="58">
        <f t="shared" si="177"/>
        <v>0</v>
      </c>
      <c r="CO276" s="58">
        <f t="shared" si="178"/>
        <v>0</v>
      </c>
      <c r="CP276" s="58">
        <f t="shared" si="179"/>
        <v>0</v>
      </c>
      <c r="CQ276" s="58">
        <f t="shared" si="180"/>
        <v>0</v>
      </c>
      <c r="CR276" s="58">
        <f t="shared" si="181"/>
        <v>0</v>
      </c>
      <c r="CS276" s="58">
        <f t="shared" si="182"/>
        <v>0</v>
      </c>
      <c r="CT276" s="58">
        <f t="shared" si="183"/>
        <v>0</v>
      </c>
      <c r="CU276" s="58">
        <f t="shared" si="184"/>
        <v>0</v>
      </c>
      <c r="CV276" s="58">
        <f t="shared" si="185"/>
        <v>0</v>
      </c>
      <c r="CW276" s="58">
        <f t="shared" si="186"/>
        <v>0</v>
      </c>
      <c r="CX276" s="58">
        <f t="shared" si="187"/>
        <v>0</v>
      </c>
      <c r="CY276" s="58">
        <f t="shared" si="188"/>
        <v>0</v>
      </c>
      <c r="CZ276" s="58">
        <f t="shared" si="189"/>
        <v>0</v>
      </c>
    </row>
    <row r="277" spans="1:104" ht="26" x14ac:dyDescent="0.35">
      <c r="A277" s="136" t="s">
        <v>476</v>
      </c>
      <c r="B277" s="296"/>
      <c r="C277" s="20" t="s">
        <v>944</v>
      </c>
      <c r="D277" s="22"/>
      <c r="E277" s="22"/>
      <c r="F277" s="22"/>
      <c r="G277" s="20">
        <f t="shared" si="152"/>
        <v>0</v>
      </c>
      <c r="H277" s="20"/>
      <c r="I277" s="20"/>
      <c r="J277" s="20"/>
      <c r="K277" s="20"/>
      <c r="L277" s="20"/>
      <c r="M277" s="20"/>
      <c r="N277" s="20"/>
      <c r="O277" s="20"/>
      <c r="P277" s="20"/>
      <c r="Q277" s="20"/>
      <c r="R277" s="20"/>
      <c r="S277" s="20"/>
      <c r="T277" s="67" t="s">
        <v>115</v>
      </c>
      <c r="U277" s="67"/>
      <c r="V277" s="68" t="e">
        <f t="shared" si="153"/>
        <v>#DIV/0!</v>
      </c>
      <c r="W277" s="68" t="e">
        <f t="shared" si="154"/>
        <v>#DIV/0!</v>
      </c>
      <c r="X277" s="67"/>
      <c r="Y277" s="67"/>
      <c r="Z277" s="67" t="s">
        <v>116</v>
      </c>
      <c r="AA277" s="67"/>
      <c r="AB277" s="68" t="e">
        <f t="shared" si="155"/>
        <v>#DIV/0!</v>
      </c>
      <c r="AC277" s="68" t="e">
        <f t="shared" si="156"/>
        <v>#DIV/0!</v>
      </c>
      <c r="AD277" s="67"/>
      <c r="AE277" s="67"/>
      <c r="AF277" s="67" t="s">
        <v>117</v>
      </c>
      <c r="AG277" s="67"/>
      <c r="AH277" s="68" t="e">
        <f t="shared" si="157"/>
        <v>#DIV/0!</v>
      </c>
      <c r="AI277" s="68" t="e">
        <f t="shared" si="158"/>
        <v>#DIV/0!</v>
      </c>
      <c r="AJ277" s="67"/>
      <c r="AK277" s="67"/>
      <c r="AL277" s="67" t="s">
        <v>118</v>
      </c>
      <c r="AM277" s="67"/>
      <c r="AN277" s="68" t="e">
        <f t="shared" si="159"/>
        <v>#DIV/0!</v>
      </c>
      <c r="AO277" s="68" t="e">
        <f t="shared" si="160"/>
        <v>#DIV/0!</v>
      </c>
      <c r="AP277" s="67"/>
      <c r="AQ277" s="67"/>
      <c r="AR277" s="67" t="s">
        <v>119</v>
      </c>
      <c r="AS277" s="67"/>
      <c r="AT277" s="68" t="e">
        <f t="shared" si="161"/>
        <v>#DIV/0!</v>
      </c>
      <c r="AU277" s="68" t="e">
        <f t="shared" si="162"/>
        <v>#DIV/0!</v>
      </c>
      <c r="AV277" s="67"/>
      <c r="AW277" s="67"/>
      <c r="AX277" s="67" t="s">
        <v>120</v>
      </c>
      <c r="AY277" s="67"/>
      <c r="AZ277" s="68" t="e">
        <f t="shared" si="163"/>
        <v>#DIV/0!</v>
      </c>
      <c r="BA277" s="68" t="e">
        <f t="shared" si="164"/>
        <v>#DIV/0!</v>
      </c>
      <c r="BB277" s="67"/>
      <c r="BC277" s="67"/>
      <c r="BD277" s="67" t="s">
        <v>121</v>
      </c>
      <c r="BE277" s="67"/>
      <c r="BF277" s="68" t="e">
        <f t="shared" si="165"/>
        <v>#DIV/0!</v>
      </c>
      <c r="BG277" s="68" t="e">
        <f t="shared" si="166"/>
        <v>#DIV/0!</v>
      </c>
      <c r="BH277" s="67"/>
      <c r="BI277" s="67"/>
      <c r="BJ277" s="67" t="s">
        <v>122</v>
      </c>
      <c r="BK277" s="67"/>
      <c r="BL277" s="68" t="e">
        <f t="shared" si="167"/>
        <v>#DIV/0!</v>
      </c>
      <c r="BM277" s="68" t="e">
        <f t="shared" si="168"/>
        <v>#DIV/0!</v>
      </c>
      <c r="BN277" s="67"/>
      <c r="BO277" s="67"/>
      <c r="BP277" s="67" t="s">
        <v>123</v>
      </c>
      <c r="BQ277" s="67"/>
      <c r="BR277" s="68" t="e">
        <f t="shared" si="169"/>
        <v>#DIV/0!</v>
      </c>
      <c r="BS277" s="68" t="e">
        <f t="shared" si="170"/>
        <v>#DIV/0!</v>
      </c>
      <c r="BT277" s="67"/>
      <c r="BU277" s="67"/>
      <c r="BV277" s="67" t="s">
        <v>124</v>
      </c>
      <c r="BW277" s="67"/>
      <c r="BX277" s="68" t="e">
        <f t="shared" si="171"/>
        <v>#DIV/0!</v>
      </c>
      <c r="BY277" s="68" t="e">
        <f t="shared" si="172"/>
        <v>#DIV/0!</v>
      </c>
      <c r="BZ277" s="67"/>
      <c r="CA277" s="67"/>
      <c r="CB277" s="67" t="s">
        <v>125</v>
      </c>
      <c r="CC277" s="67"/>
      <c r="CD277" s="68" t="e">
        <f t="shared" si="173"/>
        <v>#DIV/0!</v>
      </c>
      <c r="CE277" s="68" t="e">
        <f t="shared" si="174"/>
        <v>#DIV/0!</v>
      </c>
      <c r="CF277" s="67"/>
      <c r="CG277" s="67"/>
      <c r="CH277" s="67" t="s">
        <v>126</v>
      </c>
      <c r="CI277" s="67"/>
      <c r="CJ277" s="68" t="e">
        <f t="shared" si="175"/>
        <v>#DIV/0!</v>
      </c>
      <c r="CK277" s="68" t="e">
        <f t="shared" si="176"/>
        <v>#DIV/0!</v>
      </c>
      <c r="CL277" s="67"/>
      <c r="CM277" s="67"/>
      <c r="CN277" s="58">
        <f t="shared" si="177"/>
        <v>0</v>
      </c>
      <c r="CO277" s="58">
        <f t="shared" si="178"/>
        <v>0</v>
      </c>
      <c r="CP277" s="58">
        <f t="shared" si="179"/>
        <v>0</v>
      </c>
      <c r="CQ277" s="58">
        <f t="shared" si="180"/>
        <v>0</v>
      </c>
      <c r="CR277" s="58">
        <f t="shared" si="181"/>
        <v>0</v>
      </c>
      <c r="CS277" s="58">
        <f t="shared" si="182"/>
        <v>0</v>
      </c>
      <c r="CT277" s="58">
        <f t="shared" si="183"/>
        <v>0</v>
      </c>
      <c r="CU277" s="58">
        <f t="shared" si="184"/>
        <v>0</v>
      </c>
      <c r="CV277" s="58">
        <f t="shared" si="185"/>
        <v>0</v>
      </c>
      <c r="CW277" s="58">
        <f t="shared" si="186"/>
        <v>0</v>
      </c>
      <c r="CX277" s="58">
        <f t="shared" si="187"/>
        <v>0</v>
      </c>
      <c r="CY277" s="58">
        <f t="shared" si="188"/>
        <v>0</v>
      </c>
      <c r="CZ277" s="58">
        <f t="shared" si="189"/>
        <v>0</v>
      </c>
    </row>
    <row r="278" spans="1:104" ht="26" x14ac:dyDescent="0.35">
      <c r="A278" s="136" t="s">
        <v>476</v>
      </c>
      <c r="B278" s="296"/>
      <c r="C278" s="20" t="s">
        <v>945</v>
      </c>
      <c r="D278" s="22"/>
      <c r="E278" s="22"/>
      <c r="F278" s="22"/>
      <c r="G278" s="20">
        <f t="shared" si="152"/>
        <v>0</v>
      </c>
      <c r="H278" s="20"/>
      <c r="I278" s="20"/>
      <c r="J278" s="20"/>
      <c r="K278" s="20"/>
      <c r="L278" s="20"/>
      <c r="M278" s="20"/>
      <c r="N278" s="20"/>
      <c r="O278" s="20"/>
      <c r="P278" s="20"/>
      <c r="Q278" s="20"/>
      <c r="R278" s="20"/>
      <c r="S278" s="20"/>
      <c r="T278" s="67" t="s">
        <v>115</v>
      </c>
      <c r="U278" s="67"/>
      <c r="V278" s="68" t="e">
        <f t="shared" si="153"/>
        <v>#DIV/0!</v>
      </c>
      <c r="W278" s="68" t="e">
        <f t="shared" si="154"/>
        <v>#DIV/0!</v>
      </c>
      <c r="X278" s="67"/>
      <c r="Y278" s="67"/>
      <c r="Z278" s="67" t="s">
        <v>116</v>
      </c>
      <c r="AA278" s="67"/>
      <c r="AB278" s="68" t="e">
        <f t="shared" si="155"/>
        <v>#DIV/0!</v>
      </c>
      <c r="AC278" s="68" t="e">
        <f t="shared" si="156"/>
        <v>#DIV/0!</v>
      </c>
      <c r="AD278" s="67"/>
      <c r="AE278" s="67"/>
      <c r="AF278" s="67" t="s">
        <v>117</v>
      </c>
      <c r="AG278" s="67"/>
      <c r="AH278" s="68" t="e">
        <f t="shared" si="157"/>
        <v>#DIV/0!</v>
      </c>
      <c r="AI278" s="68" t="e">
        <f t="shared" si="158"/>
        <v>#DIV/0!</v>
      </c>
      <c r="AJ278" s="67"/>
      <c r="AK278" s="67"/>
      <c r="AL278" s="67" t="s">
        <v>118</v>
      </c>
      <c r="AM278" s="67"/>
      <c r="AN278" s="68" t="e">
        <f t="shared" si="159"/>
        <v>#DIV/0!</v>
      </c>
      <c r="AO278" s="68" t="e">
        <f t="shared" si="160"/>
        <v>#DIV/0!</v>
      </c>
      <c r="AP278" s="67"/>
      <c r="AQ278" s="67"/>
      <c r="AR278" s="67" t="s">
        <v>119</v>
      </c>
      <c r="AS278" s="67"/>
      <c r="AT278" s="68" t="e">
        <f t="shared" si="161"/>
        <v>#DIV/0!</v>
      </c>
      <c r="AU278" s="68" t="e">
        <f t="shared" si="162"/>
        <v>#DIV/0!</v>
      </c>
      <c r="AV278" s="67"/>
      <c r="AW278" s="67"/>
      <c r="AX278" s="67" t="s">
        <v>120</v>
      </c>
      <c r="AY278" s="67"/>
      <c r="AZ278" s="68" t="e">
        <f t="shared" si="163"/>
        <v>#DIV/0!</v>
      </c>
      <c r="BA278" s="68" t="e">
        <f t="shared" si="164"/>
        <v>#DIV/0!</v>
      </c>
      <c r="BB278" s="67"/>
      <c r="BC278" s="67"/>
      <c r="BD278" s="67" t="s">
        <v>121</v>
      </c>
      <c r="BE278" s="67"/>
      <c r="BF278" s="68" t="e">
        <f t="shared" si="165"/>
        <v>#DIV/0!</v>
      </c>
      <c r="BG278" s="68" t="e">
        <f t="shared" si="166"/>
        <v>#DIV/0!</v>
      </c>
      <c r="BH278" s="67"/>
      <c r="BI278" s="67"/>
      <c r="BJ278" s="67" t="s">
        <v>122</v>
      </c>
      <c r="BK278" s="67"/>
      <c r="BL278" s="68" t="e">
        <f t="shared" si="167"/>
        <v>#DIV/0!</v>
      </c>
      <c r="BM278" s="68" t="e">
        <f t="shared" si="168"/>
        <v>#DIV/0!</v>
      </c>
      <c r="BN278" s="67"/>
      <c r="BO278" s="67"/>
      <c r="BP278" s="67" t="s">
        <v>123</v>
      </c>
      <c r="BQ278" s="67"/>
      <c r="BR278" s="68" t="e">
        <f t="shared" si="169"/>
        <v>#DIV/0!</v>
      </c>
      <c r="BS278" s="68" t="e">
        <f t="shared" si="170"/>
        <v>#DIV/0!</v>
      </c>
      <c r="BT278" s="67"/>
      <c r="BU278" s="67"/>
      <c r="BV278" s="67" t="s">
        <v>124</v>
      </c>
      <c r="BW278" s="67"/>
      <c r="BX278" s="68" t="e">
        <f t="shared" si="171"/>
        <v>#DIV/0!</v>
      </c>
      <c r="BY278" s="68" t="e">
        <f t="shared" si="172"/>
        <v>#DIV/0!</v>
      </c>
      <c r="BZ278" s="67"/>
      <c r="CA278" s="67"/>
      <c r="CB278" s="67" t="s">
        <v>125</v>
      </c>
      <c r="CC278" s="67"/>
      <c r="CD278" s="68" t="e">
        <f t="shared" si="173"/>
        <v>#DIV/0!</v>
      </c>
      <c r="CE278" s="68" t="e">
        <f t="shared" si="174"/>
        <v>#DIV/0!</v>
      </c>
      <c r="CF278" s="67"/>
      <c r="CG278" s="67"/>
      <c r="CH278" s="67" t="s">
        <v>126</v>
      </c>
      <c r="CI278" s="67"/>
      <c r="CJ278" s="68" t="e">
        <f t="shared" si="175"/>
        <v>#DIV/0!</v>
      </c>
      <c r="CK278" s="68" t="e">
        <f t="shared" si="176"/>
        <v>#DIV/0!</v>
      </c>
      <c r="CL278" s="67"/>
      <c r="CM278" s="67"/>
      <c r="CN278" s="58">
        <f t="shared" si="177"/>
        <v>0</v>
      </c>
      <c r="CO278" s="58">
        <f t="shared" si="178"/>
        <v>0</v>
      </c>
      <c r="CP278" s="58">
        <f t="shared" si="179"/>
        <v>0</v>
      </c>
      <c r="CQ278" s="58">
        <f t="shared" si="180"/>
        <v>0</v>
      </c>
      <c r="CR278" s="58">
        <f t="shared" si="181"/>
        <v>0</v>
      </c>
      <c r="CS278" s="58">
        <f t="shared" si="182"/>
        <v>0</v>
      </c>
      <c r="CT278" s="58">
        <f t="shared" si="183"/>
        <v>0</v>
      </c>
      <c r="CU278" s="58">
        <f t="shared" si="184"/>
        <v>0</v>
      </c>
      <c r="CV278" s="58">
        <f t="shared" si="185"/>
        <v>0</v>
      </c>
      <c r="CW278" s="58">
        <f t="shared" si="186"/>
        <v>0</v>
      </c>
      <c r="CX278" s="58">
        <f t="shared" si="187"/>
        <v>0</v>
      </c>
      <c r="CY278" s="58">
        <f t="shared" si="188"/>
        <v>0</v>
      </c>
      <c r="CZ278" s="58">
        <f t="shared" si="189"/>
        <v>0</v>
      </c>
    </row>
    <row r="279" spans="1:104" ht="26" x14ac:dyDescent="0.35">
      <c r="A279" s="136" t="s">
        <v>476</v>
      </c>
      <c r="B279" s="297"/>
      <c r="C279" s="20" t="s">
        <v>946</v>
      </c>
      <c r="D279" s="22"/>
      <c r="E279" s="22"/>
      <c r="F279" s="22"/>
      <c r="G279" s="20">
        <f t="shared" si="152"/>
        <v>0</v>
      </c>
      <c r="H279" s="20"/>
      <c r="I279" s="20"/>
      <c r="J279" s="20"/>
      <c r="K279" s="20"/>
      <c r="L279" s="20"/>
      <c r="M279" s="20"/>
      <c r="N279" s="20"/>
      <c r="O279" s="20"/>
      <c r="P279" s="20"/>
      <c r="Q279" s="20"/>
      <c r="R279" s="20"/>
      <c r="S279" s="20"/>
      <c r="T279" s="67" t="s">
        <v>115</v>
      </c>
      <c r="U279" s="67"/>
      <c r="V279" s="68" t="e">
        <f t="shared" si="153"/>
        <v>#DIV/0!</v>
      </c>
      <c r="W279" s="68" t="e">
        <f t="shared" si="154"/>
        <v>#DIV/0!</v>
      </c>
      <c r="X279" s="67"/>
      <c r="Y279" s="67"/>
      <c r="Z279" s="67" t="s">
        <v>116</v>
      </c>
      <c r="AA279" s="67"/>
      <c r="AB279" s="68" t="e">
        <f t="shared" si="155"/>
        <v>#DIV/0!</v>
      </c>
      <c r="AC279" s="68" t="e">
        <f t="shared" si="156"/>
        <v>#DIV/0!</v>
      </c>
      <c r="AD279" s="67"/>
      <c r="AE279" s="67"/>
      <c r="AF279" s="67" t="s">
        <v>117</v>
      </c>
      <c r="AG279" s="67"/>
      <c r="AH279" s="68" t="e">
        <f t="shared" si="157"/>
        <v>#DIV/0!</v>
      </c>
      <c r="AI279" s="68" t="e">
        <f t="shared" si="158"/>
        <v>#DIV/0!</v>
      </c>
      <c r="AJ279" s="67"/>
      <c r="AK279" s="67"/>
      <c r="AL279" s="67" t="s">
        <v>118</v>
      </c>
      <c r="AM279" s="67"/>
      <c r="AN279" s="68" t="e">
        <f t="shared" si="159"/>
        <v>#DIV/0!</v>
      </c>
      <c r="AO279" s="68" t="e">
        <f t="shared" si="160"/>
        <v>#DIV/0!</v>
      </c>
      <c r="AP279" s="67"/>
      <c r="AQ279" s="67"/>
      <c r="AR279" s="67" t="s">
        <v>119</v>
      </c>
      <c r="AS279" s="67"/>
      <c r="AT279" s="68" t="e">
        <f t="shared" si="161"/>
        <v>#DIV/0!</v>
      </c>
      <c r="AU279" s="68" t="e">
        <f t="shared" si="162"/>
        <v>#DIV/0!</v>
      </c>
      <c r="AV279" s="67"/>
      <c r="AW279" s="67"/>
      <c r="AX279" s="67" t="s">
        <v>120</v>
      </c>
      <c r="AY279" s="67"/>
      <c r="AZ279" s="68" t="e">
        <f t="shared" si="163"/>
        <v>#DIV/0!</v>
      </c>
      <c r="BA279" s="68" t="e">
        <f t="shared" si="164"/>
        <v>#DIV/0!</v>
      </c>
      <c r="BB279" s="67"/>
      <c r="BC279" s="67"/>
      <c r="BD279" s="67" t="s">
        <v>121</v>
      </c>
      <c r="BE279" s="67"/>
      <c r="BF279" s="68" t="e">
        <f t="shared" si="165"/>
        <v>#DIV/0!</v>
      </c>
      <c r="BG279" s="68" t="e">
        <f t="shared" si="166"/>
        <v>#DIV/0!</v>
      </c>
      <c r="BH279" s="67"/>
      <c r="BI279" s="67"/>
      <c r="BJ279" s="67" t="s">
        <v>122</v>
      </c>
      <c r="BK279" s="67"/>
      <c r="BL279" s="68" t="e">
        <f t="shared" si="167"/>
        <v>#DIV/0!</v>
      </c>
      <c r="BM279" s="68" t="e">
        <f t="shared" si="168"/>
        <v>#DIV/0!</v>
      </c>
      <c r="BN279" s="67"/>
      <c r="BO279" s="67"/>
      <c r="BP279" s="67" t="s">
        <v>123</v>
      </c>
      <c r="BQ279" s="67"/>
      <c r="BR279" s="68" t="e">
        <f t="shared" si="169"/>
        <v>#DIV/0!</v>
      </c>
      <c r="BS279" s="68" t="e">
        <f t="shared" si="170"/>
        <v>#DIV/0!</v>
      </c>
      <c r="BT279" s="67"/>
      <c r="BU279" s="67"/>
      <c r="BV279" s="67" t="s">
        <v>124</v>
      </c>
      <c r="BW279" s="67"/>
      <c r="BX279" s="68" t="e">
        <f t="shared" si="171"/>
        <v>#DIV/0!</v>
      </c>
      <c r="BY279" s="68" t="e">
        <f t="shared" si="172"/>
        <v>#DIV/0!</v>
      </c>
      <c r="BZ279" s="67"/>
      <c r="CA279" s="67"/>
      <c r="CB279" s="67" t="s">
        <v>125</v>
      </c>
      <c r="CC279" s="67"/>
      <c r="CD279" s="68" t="e">
        <f t="shared" si="173"/>
        <v>#DIV/0!</v>
      </c>
      <c r="CE279" s="68" t="e">
        <f t="shared" si="174"/>
        <v>#DIV/0!</v>
      </c>
      <c r="CF279" s="67"/>
      <c r="CG279" s="67"/>
      <c r="CH279" s="67" t="s">
        <v>126</v>
      </c>
      <c r="CI279" s="67"/>
      <c r="CJ279" s="68" t="e">
        <f t="shared" si="175"/>
        <v>#DIV/0!</v>
      </c>
      <c r="CK279" s="68" t="e">
        <f t="shared" si="176"/>
        <v>#DIV/0!</v>
      </c>
      <c r="CL279" s="67"/>
      <c r="CM279" s="67"/>
      <c r="CN279" s="58">
        <f t="shared" si="177"/>
        <v>0</v>
      </c>
      <c r="CO279" s="58">
        <f t="shared" si="178"/>
        <v>0</v>
      </c>
      <c r="CP279" s="58">
        <f t="shared" si="179"/>
        <v>0</v>
      </c>
      <c r="CQ279" s="58">
        <f t="shared" si="180"/>
        <v>0</v>
      </c>
      <c r="CR279" s="58">
        <f t="shared" si="181"/>
        <v>0</v>
      </c>
      <c r="CS279" s="58">
        <f t="shared" si="182"/>
        <v>0</v>
      </c>
      <c r="CT279" s="58">
        <f t="shared" si="183"/>
        <v>0</v>
      </c>
      <c r="CU279" s="58">
        <f t="shared" si="184"/>
        <v>0</v>
      </c>
      <c r="CV279" s="58">
        <f t="shared" si="185"/>
        <v>0</v>
      </c>
      <c r="CW279" s="58">
        <f t="shared" si="186"/>
        <v>0</v>
      </c>
      <c r="CX279" s="58">
        <f t="shared" si="187"/>
        <v>0</v>
      </c>
      <c r="CY279" s="58">
        <f t="shared" si="188"/>
        <v>0</v>
      </c>
      <c r="CZ279" s="58">
        <f t="shared" si="189"/>
        <v>0</v>
      </c>
    </row>
    <row r="280" spans="1:104" ht="65" x14ac:dyDescent="0.35">
      <c r="A280" s="136" t="s">
        <v>476</v>
      </c>
      <c r="B280" s="295" t="s">
        <v>162</v>
      </c>
      <c r="C280" s="20" t="s">
        <v>947</v>
      </c>
      <c r="D280" s="22" t="s">
        <v>478</v>
      </c>
      <c r="E280" s="22" t="s">
        <v>485</v>
      </c>
      <c r="F280" s="22" t="s">
        <v>491</v>
      </c>
      <c r="G280" s="20">
        <f t="shared" si="152"/>
        <v>6</v>
      </c>
      <c r="H280" s="20"/>
      <c r="I280" s="20"/>
      <c r="J280" s="20"/>
      <c r="K280" s="20"/>
      <c r="L280" s="20"/>
      <c r="M280" s="20"/>
      <c r="N280" s="20">
        <v>1</v>
      </c>
      <c r="O280" s="20">
        <v>1</v>
      </c>
      <c r="P280" s="20">
        <v>1</v>
      </c>
      <c r="Q280" s="20">
        <v>1</v>
      </c>
      <c r="R280" s="20">
        <v>1</v>
      </c>
      <c r="S280" s="20">
        <v>1</v>
      </c>
      <c r="T280" s="67" t="s">
        <v>115</v>
      </c>
      <c r="U280" s="67"/>
      <c r="V280" s="68" t="e">
        <f t="shared" si="153"/>
        <v>#DIV/0!</v>
      </c>
      <c r="W280" s="68">
        <f t="shared" si="154"/>
        <v>0</v>
      </c>
      <c r="X280" s="67"/>
      <c r="Y280" s="67"/>
      <c r="Z280" s="67" t="s">
        <v>116</v>
      </c>
      <c r="AA280" s="67"/>
      <c r="AB280" s="68" t="e">
        <f t="shared" si="155"/>
        <v>#DIV/0!</v>
      </c>
      <c r="AC280" s="68">
        <f t="shared" si="156"/>
        <v>0</v>
      </c>
      <c r="AD280" s="67"/>
      <c r="AE280" s="67"/>
      <c r="AF280" s="67" t="s">
        <v>117</v>
      </c>
      <c r="AG280" s="67"/>
      <c r="AH280" s="68" t="e">
        <f t="shared" si="157"/>
        <v>#DIV/0!</v>
      </c>
      <c r="AI280" s="68">
        <f t="shared" si="158"/>
        <v>0</v>
      </c>
      <c r="AJ280" s="67"/>
      <c r="AK280" s="67"/>
      <c r="AL280" s="67" t="s">
        <v>118</v>
      </c>
      <c r="AM280" s="67"/>
      <c r="AN280" s="68" t="e">
        <f t="shared" si="159"/>
        <v>#DIV/0!</v>
      </c>
      <c r="AO280" s="68">
        <f t="shared" si="160"/>
        <v>0</v>
      </c>
      <c r="AP280" s="67"/>
      <c r="AQ280" s="67"/>
      <c r="AR280" s="67" t="s">
        <v>119</v>
      </c>
      <c r="AS280" s="67"/>
      <c r="AT280" s="68" t="e">
        <f t="shared" si="161"/>
        <v>#DIV/0!</v>
      </c>
      <c r="AU280" s="68">
        <f t="shared" si="162"/>
        <v>0</v>
      </c>
      <c r="AV280" s="67"/>
      <c r="AW280" s="67"/>
      <c r="AX280" s="67" t="s">
        <v>120</v>
      </c>
      <c r="AY280" s="67"/>
      <c r="AZ280" s="68" t="e">
        <f t="shared" si="163"/>
        <v>#DIV/0!</v>
      </c>
      <c r="BA280" s="68">
        <f t="shared" si="164"/>
        <v>0</v>
      </c>
      <c r="BB280" s="67"/>
      <c r="BC280" s="67"/>
      <c r="BD280" s="67" t="s">
        <v>121</v>
      </c>
      <c r="BE280" s="67"/>
      <c r="BF280" s="68">
        <f t="shared" si="165"/>
        <v>0</v>
      </c>
      <c r="BG280" s="68">
        <f t="shared" si="166"/>
        <v>0</v>
      </c>
      <c r="BH280" s="67"/>
      <c r="BI280" s="67"/>
      <c r="BJ280" s="67" t="s">
        <v>122</v>
      </c>
      <c r="BK280" s="67"/>
      <c r="BL280" s="68">
        <f t="shared" si="167"/>
        <v>0</v>
      </c>
      <c r="BM280" s="68">
        <f t="shared" si="168"/>
        <v>0</v>
      </c>
      <c r="BN280" s="67"/>
      <c r="BO280" s="67"/>
      <c r="BP280" s="67" t="s">
        <v>123</v>
      </c>
      <c r="BQ280" s="67"/>
      <c r="BR280" s="68">
        <f t="shared" si="169"/>
        <v>0</v>
      </c>
      <c r="BS280" s="68">
        <f t="shared" si="170"/>
        <v>0</v>
      </c>
      <c r="BT280" s="67"/>
      <c r="BU280" s="67"/>
      <c r="BV280" s="67" t="s">
        <v>124</v>
      </c>
      <c r="BW280" s="67"/>
      <c r="BX280" s="68">
        <f t="shared" si="171"/>
        <v>0</v>
      </c>
      <c r="BY280" s="68">
        <f t="shared" si="172"/>
        <v>0</v>
      </c>
      <c r="BZ280" s="67"/>
      <c r="CA280" s="67"/>
      <c r="CB280" s="67" t="s">
        <v>125</v>
      </c>
      <c r="CC280" s="67"/>
      <c r="CD280" s="68">
        <f t="shared" si="173"/>
        <v>0</v>
      </c>
      <c r="CE280" s="68">
        <f t="shared" si="174"/>
        <v>0</v>
      </c>
      <c r="CF280" s="67"/>
      <c r="CG280" s="67"/>
      <c r="CH280" s="67" t="s">
        <v>126</v>
      </c>
      <c r="CI280" s="67"/>
      <c r="CJ280" s="68">
        <f t="shared" si="175"/>
        <v>0</v>
      </c>
      <c r="CK280" s="68">
        <f t="shared" si="176"/>
        <v>0</v>
      </c>
      <c r="CL280" s="67"/>
      <c r="CM280" s="67"/>
      <c r="CN280" s="58">
        <f t="shared" si="177"/>
        <v>0</v>
      </c>
      <c r="CO280" s="58">
        <f t="shared" si="178"/>
        <v>0</v>
      </c>
      <c r="CP280" s="58">
        <f t="shared" si="179"/>
        <v>0</v>
      </c>
      <c r="CQ280" s="58">
        <f t="shared" si="180"/>
        <v>0</v>
      </c>
      <c r="CR280" s="58">
        <f t="shared" si="181"/>
        <v>0</v>
      </c>
      <c r="CS280" s="58">
        <f t="shared" si="182"/>
        <v>0</v>
      </c>
      <c r="CT280" s="58">
        <f t="shared" si="183"/>
        <v>0</v>
      </c>
      <c r="CU280" s="58">
        <f t="shared" si="184"/>
        <v>0</v>
      </c>
      <c r="CV280" s="58">
        <f t="shared" si="185"/>
        <v>0</v>
      </c>
      <c r="CW280" s="58">
        <f t="shared" si="186"/>
        <v>0</v>
      </c>
      <c r="CX280" s="58">
        <f t="shared" si="187"/>
        <v>0</v>
      </c>
      <c r="CY280" s="58">
        <f t="shared" si="188"/>
        <v>0</v>
      </c>
      <c r="CZ280" s="58">
        <f t="shared" si="189"/>
        <v>0</v>
      </c>
    </row>
    <row r="281" spans="1:104" ht="26" x14ac:dyDescent="0.35">
      <c r="A281" s="136" t="s">
        <v>476</v>
      </c>
      <c r="B281" s="296"/>
      <c r="C281" s="20" t="s">
        <v>948</v>
      </c>
      <c r="D281" s="22"/>
      <c r="E281" s="22"/>
      <c r="F281" s="22"/>
      <c r="G281" s="20">
        <f t="shared" si="152"/>
        <v>0</v>
      </c>
      <c r="H281" s="20"/>
      <c r="I281" s="20"/>
      <c r="J281" s="20"/>
      <c r="K281" s="20"/>
      <c r="L281" s="20"/>
      <c r="M281" s="20"/>
      <c r="N281" s="20"/>
      <c r="O281" s="20"/>
      <c r="P281" s="20"/>
      <c r="Q281" s="20"/>
      <c r="R281" s="20"/>
      <c r="S281" s="20"/>
      <c r="T281" s="67" t="s">
        <v>115</v>
      </c>
      <c r="U281" s="67"/>
      <c r="V281" s="68" t="e">
        <f t="shared" si="153"/>
        <v>#DIV/0!</v>
      </c>
      <c r="W281" s="68" t="e">
        <f t="shared" si="154"/>
        <v>#DIV/0!</v>
      </c>
      <c r="X281" s="67"/>
      <c r="Y281" s="67"/>
      <c r="Z281" s="67" t="s">
        <v>116</v>
      </c>
      <c r="AA281" s="67"/>
      <c r="AB281" s="68" t="e">
        <f t="shared" si="155"/>
        <v>#DIV/0!</v>
      </c>
      <c r="AC281" s="68" t="e">
        <f t="shared" si="156"/>
        <v>#DIV/0!</v>
      </c>
      <c r="AD281" s="67"/>
      <c r="AE281" s="67"/>
      <c r="AF281" s="67" t="s">
        <v>117</v>
      </c>
      <c r="AG281" s="67"/>
      <c r="AH281" s="68" t="e">
        <f t="shared" si="157"/>
        <v>#DIV/0!</v>
      </c>
      <c r="AI281" s="68" t="e">
        <f t="shared" si="158"/>
        <v>#DIV/0!</v>
      </c>
      <c r="AJ281" s="67"/>
      <c r="AK281" s="67"/>
      <c r="AL281" s="67" t="s">
        <v>118</v>
      </c>
      <c r="AM281" s="67"/>
      <c r="AN281" s="68" t="e">
        <f t="shared" si="159"/>
        <v>#DIV/0!</v>
      </c>
      <c r="AO281" s="68" t="e">
        <f t="shared" si="160"/>
        <v>#DIV/0!</v>
      </c>
      <c r="AP281" s="67"/>
      <c r="AQ281" s="67"/>
      <c r="AR281" s="67" t="s">
        <v>119</v>
      </c>
      <c r="AS281" s="67"/>
      <c r="AT281" s="68" t="e">
        <f t="shared" si="161"/>
        <v>#DIV/0!</v>
      </c>
      <c r="AU281" s="68" t="e">
        <f t="shared" si="162"/>
        <v>#DIV/0!</v>
      </c>
      <c r="AV281" s="67"/>
      <c r="AW281" s="67"/>
      <c r="AX281" s="67" t="s">
        <v>120</v>
      </c>
      <c r="AY281" s="67"/>
      <c r="AZ281" s="68" t="e">
        <f t="shared" si="163"/>
        <v>#DIV/0!</v>
      </c>
      <c r="BA281" s="68" t="e">
        <f t="shared" si="164"/>
        <v>#DIV/0!</v>
      </c>
      <c r="BB281" s="67"/>
      <c r="BC281" s="67"/>
      <c r="BD281" s="67" t="s">
        <v>121</v>
      </c>
      <c r="BE281" s="67"/>
      <c r="BF281" s="68" t="e">
        <f t="shared" si="165"/>
        <v>#DIV/0!</v>
      </c>
      <c r="BG281" s="68" t="e">
        <f t="shared" si="166"/>
        <v>#DIV/0!</v>
      </c>
      <c r="BH281" s="67"/>
      <c r="BI281" s="67"/>
      <c r="BJ281" s="67" t="s">
        <v>122</v>
      </c>
      <c r="BK281" s="67"/>
      <c r="BL281" s="68" t="e">
        <f t="shared" si="167"/>
        <v>#DIV/0!</v>
      </c>
      <c r="BM281" s="68" t="e">
        <f t="shared" si="168"/>
        <v>#DIV/0!</v>
      </c>
      <c r="BN281" s="67"/>
      <c r="BO281" s="67"/>
      <c r="BP281" s="67" t="s">
        <v>123</v>
      </c>
      <c r="BQ281" s="67"/>
      <c r="BR281" s="68" t="e">
        <f t="shared" si="169"/>
        <v>#DIV/0!</v>
      </c>
      <c r="BS281" s="68" t="e">
        <f t="shared" si="170"/>
        <v>#DIV/0!</v>
      </c>
      <c r="BT281" s="67"/>
      <c r="BU281" s="67"/>
      <c r="BV281" s="67" t="s">
        <v>124</v>
      </c>
      <c r="BW281" s="67"/>
      <c r="BX281" s="68" t="e">
        <f t="shared" si="171"/>
        <v>#DIV/0!</v>
      </c>
      <c r="BY281" s="68" t="e">
        <f t="shared" si="172"/>
        <v>#DIV/0!</v>
      </c>
      <c r="BZ281" s="67"/>
      <c r="CA281" s="67"/>
      <c r="CB281" s="67" t="s">
        <v>125</v>
      </c>
      <c r="CC281" s="67"/>
      <c r="CD281" s="68" t="e">
        <f t="shared" si="173"/>
        <v>#DIV/0!</v>
      </c>
      <c r="CE281" s="68" t="e">
        <f t="shared" si="174"/>
        <v>#DIV/0!</v>
      </c>
      <c r="CF281" s="67"/>
      <c r="CG281" s="67"/>
      <c r="CH281" s="67" t="s">
        <v>126</v>
      </c>
      <c r="CI281" s="67"/>
      <c r="CJ281" s="68" t="e">
        <f t="shared" si="175"/>
        <v>#DIV/0!</v>
      </c>
      <c r="CK281" s="68" t="e">
        <f t="shared" si="176"/>
        <v>#DIV/0!</v>
      </c>
      <c r="CL281" s="67"/>
      <c r="CM281" s="67"/>
      <c r="CN281" s="58">
        <f t="shared" si="177"/>
        <v>0</v>
      </c>
      <c r="CO281" s="58">
        <f t="shared" si="178"/>
        <v>0</v>
      </c>
      <c r="CP281" s="58">
        <f t="shared" si="179"/>
        <v>0</v>
      </c>
      <c r="CQ281" s="58">
        <f t="shared" si="180"/>
        <v>0</v>
      </c>
      <c r="CR281" s="58">
        <f t="shared" si="181"/>
        <v>0</v>
      </c>
      <c r="CS281" s="58">
        <f t="shared" si="182"/>
        <v>0</v>
      </c>
      <c r="CT281" s="58">
        <f t="shared" si="183"/>
        <v>0</v>
      </c>
      <c r="CU281" s="58">
        <f t="shared" si="184"/>
        <v>0</v>
      </c>
      <c r="CV281" s="58">
        <f t="shared" si="185"/>
        <v>0</v>
      </c>
      <c r="CW281" s="58">
        <f t="shared" si="186"/>
        <v>0</v>
      </c>
      <c r="CX281" s="58">
        <f t="shared" si="187"/>
        <v>0</v>
      </c>
      <c r="CY281" s="58">
        <f t="shared" si="188"/>
        <v>0</v>
      </c>
      <c r="CZ281" s="58">
        <f t="shared" si="189"/>
        <v>0</v>
      </c>
    </row>
    <row r="282" spans="1:104" ht="26" x14ac:dyDescent="0.35">
      <c r="A282" s="136" t="s">
        <v>476</v>
      </c>
      <c r="B282" s="296"/>
      <c r="C282" s="20" t="s">
        <v>949</v>
      </c>
      <c r="D282" s="22"/>
      <c r="E282" s="22"/>
      <c r="F282" s="22"/>
      <c r="G282" s="20">
        <f t="shared" si="152"/>
        <v>0</v>
      </c>
      <c r="H282" s="20"/>
      <c r="I282" s="20"/>
      <c r="J282" s="20"/>
      <c r="K282" s="20"/>
      <c r="L282" s="20"/>
      <c r="M282" s="20"/>
      <c r="N282" s="20"/>
      <c r="O282" s="20"/>
      <c r="P282" s="20"/>
      <c r="Q282" s="20"/>
      <c r="R282" s="20"/>
      <c r="S282" s="20"/>
      <c r="T282" s="67" t="s">
        <v>115</v>
      </c>
      <c r="U282" s="67"/>
      <c r="V282" s="68" t="e">
        <f t="shared" si="153"/>
        <v>#DIV/0!</v>
      </c>
      <c r="W282" s="68" t="e">
        <f t="shared" si="154"/>
        <v>#DIV/0!</v>
      </c>
      <c r="X282" s="67"/>
      <c r="Y282" s="67"/>
      <c r="Z282" s="67" t="s">
        <v>116</v>
      </c>
      <c r="AA282" s="67"/>
      <c r="AB282" s="68" t="e">
        <f t="shared" si="155"/>
        <v>#DIV/0!</v>
      </c>
      <c r="AC282" s="68" t="e">
        <f t="shared" si="156"/>
        <v>#DIV/0!</v>
      </c>
      <c r="AD282" s="67"/>
      <c r="AE282" s="67"/>
      <c r="AF282" s="67" t="s">
        <v>117</v>
      </c>
      <c r="AG282" s="67"/>
      <c r="AH282" s="68" t="e">
        <f t="shared" si="157"/>
        <v>#DIV/0!</v>
      </c>
      <c r="AI282" s="68" t="e">
        <f t="shared" si="158"/>
        <v>#DIV/0!</v>
      </c>
      <c r="AJ282" s="67"/>
      <c r="AK282" s="67"/>
      <c r="AL282" s="67" t="s">
        <v>118</v>
      </c>
      <c r="AM282" s="67"/>
      <c r="AN282" s="68" t="e">
        <f t="shared" si="159"/>
        <v>#DIV/0!</v>
      </c>
      <c r="AO282" s="68" t="e">
        <f t="shared" si="160"/>
        <v>#DIV/0!</v>
      </c>
      <c r="AP282" s="67"/>
      <c r="AQ282" s="67"/>
      <c r="AR282" s="67" t="s">
        <v>119</v>
      </c>
      <c r="AS282" s="67"/>
      <c r="AT282" s="68" t="e">
        <f t="shared" si="161"/>
        <v>#DIV/0!</v>
      </c>
      <c r="AU282" s="68" t="e">
        <f t="shared" si="162"/>
        <v>#DIV/0!</v>
      </c>
      <c r="AV282" s="67"/>
      <c r="AW282" s="67"/>
      <c r="AX282" s="67" t="s">
        <v>120</v>
      </c>
      <c r="AY282" s="67"/>
      <c r="AZ282" s="68" t="e">
        <f t="shared" si="163"/>
        <v>#DIV/0!</v>
      </c>
      <c r="BA282" s="68" t="e">
        <f t="shared" si="164"/>
        <v>#DIV/0!</v>
      </c>
      <c r="BB282" s="67"/>
      <c r="BC282" s="67"/>
      <c r="BD282" s="67" t="s">
        <v>121</v>
      </c>
      <c r="BE282" s="67"/>
      <c r="BF282" s="68" t="e">
        <f t="shared" si="165"/>
        <v>#DIV/0!</v>
      </c>
      <c r="BG282" s="68" t="e">
        <f t="shared" si="166"/>
        <v>#DIV/0!</v>
      </c>
      <c r="BH282" s="67"/>
      <c r="BI282" s="67"/>
      <c r="BJ282" s="67" t="s">
        <v>122</v>
      </c>
      <c r="BK282" s="67"/>
      <c r="BL282" s="68" t="e">
        <f t="shared" si="167"/>
        <v>#DIV/0!</v>
      </c>
      <c r="BM282" s="68" t="e">
        <f t="shared" si="168"/>
        <v>#DIV/0!</v>
      </c>
      <c r="BN282" s="67"/>
      <c r="BO282" s="67"/>
      <c r="BP282" s="67" t="s">
        <v>123</v>
      </c>
      <c r="BQ282" s="67"/>
      <c r="BR282" s="68" t="e">
        <f t="shared" si="169"/>
        <v>#DIV/0!</v>
      </c>
      <c r="BS282" s="68" t="e">
        <f t="shared" si="170"/>
        <v>#DIV/0!</v>
      </c>
      <c r="BT282" s="67"/>
      <c r="BU282" s="67"/>
      <c r="BV282" s="67" t="s">
        <v>124</v>
      </c>
      <c r="BW282" s="67"/>
      <c r="BX282" s="68" t="e">
        <f t="shared" si="171"/>
        <v>#DIV/0!</v>
      </c>
      <c r="BY282" s="68" t="e">
        <f t="shared" si="172"/>
        <v>#DIV/0!</v>
      </c>
      <c r="BZ282" s="67"/>
      <c r="CA282" s="67"/>
      <c r="CB282" s="67" t="s">
        <v>125</v>
      </c>
      <c r="CC282" s="67"/>
      <c r="CD282" s="68" t="e">
        <f t="shared" si="173"/>
        <v>#DIV/0!</v>
      </c>
      <c r="CE282" s="68" t="e">
        <f t="shared" si="174"/>
        <v>#DIV/0!</v>
      </c>
      <c r="CF282" s="67"/>
      <c r="CG282" s="67"/>
      <c r="CH282" s="67" t="s">
        <v>126</v>
      </c>
      <c r="CI282" s="67"/>
      <c r="CJ282" s="68" t="e">
        <f t="shared" si="175"/>
        <v>#DIV/0!</v>
      </c>
      <c r="CK282" s="68" t="e">
        <f t="shared" si="176"/>
        <v>#DIV/0!</v>
      </c>
      <c r="CL282" s="67"/>
      <c r="CM282" s="67"/>
      <c r="CN282" s="58">
        <f t="shared" si="177"/>
        <v>0</v>
      </c>
      <c r="CO282" s="58">
        <f t="shared" si="178"/>
        <v>0</v>
      </c>
      <c r="CP282" s="58">
        <f t="shared" si="179"/>
        <v>0</v>
      </c>
      <c r="CQ282" s="58">
        <f t="shared" si="180"/>
        <v>0</v>
      </c>
      <c r="CR282" s="58">
        <f t="shared" si="181"/>
        <v>0</v>
      </c>
      <c r="CS282" s="58">
        <f t="shared" si="182"/>
        <v>0</v>
      </c>
      <c r="CT282" s="58">
        <f t="shared" si="183"/>
        <v>0</v>
      </c>
      <c r="CU282" s="58">
        <f t="shared" si="184"/>
        <v>0</v>
      </c>
      <c r="CV282" s="58">
        <f t="shared" si="185"/>
        <v>0</v>
      </c>
      <c r="CW282" s="58">
        <f t="shared" si="186"/>
        <v>0</v>
      </c>
      <c r="CX282" s="58">
        <f t="shared" si="187"/>
        <v>0</v>
      </c>
      <c r="CY282" s="58">
        <f t="shared" si="188"/>
        <v>0</v>
      </c>
      <c r="CZ282" s="58">
        <f t="shared" si="189"/>
        <v>0</v>
      </c>
    </row>
    <row r="283" spans="1:104" ht="26" x14ac:dyDescent="0.35">
      <c r="A283" s="136" t="s">
        <v>476</v>
      </c>
      <c r="B283" s="297"/>
      <c r="C283" s="20" t="s">
        <v>950</v>
      </c>
      <c r="D283" s="22"/>
      <c r="E283" s="22"/>
      <c r="F283" s="22"/>
      <c r="G283" s="20">
        <f t="shared" si="152"/>
        <v>0</v>
      </c>
      <c r="H283" s="20"/>
      <c r="I283" s="20"/>
      <c r="J283" s="20"/>
      <c r="K283" s="20"/>
      <c r="L283" s="20"/>
      <c r="M283" s="20"/>
      <c r="N283" s="20"/>
      <c r="O283" s="20"/>
      <c r="P283" s="20"/>
      <c r="Q283" s="20"/>
      <c r="R283" s="20"/>
      <c r="S283" s="20"/>
      <c r="T283" s="67" t="s">
        <v>115</v>
      </c>
      <c r="U283" s="67"/>
      <c r="V283" s="68" t="e">
        <f t="shared" si="153"/>
        <v>#DIV/0!</v>
      </c>
      <c r="W283" s="68" t="e">
        <f t="shared" si="154"/>
        <v>#DIV/0!</v>
      </c>
      <c r="X283" s="67"/>
      <c r="Y283" s="67"/>
      <c r="Z283" s="67" t="s">
        <v>116</v>
      </c>
      <c r="AA283" s="67"/>
      <c r="AB283" s="68" t="e">
        <f t="shared" si="155"/>
        <v>#DIV/0!</v>
      </c>
      <c r="AC283" s="68" t="e">
        <f t="shared" si="156"/>
        <v>#DIV/0!</v>
      </c>
      <c r="AD283" s="67"/>
      <c r="AE283" s="67"/>
      <c r="AF283" s="67" t="s">
        <v>117</v>
      </c>
      <c r="AG283" s="67"/>
      <c r="AH283" s="68" t="e">
        <f t="shared" si="157"/>
        <v>#DIV/0!</v>
      </c>
      <c r="AI283" s="68" t="e">
        <f t="shared" si="158"/>
        <v>#DIV/0!</v>
      </c>
      <c r="AJ283" s="67"/>
      <c r="AK283" s="67"/>
      <c r="AL283" s="67" t="s">
        <v>118</v>
      </c>
      <c r="AM283" s="67"/>
      <c r="AN283" s="68" t="e">
        <f t="shared" si="159"/>
        <v>#DIV/0!</v>
      </c>
      <c r="AO283" s="68" t="e">
        <f t="shared" si="160"/>
        <v>#DIV/0!</v>
      </c>
      <c r="AP283" s="67"/>
      <c r="AQ283" s="67"/>
      <c r="AR283" s="67" t="s">
        <v>119</v>
      </c>
      <c r="AS283" s="67"/>
      <c r="AT283" s="68" t="e">
        <f t="shared" si="161"/>
        <v>#DIV/0!</v>
      </c>
      <c r="AU283" s="68" t="e">
        <f t="shared" si="162"/>
        <v>#DIV/0!</v>
      </c>
      <c r="AV283" s="67"/>
      <c r="AW283" s="67"/>
      <c r="AX283" s="67" t="s">
        <v>120</v>
      </c>
      <c r="AY283" s="67"/>
      <c r="AZ283" s="68" t="e">
        <f t="shared" si="163"/>
        <v>#DIV/0!</v>
      </c>
      <c r="BA283" s="68" t="e">
        <f t="shared" si="164"/>
        <v>#DIV/0!</v>
      </c>
      <c r="BB283" s="67"/>
      <c r="BC283" s="67"/>
      <c r="BD283" s="67" t="s">
        <v>121</v>
      </c>
      <c r="BE283" s="67"/>
      <c r="BF283" s="68" t="e">
        <f t="shared" si="165"/>
        <v>#DIV/0!</v>
      </c>
      <c r="BG283" s="68" t="e">
        <f t="shared" si="166"/>
        <v>#DIV/0!</v>
      </c>
      <c r="BH283" s="67"/>
      <c r="BI283" s="67"/>
      <c r="BJ283" s="67" t="s">
        <v>122</v>
      </c>
      <c r="BK283" s="67"/>
      <c r="BL283" s="68" t="e">
        <f t="shared" si="167"/>
        <v>#DIV/0!</v>
      </c>
      <c r="BM283" s="68" t="e">
        <f t="shared" si="168"/>
        <v>#DIV/0!</v>
      </c>
      <c r="BN283" s="67"/>
      <c r="BO283" s="67"/>
      <c r="BP283" s="67" t="s">
        <v>123</v>
      </c>
      <c r="BQ283" s="67"/>
      <c r="BR283" s="68" t="e">
        <f t="shared" si="169"/>
        <v>#DIV/0!</v>
      </c>
      <c r="BS283" s="68" t="e">
        <f t="shared" si="170"/>
        <v>#DIV/0!</v>
      </c>
      <c r="BT283" s="67"/>
      <c r="BU283" s="67"/>
      <c r="BV283" s="67" t="s">
        <v>124</v>
      </c>
      <c r="BW283" s="67"/>
      <c r="BX283" s="68" t="e">
        <f t="shared" si="171"/>
        <v>#DIV/0!</v>
      </c>
      <c r="BY283" s="68" t="e">
        <f t="shared" si="172"/>
        <v>#DIV/0!</v>
      </c>
      <c r="BZ283" s="67"/>
      <c r="CA283" s="67"/>
      <c r="CB283" s="67" t="s">
        <v>125</v>
      </c>
      <c r="CC283" s="67"/>
      <c r="CD283" s="68" t="e">
        <f t="shared" si="173"/>
        <v>#DIV/0!</v>
      </c>
      <c r="CE283" s="68" t="e">
        <f t="shared" si="174"/>
        <v>#DIV/0!</v>
      </c>
      <c r="CF283" s="67"/>
      <c r="CG283" s="67"/>
      <c r="CH283" s="67" t="s">
        <v>126</v>
      </c>
      <c r="CI283" s="67"/>
      <c r="CJ283" s="68" t="e">
        <f t="shared" si="175"/>
        <v>#DIV/0!</v>
      </c>
      <c r="CK283" s="68" t="e">
        <f t="shared" si="176"/>
        <v>#DIV/0!</v>
      </c>
      <c r="CL283" s="67"/>
      <c r="CM283" s="67"/>
      <c r="CN283" s="58">
        <f t="shared" si="177"/>
        <v>0</v>
      </c>
      <c r="CO283" s="58">
        <f t="shared" si="178"/>
        <v>0</v>
      </c>
      <c r="CP283" s="58">
        <f t="shared" si="179"/>
        <v>0</v>
      </c>
      <c r="CQ283" s="58">
        <f t="shared" si="180"/>
        <v>0</v>
      </c>
      <c r="CR283" s="58">
        <f t="shared" si="181"/>
        <v>0</v>
      </c>
      <c r="CS283" s="58">
        <f t="shared" si="182"/>
        <v>0</v>
      </c>
      <c r="CT283" s="58">
        <f t="shared" si="183"/>
        <v>0</v>
      </c>
      <c r="CU283" s="58">
        <f t="shared" si="184"/>
        <v>0</v>
      </c>
      <c r="CV283" s="58">
        <f t="shared" si="185"/>
        <v>0</v>
      </c>
      <c r="CW283" s="58">
        <f t="shared" si="186"/>
        <v>0</v>
      </c>
      <c r="CX283" s="58">
        <f t="shared" si="187"/>
        <v>0</v>
      </c>
      <c r="CY283" s="58">
        <f t="shared" si="188"/>
        <v>0</v>
      </c>
      <c r="CZ283" s="58">
        <f t="shared" si="189"/>
        <v>0</v>
      </c>
    </row>
    <row r="284" spans="1:104" ht="52" x14ac:dyDescent="0.35">
      <c r="A284" s="136" t="s">
        <v>330</v>
      </c>
      <c r="B284" s="295" t="s">
        <v>160</v>
      </c>
      <c r="C284" s="20" t="s">
        <v>951</v>
      </c>
      <c r="D284" s="22" t="s">
        <v>370</v>
      </c>
      <c r="E284" s="22" t="s">
        <v>371</v>
      </c>
      <c r="F284" s="22" t="s">
        <v>372</v>
      </c>
      <c r="G284" s="20">
        <f t="shared" si="152"/>
        <v>2</v>
      </c>
      <c r="H284" s="20"/>
      <c r="I284" s="20"/>
      <c r="J284" s="20"/>
      <c r="K284" s="20"/>
      <c r="L284" s="20"/>
      <c r="M284" s="20"/>
      <c r="N284" s="20"/>
      <c r="O284" s="20"/>
      <c r="P284" s="20"/>
      <c r="Q284" s="20">
        <v>1</v>
      </c>
      <c r="R284" s="20">
        <v>1</v>
      </c>
      <c r="S284" s="20"/>
      <c r="T284" s="67" t="s">
        <v>115</v>
      </c>
      <c r="U284" s="67"/>
      <c r="V284" s="68" t="e">
        <f t="shared" si="153"/>
        <v>#DIV/0!</v>
      </c>
      <c r="W284" s="68">
        <f t="shared" si="154"/>
        <v>0</v>
      </c>
      <c r="X284" s="67"/>
      <c r="Y284" s="67"/>
      <c r="Z284" s="67" t="s">
        <v>116</v>
      </c>
      <c r="AA284" s="67"/>
      <c r="AB284" s="68" t="e">
        <f t="shared" si="155"/>
        <v>#DIV/0!</v>
      </c>
      <c r="AC284" s="68">
        <f t="shared" si="156"/>
        <v>0</v>
      </c>
      <c r="AD284" s="67"/>
      <c r="AE284" s="67"/>
      <c r="AF284" s="67" t="s">
        <v>117</v>
      </c>
      <c r="AG284" s="67"/>
      <c r="AH284" s="68" t="e">
        <f t="shared" si="157"/>
        <v>#DIV/0!</v>
      </c>
      <c r="AI284" s="68">
        <f t="shared" si="158"/>
        <v>0</v>
      </c>
      <c r="AJ284" s="67"/>
      <c r="AK284" s="67"/>
      <c r="AL284" s="67" t="s">
        <v>118</v>
      </c>
      <c r="AM284" s="67"/>
      <c r="AN284" s="68" t="e">
        <f t="shared" si="159"/>
        <v>#DIV/0!</v>
      </c>
      <c r="AO284" s="68">
        <f t="shared" si="160"/>
        <v>0</v>
      </c>
      <c r="AP284" s="67"/>
      <c r="AQ284" s="67"/>
      <c r="AR284" s="67" t="s">
        <v>119</v>
      </c>
      <c r="AS284" s="67"/>
      <c r="AT284" s="68" t="e">
        <f t="shared" si="161"/>
        <v>#DIV/0!</v>
      </c>
      <c r="AU284" s="68">
        <f t="shared" si="162"/>
        <v>0</v>
      </c>
      <c r="AV284" s="67"/>
      <c r="AW284" s="67"/>
      <c r="AX284" s="67" t="s">
        <v>120</v>
      </c>
      <c r="AY284" s="67"/>
      <c r="AZ284" s="68" t="e">
        <f t="shared" si="163"/>
        <v>#DIV/0!</v>
      </c>
      <c r="BA284" s="68">
        <f t="shared" si="164"/>
        <v>0</v>
      </c>
      <c r="BB284" s="67"/>
      <c r="BC284" s="67"/>
      <c r="BD284" s="67" t="s">
        <v>121</v>
      </c>
      <c r="BE284" s="67"/>
      <c r="BF284" s="68" t="e">
        <f t="shared" si="165"/>
        <v>#DIV/0!</v>
      </c>
      <c r="BG284" s="68">
        <f t="shared" si="166"/>
        <v>0</v>
      </c>
      <c r="BH284" s="67"/>
      <c r="BI284" s="67"/>
      <c r="BJ284" s="67" t="s">
        <v>122</v>
      </c>
      <c r="BK284" s="67"/>
      <c r="BL284" s="68" t="e">
        <f t="shared" si="167"/>
        <v>#DIV/0!</v>
      </c>
      <c r="BM284" s="68">
        <f t="shared" si="168"/>
        <v>0</v>
      </c>
      <c r="BN284" s="67"/>
      <c r="BO284" s="67"/>
      <c r="BP284" s="67" t="s">
        <v>123</v>
      </c>
      <c r="BQ284" s="67"/>
      <c r="BR284" s="68" t="e">
        <f t="shared" si="169"/>
        <v>#DIV/0!</v>
      </c>
      <c r="BS284" s="68">
        <f t="shared" si="170"/>
        <v>0</v>
      </c>
      <c r="BT284" s="67"/>
      <c r="BU284" s="67"/>
      <c r="BV284" s="67" t="s">
        <v>124</v>
      </c>
      <c r="BW284" s="67"/>
      <c r="BX284" s="68">
        <f t="shared" si="171"/>
        <v>0</v>
      </c>
      <c r="BY284" s="68">
        <f t="shared" si="172"/>
        <v>0</v>
      </c>
      <c r="BZ284" s="67"/>
      <c r="CA284" s="67"/>
      <c r="CB284" s="67" t="s">
        <v>125</v>
      </c>
      <c r="CC284" s="67"/>
      <c r="CD284" s="68">
        <f t="shared" si="173"/>
        <v>0</v>
      </c>
      <c r="CE284" s="68">
        <f t="shared" si="174"/>
        <v>0</v>
      </c>
      <c r="CF284" s="67"/>
      <c r="CG284" s="67"/>
      <c r="CH284" s="67" t="s">
        <v>126</v>
      </c>
      <c r="CI284" s="67"/>
      <c r="CJ284" s="68" t="e">
        <f t="shared" si="175"/>
        <v>#DIV/0!</v>
      </c>
      <c r="CK284" s="68">
        <f t="shared" si="176"/>
        <v>0</v>
      </c>
      <c r="CL284" s="67"/>
      <c r="CM284" s="67"/>
      <c r="CN284" s="58">
        <f t="shared" si="177"/>
        <v>0</v>
      </c>
      <c r="CO284" s="58">
        <f t="shared" si="178"/>
        <v>0</v>
      </c>
      <c r="CP284" s="58">
        <f t="shared" si="179"/>
        <v>0</v>
      </c>
      <c r="CQ284" s="58">
        <f t="shared" si="180"/>
        <v>0</v>
      </c>
      <c r="CR284" s="58">
        <f t="shared" si="181"/>
        <v>0</v>
      </c>
      <c r="CS284" s="58">
        <f t="shared" si="182"/>
        <v>0</v>
      </c>
      <c r="CT284" s="58">
        <f t="shared" si="183"/>
        <v>0</v>
      </c>
      <c r="CU284" s="58">
        <f t="shared" si="184"/>
        <v>0</v>
      </c>
      <c r="CV284" s="58">
        <f t="shared" si="185"/>
        <v>0</v>
      </c>
      <c r="CW284" s="58">
        <f t="shared" si="186"/>
        <v>0</v>
      </c>
      <c r="CX284" s="58">
        <f t="shared" si="187"/>
        <v>0</v>
      </c>
      <c r="CY284" s="58">
        <f t="shared" si="188"/>
        <v>0</v>
      </c>
      <c r="CZ284" s="58">
        <f t="shared" si="189"/>
        <v>0</v>
      </c>
    </row>
    <row r="285" spans="1:104" ht="26" x14ac:dyDescent="0.35">
      <c r="A285" s="136" t="s">
        <v>330</v>
      </c>
      <c r="B285" s="296"/>
      <c r="C285" s="20" t="s">
        <v>952</v>
      </c>
      <c r="D285" s="22"/>
      <c r="E285" s="22"/>
      <c r="F285" s="22"/>
      <c r="G285" s="20">
        <f t="shared" si="152"/>
        <v>0</v>
      </c>
      <c r="H285" s="20"/>
      <c r="I285" s="20"/>
      <c r="J285" s="20"/>
      <c r="K285" s="20"/>
      <c r="L285" s="20"/>
      <c r="M285" s="20"/>
      <c r="N285" s="20"/>
      <c r="O285" s="20"/>
      <c r="P285" s="20"/>
      <c r="Q285" s="20"/>
      <c r="R285" s="20"/>
      <c r="S285" s="20"/>
      <c r="T285" s="67" t="s">
        <v>115</v>
      </c>
      <c r="U285" s="67"/>
      <c r="V285" s="68" t="e">
        <f t="shared" si="153"/>
        <v>#DIV/0!</v>
      </c>
      <c r="W285" s="68" t="e">
        <f t="shared" si="154"/>
        <v>#DIV/0!</v>
      </c>
      <c r="X285" s="67"/>
      <c r="Y285" s="67"/>
      <c r="Z285" s="67" t="s">
        <v>116</v>
      </c>
      <c r="AA285" s="67"/>
      <c r="AB285" s="68" t="e">
        <f t="shared" si="155"/>
        <v>#DIV/0!</v>
      </c>
      <c r="AC285" s="68" t="e">
        <f t="shared" si="156"/>
        <v>#DIV/0!</v>
      </c>
      <c r="AD285" s="67"/>
      <c r="AE285" s="67"/>
      <c r="AF285" s="67" t="s">
        <v>117</v>
      </c>
      <c r="AG285" s="67"/>
      <c r="AH285" s="68" t="e">
        <f t="shared" si="157"/>
        <v>#DIV/0!</v>
      </c>
      <c r="AI285" s="68" t="e">
        <f t="shared" si="158"/>
        <v>#DIV/0!</v>
      </c>
      <c r="AJ285" s="67"/>
      <c r="AK285" s="67"/>
      <c r="AL285" s="67" t="s">
        <v>118</v>
      </c>
      <c r="AM285" s="67"/>
      <c r="AN285" s="68" t="e">
        <f t="shared" si="159"/>
        <v>#DIV/0!</v>
      </c>
      <c r="AO285" s="68" t="e">
        <f t="shared" si="160"/>
        <v>#DIV/0!</v>
      </c>
      <c r="AP285" s="67"/>
      <c r="AQ285" s="67"/>
      <c r="AR285" s="67" t="s">
        <v>119</v>
      </c>
      <c r="AS285" s="67"/>
      <c r="AT285" s="68" t="e">
        <f t="shared" si="161"/>
        <v>#DIV/0!</v>
      </c>
      <c r="AU285" s="68" t="e">
        <f t="shared" si="162"/>
        <v>#DIV/0!</v>
      </c>
      <c r="AV285" s="67"/>
      <c r="AW285" s="67"/>
      <c r="AX285" s="67" t="s">
        <v>120</v>
      </c>
      <c r="AY285" s="67"/>
      <c r="AZ285" s="68" t="e">
        <f t="shared" si="163"/>
        <v>#DIV/0!</v>
      </c>
      <c r="BA285" s="68" t="e">
        <f t="shared" si="164"/>
        <v>#DIV/0!</v>
      </c>
      <c r="BB285" s="67"/>
      <c r="BC285" s="67"/>
      <c r="BD285" s="67" t="s">
        <v>121</v>
      </c>
      <c r="BE285" s="67"/>
      <c r="BF285" s="68" t="e">
        <f t="shared" si="165"/>
        <v>#DIV/0!</v>
      </c>
      <c r="BG285" s="68" t="e">
        <f t="shared" si="166"/>
        <v>#DIV/0!</v>
      </c>
      <c r="BH285" s="67"/>
      <c r="BI285" s="67"/>
      <c r="BJ285" s="67" t="s">
        <v>122</v>
      </c>
      <c r="BK285" s="67"/>
      <c r="BL285" s="68" t="e">
        <f t="shared" si="167"/>
        <v>#DIV/0!</v>
      </c>
      <c r="BM285" s="68" t="e">
        <f t="shared" si="168"/>
        <v>#DIV/0!</v>
      </c>
      <c r="BN285" s="67"/>
      <c r="BO285" s="67"/>
      <c r="BP285" s="67" t="s">
        <v>123</v>
      </c>
      <c r="BQ285" s="67"/>
      <c r="BR285" s="68" t="e">
        <f t="shared" si="169"/>
        <v>#DIV/0!</v>
      </c>
      <c r="BS285" s="68" t="e">
        <f t="shared" si="170"/>
        <v>#DIV/0!</v>
      </c>
      <c r="BT285" s="67"/>
      <c r="BU285" s="67"/>
      <c r="BV285" s="67" t="s">
        <v>124</v>
      </c>
      <c r="BW285" s="67"/>
      <c r="BX285" s="68" t="e">
        <f t="shared" si="171"/>
        <v>#DIV/0!</v>
      </c>
      <c r="BY285" s="68" t="e">
        <f t="shared" si="172"/>
        <v>#DIV/0!</v>
      </c>
      <c r="BZ285" s="67"/>
      <c r="CA285" s="67"/>
      <c r="CB285" s="67" t="s">
        <v>125</v>
      </c>
      <c r="CC285" s="67"/>
      <c r="CD285" s="68" t="e">
        <f t="shared" si="173"/>
        <v>#DIV/0!</v>
      </c>
      <c r="CE285" s="68" t="e">
        <f t="shared" si="174"/>
        <v>#DIV/0!</v>
      </c>
      <c r="CF285" s="67"/>
      <c r="CG285" s="67"/>
      <c r="CH285" s="67" t="s">
        <v>126</v>
      </c>
      <c r="CI285" s="67"/>
      <c r="CJ285" s="68" t="e">
        <f t="shared" si="175"/>
        <v>#DIV/0!</v>
      </c>
      <c r="CK285" s="68" t="e">
        <f t="shared" si="176"/>
        <v>#DIV/0!</v>
      </c>
      <c r="CL285" s="67"/>
      <c r="CM285" s="67"/>
      <c r="CN285" s="58">
        <f t="shared" si="177"/>
        <v>0</v>
      </c>
      <c r="CO285" s="58">
        <f t="shared" si="178"/>
        <v>0</v>
      </c>
      <c r="CP285" s="58">
        <f t="shared" si="179"/>
        <v>0</v>
      </c>
      <c r="CQ285" s="58">
        <f t="shared" si="180"/>
        <v>0</v>
      </c>
      <c r="CR285" s="58">
        <f t="shared" si="181"/>
        <v>0</v>
      </c>
      <c r="CS285" s="58">
        <f t="shared" si="182"/>
        <v>0</v>
      </c>
      <c r="CT285" s="58">
        <f t="shared" si="183"/>
        <v>0</v>
      </c>
      <c r="CU285" s="58">
        <f t="shared" si="184"/>
        <v>0</v>
      </c>
      <c r="CV285" s="58">
        <f t="shared" si="185"/>
        <v>0</v>
      </c>
      <c r="CW285" s="58">
        <f t="shared" si="186"/>
        <v>0</v>
      </c>
      <c r="CX285" s="58">
        <f t="shared" si="187"/>
        <v>0</v>
      </c>
      <c r="CY285" s="58">
        <f t="shared" si="188"/>
        <v>0</v>
      </c>
      <c r="CZ285" s="58">
        <f t="shared" si="189"/>
        <v>0</v>
      </c>
    </row>
    <row r="286" spans="1:104" ht="26" x14ac:dyDescent="0.35">
      <c r="A286" s="136" t="s">
        <v>330</v>
      </c>
      <c r="B286" s="296"/>
      <c r="C286" s="20" t="s">
        <v>953</v>
      </c>
      <c r="D286" s="22"/>
      <c r="E286" s="22"/>
      <c r="F286" s="22"/>
      <c r="G286" s="20">
        <f t="shared" si="152"/>
        <v>0</v>
      </c>
      <c r="H286" s="20"/>
      <c r="I286" s="20"/>
      <c r="J286" s="20"/>
      <c r="K286" s="20"/>
      <c r="L286" s="20"/>
      <c r="M286" s="20"/>
      <c r="N286" s="20"/>
      <c r="O286" s="20"/>
      <c r="P286" s="20"/>
      <c r="Q286" s="20"/>
      <c r="R286" s="20"/>
      <c r="S286" s="20"/>
      <c r="T286" s="67" t="s">
        <v>115</v>
      </c>
      <c r="U286" s="67"/>
      <c r="V286" s="68" t="e">
        <f t="shared" si="153"/>
        <v>#DIV/0!</v>
      </c>
      <c r="W286" s="68" t="e">
        <f t="shared" si="154"/>
        <v>#DIV/0!</v>
      </c>
      <c r="X286" s="67"/>
      <c r="Y286" s="67"/>
      <c r="Z286" s="67" t="s">
        <v>116</v>
      </c>
      <c r="AA286" s="67"/>
      <c r="AB286" s="68" t="e">
        <f t="shared" si="155"/>
        <v>#DIV/0!</v>
      </c>
      <c r="AC286" s="68" t="e">
        <f t="shared" si="156"/>
        <v>#DIV/0!</v>
      </c>
      <c r="AD286" s="67"/>
      <c r="AE286" s="67"/>
      <c r="AF286" s="67" t="s">
        <v>117</v>
      </c>
      <c r="AG286" s="67"/>
      <c r="AH286" s="68" t="e">
        <f t="shared" si="157"/>
        <v>#DIV/0!</v>
      </c>
      <c r="AI286" s="68" t="e">
        <f t="shared" si="158"/>
        <v>#DIV/0!</v>
      </c>
      <c r="AJ286" s="67"/>
      <c r="AK286" s="67"/>
      <c r="AL286" s="67" t="s">
        <v>118</v>
      </c>
      <c r="AM286" s="67"/>
      <c r="AN286" s="68" t="e">
        <f t="shared" si="159"/>
        <v>#DIV/0!</v>
      </c>
      <c r="AO286" s="68" t="e">
        <f t="shared" si="160"/>
        <v>#DIV/0!</v>
      </c>
      <c r="AP286" s="67"/>
      <c r="AQ286" s="67"/>
      <c r="AR286" s="67" t="s">
        <v>119</v>
      </c>
      <c r="AS286" s="67"/>
      <c r="AT286" s="68" t="e">
        <f t="shared" si="161"/>
        <v>#DIV/0!</v>
      </c>
      <c r="AU286" s="68" t="e">
        <f t="shared" si="162"/>
        <v>#DIV/0!</v>
      </c>
      <c r="AV286" s="67"/>
      <c r="AW286" s="67"/>
      <c r="AX286" s="67" t="s">
        <v>120</v>
      </c>
      <c r="AY286" s="67"/>
      <c r="AZ286" s="68" t="e">
        <f t="shared" si="163"/>
        <v>#DIV/0!</v>
      </c>
      <c r="BA286" s="68" t="e">
        <f t="shared" si="164"/>
        <v>#DIV/0!</v>
      </c>
      <c r="BB286" s="67"/>
      <c r="BC286" s="67"/>
      <c r="BD286" s="67" t="s">
        <v>121</v>
      </c>
      <c r="BE286" s="67"/>
      <c r="BF286" s="68" t="e">
        <f t="shared" si="165"/>
        <v>#DIV/0!</v>
      </c>
      <c r="BG286" s="68" t="e">
        <f t="shared" si="166"/>
        <v>#DIV/0!</v>
      </c>
      <c r="BH286" s="67"/>
      <c r="BI286" s="67"/>
      <c r="BJ286" s="67" t="s">
        <v>122</v>
      </c>
      <c r="BK286" s="67"/>
      <c r="BL286" s="68" t="e">
        <f t="shared" si="167"/>
        <v>#DIV/0!</v>
      </c>
      <c r="BM286" s="68" t="e">
        <f t="shared" si="168"/>
        <v>#DIV/0!</v>
      </c>
      <c r="BN286" s="67"/>
      <c r="BO286" s="67"/>
      <c r="BP286" s="67" t="s">
        <v>123</v>
      </c>
      <c r="BQ286" s="67"/>
      <c r="BR286" s="68" t="e">
        <f t="shared" si="169"/>
        <v>#DIV/0!</v>
      </c>
      <c r="BS286" s="68" t="e">
        <f t="shared" si="170"/>
        <v>#DIV/0!</v>
      </c>
      <c r="BT286" s="67"/>
      <c r="BU286" s="67"/>
      <c r="BV286" s="67" t="s">
        <v>124</v>
      </c>
      <c r="BW286" s="67"/>
      <c r="BX286" s="68" t="e">
        <f t="shared" si="171"/>
        <v>#DIV/0!</v>
      </c>
      <c r="BY286" s="68" t="e">
        <f t="shared" si="172"/>
        <v>#DIV/0!</v>
      </c>
      <c r="BZ286" s="67"/>
      <c r="CA286" s="67"/>
      <c r="CB286" s="67" t="s">
        <v>125</v>
      </c>
      <c r="CC286" s="67"/>
      <c r="CD286" s="68" t="e">
        <f t="shared" si="173"/>
        <v>#DIV/0!</v>
      </c>
      <c r="CE286" s="68" t="e">
        <f t="shared" si="174"/>
        <v>#DIV/0!</v>
      </c>
      <c r="CF286" s="67"/>
      <c r="CG286" s="67"/>
      <c r="CH286" s="67" t="s">
        <v>126</v>
      </c>
      <c r="CI286" s="67"/>
      <c r="CJ286" s="68" t="e">
        <f t="shared" si="175"/>
        <v>#DIV/0!</v>
      </c>
      <c r="CK286" s="68" t="e">
        <f t="shared" si="176"/>
        <v>#DIV/0!</v>
      </c>
      <c r="CL286" s="67"/>
      <c r="CM286" s="67"/>
      <c r="CN286" s="58">
        <f t="shared" si="177"/>
        <v>0</v>
      </c>
      <c r="CO286" s="58">
        <f t="shared" si="178"/>
        <v>0</v>
      </c>
      <c r="CP286" s="58">
        <f t="shared" si="179"/>
        <v>0</v>
      </c>
      <c r="CQ286" s="58">
        <f t="shared" si="180"/>
        <v>0</v>
      </c>
      <c r="CR286" s="58">
        <f t="shared" si="181"/>
        <v>0</v>
      </c>
      <c r="CS286" s="58">
        <f t="shared" si="182"/>
        <v>0</v>
      </c>
      <c r="CT286" s="58">
        <f t="shared" si="183"/>
        <v>0</v>
      </c>
      <c r="CU286" s="58">
        <f t="shared" si="184"/>
        <v>0</v>
      </c>
      <c r="CV286" s="58">
        <f t="shared" si="185"/>
        <v>0</v>
      </c>
      <c r="CW286" s="58">
        <f t="shared" si="186"/>
        <v>0</v>
      </c>
      <c r="CX286" s="58">
        <f t="shared" si="187"/>
        <v>0</v>
      </c>
      <c r="CY286" s="58">
        <f t="shared" si="188"/>
        <v>0</v>
      </c>
      <c r="CZ286" s="58">
        <f t="shared" si="189"/>
        <v>0</v>
      </c>
    </row>
    <row r="287" spans="1:104" ht="26" x14ac:dyDescent="0.35">
      <c r="A287" s="136" t="s">
        <v>330</v>
      </c>
      <c r="B287" s="297"/>
      <c r="C287" s="20" t="s">
        <v>954</v>
      </c>
      <c r="D287" s="22"/>
      <c r="E287" s="22"/>
      <c r="F287" s="22"/>
      <c r="G287" s="20">
        <f t="shared" si="152"/>
        <v>0</v>
      </c>
      <c r="H287" s="20"/>
      <c r="I287" s="20"/>
      <c r="J287" s="20"/>
      <c r="K287" s="20"/>
      <c r="L287" s="20"/>
      <c r="M287" s="20"/>
      <c r="N287" s="20"/>
      <c r="O287" s="20"/>
      <c r="P287" s="20"/>
      <c r="Q287" s="20"/>
      <c r="R287" s="20"/>
      <c r="S287" s="20"/>
      <c r="T287" s="67" t="s">
        <v>115</v>
      </c>
      <c r="U287" s="67"/>
      <c r="V287" s="68" t="e">
        <f t="shared" si="153"/>
        <v>#DIV/0!</v>
      </c>
      <c r="W287" s="68" t="e">
        <f t="shared" si="154"/>
        <v>#DIV/0!</v>
      </c>
      <c r="X287" s="67"/>
      <c r="Y287" s="67"/>
      <c r="Z287" s="67" t="s">
        <v>116</v>
      </c>
      <c r="AA287" s="67"/>
      <c r="AB287" s="68" t="e">
        <f t="shared" si="155"/>
        <v>#DIV/0!</v>
      </c>
      <c r="AC287" s="68" t="e">
        <f t="shared" si="156"/>
        <v>#DIV/0!</v>
      </c>
      <c r="AD287" s="67"/>
      <c r="AE287" s="67"/>
      <c r="AF287" s="67" t="s">
        <v>117</v>
      </c>
      <c r="AG287" s="67"/>
      <c r="AH287" s="68" t="e">
        <f t="shared" si="157"/>
        <v>#DIV/0!</v>
      </c>
      <c r="AI287" s="68" t="e">
        <f t="shared" si="158"/>
        <v>#DIV/0!</v>
      </c>
      <c r="AJ287" s="67"/>
      <c r="AK287" s="67"/>
      <c r="AL287" s="67" t="s">
        <v>118</v>
      </c>
      <c r="AM287" s="67"/>
      <c r="AN287" s="68" t="e">
        <f t="shared" si="159"/>
        <v>#DIV/0!</v>
      </c>
      <c r="AO287" s="68" t="e">
        <f t="shared" si="160"/>
        <v>#DIV/0!</v>
      </c>
      <c r="AP287" s="67"/>
      <c r="AQ287" s="67"/>
      <c r="AR287" s="67" t="s">
        <v>119</v>
      </c>
      <c r="AS287" s="67"/>
      <c r="AT287" s="68" t="e">
        <f t="shared" si="161"/>
        <v>#DIV/0!</v>
      </c>
      <c r="AU287" s="68" t="e">
        <f t="shared" si="162"/>
        <v>#DIV/0!</v>
      </c>
      <c r="AV287" s="67"/>
      <c r="AW287" s="67"/>
      <c r="AX287" s="67" t="s">
        <v>120</v>
      </c>
      <c r="AY287" s="67"/>
      <c r="AZ287" s="68" t="e">
        <f t="shared" si="163"/>
        <v>#DIV/0!</v>
      </c>
      <c r="BA287" s="68" t="e">
        <f t="shared" si="164"/>
        <v>#DIV/0!</v>
      </c>
      <c r="BB287" s="67"/>
      <c r="BC287" s="67"/>
      <c r="BD287" s="67" t="s">
        <v>121</v>
      </c>
      <c r="BE287" s="67"/>
      <c r="BF287" s="68" t="e">
        <f t="shared" si="165"/>
        <v>#DIV/0!</v>
      </c>
      <c r="BG287" s="68" t="e">
        <f t="shared" si="166"/>
        <v>#DIV/0!</v>
      </c>
      <c r="BH287" s="67"/>
      <c r="BI287" s="67"/>
      <c r="BJ287" s="67" t="s">
        <v>122</v>
      </c>
      <c r="BK287" s="67"/>
      <c r="BL287" s="68" t="e">
        <f t="shared" si="167"/>
        <v>#DIV/0!</v>
      </c>
      <c r="BM287" s="68" t="e">
        <f t="shared" si="168"/>
        <v>#DIV/0!</v>
      </c>
      <c r="BN287" s="67"/>
      <c r="BO287" s="67"/>
      <c r="BP287" s="67" t="s">
        <v>123</v>
      </c>
      <c r="BQ287" s="67"/>
      <c r="BR287" s="68" t="e">
        <f t="shared" si="169"/>
        <v>#DIV/0!</v>
      </c>
      <c r="BS287" s="68" t="e">
        <f t="shared" si="170"/>
        <v>#DIV/0!</v>
      </c>
      <c r="BT287" s="67"/>
      <c r="BU287" s="67"/>
      <c r="BV287" s="67" t="s">
        <v>124</v>
      </c>
      <c r="BW287" s="67"/>
      <c r="BX287" s="68" t="e">
        <f t="shared" si="171"/>
        <v>#DIV/0!</v>
      </c>
      <c r="BY287" s="68" t="e">
        <f t="shared" si="172"/>
        <v>#DIV/0!</v>
      </c>
      <c r="BZ287" s="67"/>
      <c r="CA287" s="67"/>
      <c r="CB287" s="67" t="s">
        <v>125</v>
      </c>
      <c r="CC287" s="67"/>
      <c r="CD287" s="68" t="e">
        <f t="shared" si="173"/>
        <v>#DIV/0!</v>
      </c>
      <c r="CE287" s="68" t="e">
        <f t="shared" si="174"/>
        <v>#DIV/0!</v>
      </c>
      <c r="CF287" s="67"/>
      <c r="CG287" s="67"/>
      <c r="CH287" s="67" t="s">
        <v>126</v>
      </c>
      <c r="CI287" s="67"/>
      <c r="CJ287" s="68" t="e">
        <f t="shared" si="175"/>
        <v>#DIV/0!</v>
      </c>
      <c r="CK287" s="68" t="e">
        <f t="shared" si="176"/>
        <v>#DIV/0!</v>
      </c>
      <c r="CL287" s="67"/>
      <c r="CM287" s="67"/>
      <c r="CN287" s="58">
        <f t="shared" si="177"/>
        <v>0</v>
      </c>
      <c r="CO287" s="58">
        <f t="shared" si="178"/>
        <v>0</v>
      </c>
      <c r="CP287" s="58">
        <f t="shared" si="179"/>
        <v>0</v>
      </c>
      <c r="CQ287" s="58">
        <f t="shared" si="180"/>
        <v>0</v>
      </c>
      <c r="CR287" s="58">
        <f t="shared" si="181"/>
        <v>0</v>
      </c>
      <c r="CS287" s="58">
        <f t="shared" si="182"/>
        <v>0</v>
      </c>
      <c r="CT287" s="58">
        <f t="shared" si="183"/>
        <v>0</v>
      </c>
      <c r="CU287" s="58">
        <f t="shared" si="184"/>
        <v>0</v>
      </c>
      <c r="CV287" s="58">
        <f t="shared" si="185"/>
        <v>0</v>
      </c>
      <c r="CW287" s="58">
        <f t="shared" si="186"/>
        <v>0</v>
      </c>
      <c r="CX287" s="58">
        <f t="shared" si="187"/>
        <v>0</v>
      </c>
      <c r="CY287" s="58">
        <f t="shared" si="188"/>
        <v>0</v>
      </c>
      <c r="CZ287" s="58">
        <f t="shared" si="189"/>
        <v>0</v>
      </c>
    </row>
    <row r="288" spans="1:104" ht="39" x14ac:dyDescent="0.35">
      <c r="A288" s="136" t="s">
        <v>330</v>
      </c>
      <c r="B288" s="295" t="s">
        <v>160</v>
      </c>
      <c r="C288" s="20" t="s">
        <v>955</v>
      </c>
      <c r="D288" s="22" t="s">
        <v>373</v>
      </c>
      <c r="E288" s="22" t="s">
        <v>374</v>
      </c>
      <c r="F288" s="22" t="s">
        <v>369</v>
      </c>
      <c r="G288" s="20">
        <f t="shared" si="152"/>
        <v>1</v>
      </c>
      <c r="H288" s="20"/>
      <c r="I288" s="20"/>
      <c r="J288" s="20"/>
      <c r="K288" s="20"/>
      <c r="L288" s="20"/>
      <c r="M288" s="20"/>
      <c r="N288" s="20"/>
      <c r="O288" s="20"/>
      <c r="P288" s="20"/>
      <c r="Q288" s="20">
        <v>1</v>
      </c>
      <c r="R288" s="20"/>
      <c r="S288" s="20"/>
      <c r="T288" s="67" t="s">
        <v>115</v>
      </c>
      <c r="U288" s="67"/>
      <c r="V288" s="68" t="e">
        <f t="shared" si="153"/>
        <v>#DIV/0!</v>
      </c>
      <c r="W288" s="68">
        <f t="shared" si="154"/>
        <v>0</v>
      </c>
      <c r="X288" s="67"/>
      <c r="Y288" s="67"/>
      <c r="Z288" s="67" t="s">
        <v>116</v>
      </c>
      <c r="AA288" s="67"/>
      <c r="AB288" s="68" t="e">
        <f t="shared" si="155"/>
        <v>#DIV/0!</v>
      </c>
      <c r="AC288" s="68">
        <f t="shared" si="156"/>
        <v>0</v>
      </c>
      <c r="AD288" s="67"/>
      <c r="AE288" s="67"/>
      <c r="AF288" s="67" t="s">
        <v>117</v>
      </c>
      <c r="AG288" s="67"/>
      <c r="AH288" s="68" t="e">
        <f t="shared" si="157"/>
        <v>#DIV/0!</v>
      </c>
      <c r="AI288" s="68">
        <f t="shared" si="158"/>
        <v>0</v>
      </c>
      <c r="AJ288" s="67"/>
      <c r="AK288" s="67"/>
      <c r="AL288" s="67" t="s">
        <v>118</v>
      </c>
      <c r="AM288" s="67"/>
      <c r="AN288" s="68" t="e">
        <f t="shared" si="159"/>
        <v>#DIV/0!</v>
      </c>
      <c r="AO288" s="68">
        <f t="shared" si="160"/>
        <v>0</v>
      </c>
      <c r="AP288" s="67"/>
      <c r="AQ288" s="67"/>
      <c r="AR288" s="67" t="s">
        <v>119</v>
      </c>
      <c r="AS288" s="67"/>
      <c r="AT288" s="68" t="e">
        <f t="shared" si="161"/>
        <v>#DIV/0!</v>
      </c>
      <c r="AU288" s="68">
        <f t="shared" si="162"/>
        <v>0</v>
      </c>
      <c r="AV288" s="67"/>
      <c r="AW288" s="67"/>
      <c r="AX288" s="67" t="s">
        <v>120</v>
      </c>
      <c r="AY288" s="67"/>
      <c r="AZ288" s="68" t="e">
        <f t="shared" si="163"/>
        <v>#DIV/0!</v>
      </c>
      <c r="BA288" s="68">
        <f t="shared" si="164"/>
        <v>0</v>
      </c>
      <c r="BB288" s="67"/>
      <c r="BC288" s="67"/>
      <c r="BD288" s="67" t="s">
        <v>121</v>
      </c>
      <c r="BE288" s="67"/>
      <c r="BF288" s="68" t="e">
        <f t="shared" si="165"/>
        <v>#DIV/0!</v>
      </c>
      <c r="BG288" s="68">
        <f t="shared" si="166"/>
        <v>0</v>
      </c>
      <c r="BH288" s="67"/>
      <c r="BI288" s="67"/>
      <c r="BJ288" s="67" t="s">
        <v>122</v>
      </c>
      <c r="BK288" s="67"/>
      <c r="BL288" s="68" t="e">
        <f t="shared" si="167"/>
        <v>#DIV/0!</v>
      </c>
      <c r="BM288" s="68">
        <f t="shared" si="168"/>
        <v>0</v>
      </c>
      <c r="BN288" s="67"/>
      <c r="BO288" s="67"/>
      <c r="BP288" s="67" t="s">
        <v>123</v>
      </c>
      <c r="BQ288" s="67"/>
      <c r="BR288" s="68" t="e">
        <f t="shared" si="169"/>
        <v>#DIV/0!</v>
      </c>
      <c r="BS288" s="68">
        <f t="shared" si="170"/>
        <v>0</v>
      </c>
      <c r="BT288" s="67"/>
      <c r="BU288" s="67"/>
      <c r="BV288" s="67" t="s">
        <v>124</v>
      </c>
      <c r="BW288" s="67"/>
      <c r="BX288" s="68">
        <f t="shared" si="171"/>
        <v>0</v>
      </c>
      <c r="BY288" s="68">
        <f t="shared" si="172"/>
        <v>0</v>
      </c>
      <c r="BZ288" s="67"/>
      <c r="CA288" s="67"/>
      <c r="CB288" s="67" t="s">
        <v>125</v>
      </c>
      <c r="CC288" s="67"/>
      <c r="CD288" s="68" t="e">
        <f t="shared" si="173"/>
        <v>#DIV/0!</v>
      </c>
      <c r="CE288" s="68">
        <f t="shared" si="174"/>
        <v>0</v>
      </c>
      <c r="CF288" s="67"/>
      <c r="CG288" s="67"/>
      <c r="CH288" s="67" t="s">
        <v>126</v>
      </c>
      <c r="CI288" s="67"/>
      <c r="CJ288" s="68" t="e">
        <f t="shared" si="175"/>
        <v>#DIV/0!</v>
      </c>
      <c r="CK288" s="68">
        <f t="shared" si="176"/>
        <v>0</v>
      </c>
      <c r="CL288" s="67"/>
      <c r="CM288" s="67"/>
      <c r="CN288" s="58">
        <f t="shared" si="177"/>
        <v>0</v>
      </c>
      <c r="CO288" s="58">
        <f t="shared" si="178"/>
        <v>0</v>
      </c>
      <c r="CP288" s="58">
        <f t="shared" si="179"/>
        <v>0</v>
      </c>
      <c r="CQ288" s="58">
        <f t="shared" si="180"/>
        <v>0</v>
      </c>
      <c r="CR288" s="58">
        <f t="shared" si="181"/>
        <v>0</v>
      </c>
      <c r="CS288" s="58">
        <f t="shared" si="182"/>
        <v>0</v>
      </c>
      <c r="CT288" s="58">
        <f t="shared" si="183"/>
        <v>0</v>
      </c>
      <c r="CU288" s="58">
        <f t="shared" si="184"/>
        <v>0</v>
      </c>
      <c r="CV288" s="58">
        <f t="shared" si="185"/>
        <v>0</v>
      </c>
      <c r="CW288" s="58">
        <f t="shared" si="186"/>
        <v>0</v>
      </c>
      <c r="CX288" s="58">
        <f t="shared" si="187"/>
        <v>0</v>
      </c>
      <c r="CY288" s="58">
        <f t="shared" si="188"/>
        <v>0</v>
      </c>
      <c r="CZ288" s="58">
        <f t="shared" si="189"/>
        <v>0</v>
      </c>
    </row>
    <row r="289" spans="1:104" ht="39" x14ac:dyDescent="0.35">
      <c r="A289" s="136" t="s">
        <v>330</v>
      </c>
      <c r="B289" s="296"/>
      <c r="C289" s="20" t="s">
        <v>956</v>
      </c>
      <c r="D289" s="22" t="s">
        <v>373</v>
      </c>
      <c r="E289" s="22" t="s">
        <v>375</v>
      </c>
      <c r="F289" s="22" t="s">
        <v>376</v>
      </c>
      <c r="G289" s="20">
        <f t="shared" si="152"/>
        <v>1</v>
      </c>
      <c r="H289" s="20">
        <v>1</v>
      </c>
      <c r="I289" s="20"/>
      <c r="J289" s="20"/>
      <c r="K289" s="20"/>
      <c r="L289" s="20"/>
      <c r="M289" s="20"/>
      <c r="N289" s="20"/>
      <c r="O289" s="20"/>
      <c r="P289" s="20"/>
      <c r="Q289" s="20"/>
      <c r="R289" s="20"/>
      <c r="S289" s="20"/>
      <c r="T289" s="67" t="s">
        <v>115</v>
      </c>
      <c r="U289" s="67"/>
      <c r="V289" s="68">
        <f t="shared" si="153"/>
        <v>0</v>
      </c>
      <c r="W289" s="68">
        <f t="shared" si="154"/>
        <v>0</v>
      </c>
      <c r="X289" s="67"/>
      <c r="Y289" s="67"/>
      <c r="Z289" s="67" t="s">
        <v>116</v>
      </c>
      <c r="AA289" s="67"/>
      <c r="AB289" s="68" t="e">
        <f t="shared" si="155"/>
        <v>#DIV/0!</v>
      </c>
      <c r="AC289" s="68">
        <f t="shared" si="156"/>
        <v>0</v>
      </c>
      <c r="AD289" s="67"/>
      <c r="AE289" s="67"/>
      <c r="AF289" s="67" t="s">
        <v>117</v>
      </c>
      <c r="AG289" s="67"/>
      <c r="AH289" s="68" t="e">
        <f t="shared" si="157"/>
        <v>#DIV/0!</v>
      </c>
      <c r="AI289" s="68">
        <f t="shared" si="158"/>
        <v>0</v>
      </c>
      <c r="AJ289" s="67"/>
      <c r="AK289" s="67"/>
      <c r="AL289" s="67" t="s">
        <v>118</v>
      </c>
      <c r="AM289" s="67"/>
      <c r="AN289" s="68" t="e">
        <f t="shared" si="159"/>
        <v>#DIV/0!</v>
      </c>
      <c r="AO289" s="68">
        <f t="shared" si="160"/>
        <v>0</v>
      </c>
      <c r="AP289" s="67"/>
      <c r="AQ289" s="67"/>
      <c r="AR289" s="67" t="s">
        <v>119</v>
      </c>
      <c r="AS289" s="67"/>
      <c r="AT289" s="68" t="e">
        <f t="shared" si="161"/>
        <v>#DIV/0!</v>
      </c>
      <c r="AU289" s="68">
        <f t="shared" si="162"/>
        <v>0</v>
      </c>
      <c r="AV289" s="67"/>
      <c r="AW289" s="67"/>
      <c r="AX289" s="67" t="s">
        <v>120</v>
      </c>
      <c r="AY289" s="67"/>
      <c r="AZ289" s="68" t="e">
        <f t="shared" si="163"/>
        <v>#DIV/0!</v>
      </c>
      <c r="BA289" s="68">
        <f t="shared" si="164"/>
        <v>0</v>
      </c>
      <c r="BB289" s="67"/>
      <c r="BC289" s="67"/>
      <c r="BD289" s="67" t="s">
        <v>121</v>
      </c>
      <c r="BE289" s="67"/>
      <c r="BF289" s="68" t="e">
        <f t="shared" si="165"/>
        <v>#DIV/0!</v>
      </c>
      <c r="BG289" s="68">
        <f t="shared" si="166"/>
        <v>0</v>
      </c>
      <c r="BH289" s="67"/>
      <c r="BI289" s="67"/>
      <c r="BJ289" s="67" t="s">
        <v>122</v>
      </c>
      <c r="BK289" s="67"/>
      <c r="BL289" s="68" t="e">
        <f t="shared" si="167"/>
        <v>#DIV/0!</v>
      </c>
      <c r="BM289" s="68">
        <f t="shared" si="168"/>
        <v>0</v>
      </c>
      <c r="BN289" s="67"/>
      <c r="BO289" s="67"/>
      <c r="BP289" s="67" t="s">
        <v>123</v>
      </c>
      <c r="BQ289" s="67"/>
      <c r="BR289" s="68" t="e">
        <f t="shared" si="169"/>
        <v>#DIV/0!</v>
      </c>
      <c r="BS289" s="68">
        <f t="shared" si="170"/>
        <v>0</v>
      </c>
      <c r="BT289" s="67"/>
      <c r="BU289" s="67"/>
      <c r="BV289" s="67" t="s">
        <v>124</v>
      </c>
      <c r="BW289" s="67"/>
      <c r="BX289" s="68" t="e">
        <f t="shared" si="171"/>
        <v>#DIV/0!</v>
      </c>
      <c r="BY289" s="68">
        <f t="shared" si="172"/>
        <v>0</v>
      </c>
      <c r="BZ289" s="67"/>
      <c r="CA289" s="67"/>
      <c r="CB289" s="67" t="s">
        <v>125</v>
      </c>
      <c r="CC289" s="67"/>
      <c r="CD289" s="68" t="e">
        <f t="shared" si="173"/>
        <v>#DIV/0!</v>
      </c>
      <c r="CE289" s="68">
        <f t="shared" si="174"/>
        <v>0</v>
      </c>
      <c r="CF289" s="67"/>
      <c r="CG289" s="67"/>
      <c r="CH289" s="67" t="s">
        <v>126</v>
      </c>
      <c r="CI289" s="67"/>
      <c r="CJ289" s="68" t="e">
        <f t="shared" si="175"/>
        <v>#DIV/0!</v>
      </c>
      <c r="CK289" s="68">
        <f t="shared" si="176"/>
        <v>0</v>
      </c>
      <c r="CL289" s="67"/>
      <c r="CM289" s="67"/>
      <c r="CN289" s="58">
        <f t="shared" si="177"/>
        <v>0</v>
      </c>
      <c r="CO289" s="58">
        <f t="shared" si="178"/>
        <v>0</v>
      </c>
      <c r="CP289" s="58">
        <f t="shared" si="179"/>
        <v>0</v>
      </c>
      <c r="CQ289" s="58">
        <f t="shared" si="180"/>
        <v>0</v>
      </c>
      <c r="CR289" s="58">
        <f t="shared" si="181"/>
        <v>0</v>
      </c>
      <c r="CS289" s="58">
        <f t="shared" si="182"/>
        <v>0</v>
      </c>
      <c r="CT289" s="58">
        <f t="shared" si="183"/>
        <v>0</v>
      </c>
      <c r="CU289" s="58">
        <f t="shared" si="184"/>
        <v>0</v>
      </c>
      <c r="CV289" s="58">
        <f t="shared" si="185"/>
        <v>0</v>
      </c>
      <c r="CW289" s="58">
        <f t="shared" si="186"/>
        <v>0</v>
      </c>
      <c r="CX289" s="58">
        <f t="shared" si="187"/>
        <v>0</v>
      </c>
      <c r="CY289" s="58">
        <f t="shared" si="188"/>
        <v>0</v>
      </c>
      <c r="CZ289" s="58">
        <f t="shared" si="189"/>
        <v>0</v>
      </c>
    </row>
    <row r="290" spans="1:104" ht="26" x14ac:dyDescent="0.35">
      <c r="A290" s="136" t="s">
        <v>330</v>
      </c>
      <c r="B290" s="296"/>
      <c r="C290" s="20" t="s">
        <v>957</v>
      </c>
      <c r="D290" s="22"/>
      <c r="E290" s="22"/>
      <c r="F290" s="22"/>
      <c r="G290" s="20">
        <f t="shared" si="152"/>
        <v>0</v>
      </c>
      <c r="H290" s="20"/>
      <c r="I290" s="20"/>
      <c r="J290" s="20"/>
      <c r="K290" s="20"/>
      <c r="L290" s="20"/>
      <c r="M290" s="20"/>
      <c r="N290" s="20"/>
      <c r="O290" s="20"/>
      <c r="P290" s="20"/>
      <c r="Q290" s="20"/>
      <c r="R290" s="20"/>
      <c r="S290" s="20"/>
      <c r="T290" s="67" t="s">
        <v>115</v>
      </c>
      <c r="U290" s="67"/>
      <c r="V290" s="68" t="e">
        <f t="shared" si="153"/>
        <v>#DIV/0!</v>
      </c>
      <c r="W290" s="68" t="e">
        <f t="shared" si="154"/>
        <v>#DIV/0!</v>
      </c>
      <c r="X290" s="67"/>
      <c r="Y290" s="67"/>
      <c r="Z290" s="67" t="s">
        <v>116</v>
      </c>
      <c r="AA290" s="67"/>
      <c r="AB290" s="68" t="e">
        <f t="shared" si="155"/>
        <v>#DIV/0!</v>
      </c>
      <c r="AC290" s="68" t="e">
        <f t="shared" si="156"/>
        <v>#DIV/0!</v>
      </c>
      <c r="AD290" s="67"/>
      <c r="AE290" s="67"/>
      <c r="AF290" s="67" t="s">
        <v>117</v>
      </c>
      <c r="AG290" s="67"/>
      <c r="AH290" s="68" t="e">
        <f t="shared" si="157"/>
        <v>#DIV/0!</v>
      </c>
      <c r="AI290" s="68" t="e">
        <f t="shared" si="158"/>
        <v>#DIV/0!</v>
      </c>
      <c r="AJ290" s="67"/>
      <c r="AK290" s="67"/>
      <c r="AL290" s="67" t="s">
        <v>118</v>
      </c>
      <c r="AM290" s="67"/>
      <c r="AN290" s="68" t="e">
        <f t="shared" si="159"/>
        <v>#DIV/0!</v>
      </c>
      <c r="AO290" s="68" t="e">
        <f t="shared" si="160"/>
        <v>#DIV/0!</v>
      </c>
      <c r="AP290" s="67"/>
      <c r="AQ290" s="67"/>
      <c r="AR290" s="67" t="s">
        <v>119</v>
      </c>
      <c r="AS290" s="67"/>
      <c r="AT290" s="68" t="e">
        <f t="shared" si="161"/>
        <v>#DIV/0!</v>
      </c>
      <c r="AU290" s="68" t="e">
        <f t="shared" si="162"/>
        <v>#DIV/0!</v>
      </c>
      <c r="AV290" s="67"/>
      <c r="AW290" s="67"/>
      <c r="AX290" s="67" t="s">
        <v>120</v>
      </c>
      <c r="AY290" s="67"/>
      <c r="AZ290" s="68" t="e">
        <f t="shared" si="163"/>
        <v>#DIV/0!</v>
      </c>
      <c r="BA290" s="68" t="e">
        <f t="shared" si="164"/>
        <v>#DIV/0!</v>
      </c>
      <c r="BB290" s="67"/>
      <c r="BC290" s="67"/>
      <c r="BD290" s="67" t="s">
        <v>121</v>
      </c>
      <c r="BE290" s="67"/>
      <c r="BF290" s="68" t="e">
        <f t="shared" si="165"/>
        <v>#DIV/0!</v>
      </c>
      <c r="BG290" s="68" t="e">
        <f t="shared" si="166"/>
        <v>#DIV/0!</v>
      </c>
      <c r="BH290" s="67"/>
      <c r="BI290" s="67"/>
      <c r="BJ290" s="67" t="s">
        <v>122</v>
      </c>
      <c r="BK290" s="67"/>
      <c r="BL290" s="68" t="e">
        <f t="shared" si="167"/>
        <v>#DIV/0!</v>
      </c>
      <c r="BM290" s="68" t="e">
        <f t="shared" si="168"/>
        <v>#DIV/0!</v>
      </c>
      <c r="BN290" s="67"/>
      <c r="BO290" s="67"/>
      <c r="BP290" s="67" t="s">
        <v>123</v>
      </c>
      <c r="BQ290" s="67"/>
      <c r="BR290" s="68" t="e">
        <f t="shared" si="169"/>
        <v>#DIV/0!</v>
      </c>
      <c r="BS290" s="68" t="e">
        <f t="shared" si="170"/>
        <v>#DIV/0!</v>
      </c>
      <c r="BT290" s="67"/>
      <c r="BU290" s="67"/>
      <c r="BV290" s="67" t="s">
        <v>124</v>
      </c>
      <c r="BW290" s="67"/>
      <c r="BX290" s="68" t="e">
        <f t="shared" si="171"/>
        <v>#DIV/0!</v>
      </c>
      <c r="BY290" s="68" t="e">
        <f t="shared" si="172"/>
        <v>#DIV/0!</v>
      </c>
      <c r="BZ290" s="67"/>
      <c r="CA290" s="67"/>
      <c r="CB290" s="67" t="s">
        <v>125</v>
      </c>
      <c r="CC290" s="67"/>
      <c r="CD290" s="68" t="e">
        <f t="shared" si="173"/>
        <v>#DIV/0!</v>
      </c>
      <c r="CE290" s="68" t="e">
        <f t="shared" si="174"/>
        <v>#DIV/0!</v>
      </c>
      <c r="CF290" s="67"/>
      <c r="CG290" s="67"/>
      <c r="CH290" s="67" t="s">
        <v>126</v>
      </c>
      <c r="CI290" s="67"/>
      <c r="CJ290" s="68" t="e">
        <f t="shared" si="175"/>
        <v>#DIV/0!</v>
      </c>
      <c r="CK290" s="68" t="e">
        <f t="shared" si="176"/>
        <v>#DIV/0!</v>
      </c>
      <c r="CL290" s="67"/>
      <c r="CM290" s="67"/>
      <c r="CN290" s="58">
        <f t="shared" si="177"/>
        <v>0</v>
      </c>
      <c r="CO290" s="58">
        <f t="shared" si="178"/>
        <v>0</v>
      </c>
      <c r="CP290" s="58">
        <f t="shared" si="179"/>
        <v>0</v>
      </c>
      <c r="CQ290" s="58">
        <f t="shared" si="180"/>
        <v>0</v>
      </c>
      <c r="CR290" s="58">
        <f t="shared" si="181"/>
        <v>0</v>
      </c>
      <c r="CS290" s="58">
        <f t="shared" si="182"/>
        <v>0</v>
      </c>
      <c r="CT290" s="58">
        <f t="shared" si="183"/>
        <v>0</v>
      </c>
      <c r="CU290" s="58">
        <f t="shared" si="184"/>
        <v>0</v>
      </c>
      <c r="CV290" s="58">
        <f t="shared" si="185"/>
        <v>0</v>
      </c>
      <c r="CW290" s="58">
        <f t="shared" si="186"/>
        <v>0</v>
      </c>
      <c r="CX290" s="58">
        <f t="shared" si="187"/>
        <v>0</v>
      </c>
      <c r="CY290" s="58">
        <f t="shared" si="188"/>
        <v>0</v>
      </c>
      <c r="CZ290" s="58">
        <f t="shared" si="189"/>
        <v>0</v>
      </c>
    </row>
    <row r="291" spans="1:104" ht="26" x14ac:dyDescent="0.35">
      <c r="A291" s="136" t="s">
        <v>330</v>
      </c>
      <c r="B291" s="297"/>
      <c r="C291" s="20" t="s">
        <v>958</v>
      </c>
      <c r="D291" s="22"/>
      <c r="E291" s="22"/>
      <c r="F291" s="22"/>
      <c r="G291" s="20">
        <f t="shared" si="152"/>
        <v>0</v>
      </c>
      <c r="H291" s="20"/>
      <c r="I291" s="20"/>
      <c r="J291" s="20"/>
      <c r="K291" s="20"/>
      <c r="L291" s="20"/>
      <c r="M291" s="20"/>
      <c r="N291" s="20"/>
      <c r="O291" s="20"/>
      <c r="P291" s="20"/>
      <c r="Q291" s="20"/>
      <c r="R291" s="20"/>
      <c r="S291" s="20"/>
      <c r="T291" s="67" t="s">
        <v>115</v>
      </c>
      <c r="U291" s="67"/>
      <c r="V291" s="68" t="e">
        <f t="shared" si="153"/>
        <v>#DIV/0!</v>
      </c>
      <c r="W291" s="68" t="e">
        <f t="shared" si="154"/>
        <v>#DIV/0!</v>
      </c>
      <c r="X291" s="67"/>
      <c r="Y291" s="67"/>
      <c r="Z291" s="67" t="s">
        <v>116</v>
      </c>
      <c r="AA291" s="67"/>
      <c r="AB291" s="68" t="e">
        <f t="shared" si="155"/>
        <v>#DIV/0!</v>
      </c>
      <c r="AC291" s="68" t="e">
        <f t="shared" si="156"/>
        <v>#DIV/0!</v>
      </c>
      <c r="AD291" s="67"/>
      <c r="AE291" s="67"/>
      <c r="AF291" s="67" t="s">
        <v>117</v>
      </c>
      <c r="AG291" s="67"/>
      <c r="AH291" s="68" t="e">
        <f t="shared" si="157"/>
        <v>#DIV/0!</v>
      </c>
      <c r="AI291" s="68" t="e">
        <f t="shared" si="158"/>
        <v>#DIV/0!</v>
      </c>
      <c r="AJ291" s="67"/>
      <c r="AK291" s="67"/>
      <c r="AL291" s="67" t="s">
        <v>118</v>
      </c>
      <c r="AM291" s="67"/>
      <c r="AN291" s="68" t="e">
        <f t="shared" si="159"/>
        <v>#DIV/0!</v>
      </c>
      <c r="AO291" s="68" t="e">
        <f t="shared" si="160"/>
        <v>#DIV/0!</v>
      </c>
      <c r="AP291" s="67"/>
      <c r="AQ291" s="67"/>
      <c r="AR291" s="67" t="s">
        <v>119</v>
      </c>
      <c r="AS291" s="67"/>
      <c r="AT291" s="68" t="e">
        <f t="shared" si="161"/>
        <v>#DIV/0!</v>
      </c>
      <c r="AU291" s="68" t="e">
        <f t="shared" si="162"/>
        <v>#DIV/0!</v>
      </c>
      <c r="AV291" s="67"/>
      <c r="AW291" s="67"/>
      <c r="AX291" s="67" t="s">
        <v>120</v>
      </c>
      <c r="AY291" s="67"/>
      <c r="AZ291" s="68" t="e">
        <f t="shared" si="163"/>
        <v>#DIV/0!</v>
      </c>
      <c r="BA291" s="68" t="e">
        <f t="shared" si="164"/>
        <v>#DIV/0!</v>
      </c>
      <c r="BB291" s="67"/>
      <c r="BC291" s="67"/>
      <c r="BD291" s="67" t="s">
        <v>121</v>
      </c>
      <c r="BE291" s="67"/>
      <c r="BF291" s="68" t="e">
        <f t="shared" si="165"/>
        <v>#DIV/0!</v>
      </c>
      <c r="BG291" s="68" t="e">
        <f t="shared" si="166"/>
        <v>#DIV/0!</v>
      </c>
      <c r="BH291" s="67"/>
      <c r="BI291" s="67"/>
      <c r="BJ291" s="67" t="s">
        <v>122</v>
      </c>
      <c r="BK291" s="67"/>
      <c r="BL291" s="68" t="e">
        <f t="shared" si="167"/>
        <v>#DIV/0!</v>
      </c>
      <c r="BM291" s="68" t="e">
        <f t="shared" si="168"/>
        <v>#DIV/0!</v>
      </c>
      <c r="BN291" s="67"/>
      <c r="BO291" s="67"/>
      <c r="BP291" s="67" t="s">
        <v>123</v>
      </c>
      <c r="BQ291" s="67"/>
      <c r="BR291" s="68" t="e">
        <f t="shared" si="169"/>
        <v>#DIV/0!</v>
      </c>
      <c r="BS291" s="68" t="e">
        <f t="shared" si="170"/>
        <v>#DIV/0!</v>
      </c>
      <c r="BT291" s="67"/>
      <c r="BU291" s="67"/>
      <c r="BV291" s="67" t="s">
        <v>124</v>
      </c>
      <c r="BW291" s="67"/>
      <c r="BX291" s="68" t="e">
        <f t="shared" si="171"/>
        <v>#DIV/0!</v>
      </c>
      <c r="BY291" s="68" t="e">
        <f t="shared" si="172"/>
        <v>#DIV/0!</v>
      </c>
      <c r="BZ291" s="67"/>
      <c r="CA291" s="67"/>
      <c r="CB291" s="67" t="s">
        <v>125</v>
      </c>
      <c r="CC291" s="67"/>
      <c r="CD291" s="68" t="e">
        <f t="shared" si="173"/>
        <v>#DIV/0!</v>
      </c>
      <c r="CE291" s="68" t="e">
        <f t="shared" si="174"/>
        <v>#DIV/0!</v>
      </c>
      <c r="CF291" s="67"/>
      <c r="CG291" s="67"/>
      <c r="CH291" s="67" t="s">
        <v>126</v>
      </c>
      <c r="CI291" s="67"/>
      <c r="CJ291" s="68" t="e">
        <f t="shared" si="175"/>
        <v>#DIV/0!</v>
      </c>
      <c r="CK291" s="68" t="e">
        <f t="shared" si="176"/>
        <v>#DIV/0!</v>
      </c>
      <c r="CL291" s="67"/>
      <c r="CM291" s="67"/>
      <c r="CN291" s="58">
        <f t="shared" si="177"/>
        <v>0</v>
      </c>
      <c r="CO291" s="58">
        <f t="shared" si="178"/>
        <v>0</v>
      </c>
      <c r="CP291" s="58">
        <f t="shared" si="179"/>
        <v>0</v>
      </c>
      <c r="CQ291" s="58">
        <f t="shared" si="180"/>
        <v>0</v>
      </c>
      <c r="CR291" s="58">
        <f t="shared" si="181"/>
        <v>0</v>
      </c>
      <c r="CS291" s="58">
        <f t="shared" si="182"/>
        <v>0</v>
      </c>
      <c r="CT291" s="58">
        <f t="shared" si="183"/>
        <v>0</v>
      </c>
      <c r="CU291" s="58">
        <f t="shared" si="184"/>
        <v>0</v>
      </c>
      <c r="CV291" s="58">
        <f t="shared" si="185"/>
        <v>0</v>
      </c>
      <c r="CW291" s="58">
        <f t="shared" si="186"/>
        <v>0</v>
      </c>
      <c r="CX291" s="58">
        <f t="shared" si="187"/>
        <v>0</v>
      </c>
      <c r="CY291" s="58">
        <f t="shared" si="188"/>
        <v>0</v>
      </c>
      <c r="CZ291" s="58">
        <f t="shared" si="189"/>
        <v>0</v>
      </c>
    </row>
    <row r="292" spans="1:104" ht="39" x14ac:dyDescent="0.35">
      <c r="A292" s="136" t="s">
        <v>330</v>
      </c>
      <c r="B292" s="295" t="s">
        <v>160</v>
      </c>
      <c r="C292" s="20" t="s">
        <v>959</v>
      </c>
      <c r="D292" s="22" t="s">
        <v>370</v>
      </c>
      <c r="E292" s="22" t="s">
        <v>380</v>
      </c>
      <c r="F292" s="22" t="s">
        <v>385</v>
      </c>
      <c r="G292" s="20">
        <f t="shared" si="152"/>
        <v>2</v>
      </c>
      <c r="H292" s="20"/>
      <c r="I292" s="20"/>
      <c r="J292" s="20"/>
      <c r="K292" s="20"/>
      <c r="L292" s="20">
        <v>1</v>
      </c>
      <c r="M292" s="20"/>
      <c r="N292" s="20"/>
      <c r="O292" s="20"/>
      <c r="P292" s="20"/>
      <c r="Q292" s="20">
        <v>1</v>
      </c>
      <c r="R292" s="20"/>
      <c r="S292" s="20"/>
      <c r="T292" s="67" t="s">
        <v>115</v>
      </c>
      <c r="U292" s="67"/>
      <c r="V292" s="68" t="e">
        <f t="shared" si="153"/>
        <v>#DIV/0!</v>
      </c>
      <c r="W292" s="68">
        <f t="shared" si="154"/>
        <v>0</v>
      </c>
      <c r="X292" s="67"/>
      <c r="Y292" s="67"/>
      <c r="Z292" s="67" t="s">
        <v>116</v>
      </c>
      <c r="AA292" s="67"/>
      <c r="AB292" s="68" t="e">
        <f t="shared" si="155"/>
        <v>#DIV/0!</v>
      </c>
      <c r="AC292" s="68">
        <f t="shared" si="156"/>
        <v>0</v>
      </c>
      <c r="AD292" s="67"/>
      <c r="AE292" s="67"/>
      <c r="AF292" s="67" t="s">
        <v>117</v>
      </c>
      <c r="AG292" s="67"/>
      <c r="AH292" s="68" t="e">
        <f t="shared" si="157"/>
        <v>#DIV/0!</v>
      </c>
      <c r="AI292" s="68">
        <f t="shared" si="158"/>
        <v>0</v>
      </c>
      <c r="AJ292" s="67"/>
      <c r="AK292" s="67"/>
      <c r="AL292" s="67" t="s">
        <v>118</v>
      </c>
      <c r="AM292" s="67"/>
      <c r="AN292" s="68" t="e">
        <f t="shared" si="159"/>
        <v>#DIV/0!</v>
      </c>
      <c r="AO292" s="68">
        <f t="shared" si="160"/>
        <v>0</v>
      </c>
      <c r="AP292" s="67"/>
      <c r="AQ292" s="67"/>
      <c r="AR292" s="67" t="s">
        <v>119</v>
      </c>
      <c r="AS292" s="67"/>
      <c r="AT292" s="68">
        <f t="shared" si="161"/>
        <v>0</v>
      </c>
      <c r="AU292" s="68">
        <f t="shared" si="162"/>
        <v>0</v>
      </c>
      <c r="AV292" s="67"/>
      <c r="AW292" s="67"/>
      <c r="AX292" s="67" t="s">
        <v>120</v>
      </c>
      <c r="AY292" s="67"/>
      <c r="AZ292" s="68" t="e">
        <f t="shared" si="163"/>
        <v>#DIV/0!</v>
      </c>
      <c r="BA292" s="68">
        <f t="shared" si="164"/>
        <v>0</v>
      </c>
      <c r="BB292" s="67"/>
      <c r="BC292" s="67"/>
      <c r="BD292" s="67" t="s">
        <v>121</v>
      </c>
      <c r="BE292" s="67"/>
      <c r="BF292" s="68" t="e">
        <f t="shared" si="165"/>
        <v>#DIV/0!</v>
      </c>
      <c r="BG292" s="68">
        <f t="shared" si="166"/>
        <v>0</v>
      </c>
      <c r="BH292" s="67"/>
      <c r="BI292" s="67"/>
      <c r="BJ292" s="67" t="s">
        <v>122</v>
      </c>
      <c r="BK292" s="67"/>
      <c r="BL292" s="68" t="e">
        <f t="shared" si="167"/>
        <v>#DIV/0!</v>
      </c>
      <c r="BM292" s="68">
        <f t="shared" si="168"/>
        <v>0</v>
      </c>
      <c r="BN292" s="67"/>
      <c r="BO292" s="67"/>
      <c r="BP292" s="67" t="s">
        <v>123</v>
      </c>
      <c r="BQ292" s="67"/>
      <c r="BR292" s="68" t="e">
        <f t="shared" si="169"/>
        <v>#DIV/0!</v>
      </c>
      <c r="BS292" s="68">
        <f t="shared" si="170"/>
        <v>0</v>
      </c>
      <c r="BT292" s="67"/>
      <c r="BU292" s="67"/>
      <c r="BV292" s="67" t="s">
        <v>124</v>
      </c>
      <c r="BW292" s="67"/>
      <c r="BX292" s="68">
        <f t="shared" si="171"/>
        <v>0</v>
      </c>
      <c r="BY292" s="68">
        <f t="shared" si="172"/>
        <v>0</v>
      </c>
      <c r="BZ292" s="67"/>
      <c r="CA292" s="67"/>
      <c r="CB292" s="67" t="s">
        <v>125</v>
      </c>
      <c r="CC292" s="67"/>
      <c r="CD292" s="68" t="e">
        <f t="shared" si="173"/>
        <v>#DIV/0!</v>
      </c>
      <c r="CE292" s="68">
        <f t="shared" si="174"/>
        <v>0</v>
      </c>
      <c r="CF292" s="67"/>
      <c r="CG292" s="67"/>
      <c r="CH292" s="67" t="s">
        <v>126</v>
      </c>
      <c r="CI292" s="67"/>
      <c r="CJ292" s="68" t="e">
        <f t="shared" si="175"/>
        <v>#DIV/0!</v>
      </c>
      <c r="CK292" s="68">
        <f t="shared" si="176"/>
        <v>0</v>
      </c>
      <c r="CL292" s="67"/>
      <c r="CM292" s="67"/>
      <c r="CN292" s="58">
        <f t="shared" si="177"/>
        <v>0</v>
      </c>
      <c r="CO292" s="58">
        <f t="shared" si="178"/>
        <v>0</v>
      </c>
      <c r="CP292" s="58">
        <f t="shared" si="179"/>
        <v>0</v>
      </c>
      <c r="CQ292" s="58">
        <f t="shared" si="180"/>
        <v>0</v>
      </c>
      <c r="CR292" s="58">
        <f t="shared" si="181"/>
        <v>0</v>
      </c>
      <c r="CS292" s="58">
        <f t="shared" si="182"/>
        <v>0</v>
      </c>
      <c r="CT292" s="58">
        <f t="shared" si="183"/>
        <v>0</v>
      </c>
      <c r="CU292" s="58">
        <f t="shared" si="184"/>
        <v>0</v>
      </c>
      <c r="CV292" s="58">
        <f t="shared" si="185"/>
        <v>0</v>
      </c>
      <c r="CW292" s="58">
        <f t="shared" si="186"/>
        <v>0</v>
      </c>
      <c r="CX292" s="58">
        <f t="shared" si="187"/>
        <v>0</v>
      </c>
      <c r="CY292" s="58">
        <f t="shared" si="188"/>
        <v>0</v>
      </c>
      <c r="CZ292" s="58">
        <f t="shared" si="189"/>
        <v>0</v>
      </c>
    </row>
    <row r="293" spans="1:104" ht="26" x14ac:dyDescent="0.35">
      <c r="A293" s="136" t="s">
        <v>330</v>
      </c>
      <c r="B293" s="296"/>
      <c r="C293" s="20" t="s">
        <v>960</v>
      </c>
      <c r="D293" s="22"/>
      <c r="E293" s="22"/>
      <c r="F293" s="22"/>
      <c r="G293" s="20">
        <f t="shared" si="152"/>
        <v>0</v>
      </c>
      <c r="H293" s="20"/>
      <c r="I293" s="20"/>
      <c r="J293" s="20"/>
      <c r="K293" s="20"/>
      <c r="L293" s="20"/>
      <c r="M293" s="20"/>
      <c r="N293" s="20"/>
      <c r="O293" s="20"/>
      <c r="P293" s="20"/>
      <c r="Q293" s="20"/>
      <c r="R293" s="20"/>
      <c r="S293" s="20"/>
      <c r="T293" s="67" t="s">
        <v>115</v>
      </c>
      <c r="U293" s="67"/>
      <c r="V293" s="68" t="e">
        <f t="shared" si="153"/>
        <v>#DIV/0!</v>
      </c>
      <c r="W293" s="68" t="e">
        <f t="shared" si="154"/>
        <v>#DIV/0!</v>
      </c>
      <c r="X293" s="67"/>
      <c r="Y293" s="67"/>
      <c r="Z293" s="67" t="s">
        <v>116</v>
      </c>
      <c r="AA293" s="67"/>
      <c r="AB293" s="68" t="e">
        <f t="shared" si="155"/>
        <v>#DIV/0!</v>
      </c>
      <c r="AC293" s="68" t="e">
        <f t="shared" si="156"/>
        <v>#DIV/0!</v>
      </c>
      <c r="AD293" s="67"/>
      <c r="AE293" s="67"/>
      <c r="AF293" s="67" t="s">
        <v>117</v>
      </c>
      <c r="AG293" s="67"/>
      <c r="AH293" s="68" t="e">
        <f t="shared" si="157"/>
        <v>#DIV/0!</v>
      </c>
      <c r="AI293" s="68" t="e">
        <f t="shared" si="158"/>
        <v>#DIV/0!</v>
      </c>
      <c r="AJ293" s="67"/>
      <c r="AK293" s="67"/>
      <c r="AL293" s="67" t="s">
        <v>118</v>
      </c>
      <c r="AM293" s="67"/>
      <c r="AN293" s="68" t="e">
        <f t="shared" si="159"/>
        <v>#DIV/0!</v>
      </c>
      <c r="AO293" s="68" t="e">
        <f t="shared" si="160"/>
        <v>#DIV/0!</v>
      </c>
      <c r="AP293" s="67"/>
      <c r="AQ293" s="67"/>
      <c r="AR293" s="67" t="s">
        <v>119</v>
      </c>
      <c r="AS293" s="67"/>
      <c r="AT293" s="68" t="e">
        <f t="shared" si="161"/>
        <v>#DIV/0!</v>
      </c>
      <c r="AU293" s="68" t="e">
        <f t="shared" si="162"/>
        <v>#DIV/0!</v>
      </c>
      <c r="AV293" s="67"/>
      <c r="AW293" s="67"/>
      <c r="AX293" s="67" t="s">
        <v>120</v>
      </c>
      <c r="AY293" s="67"/>
      <c r="AZ293" s="68" t="e">
        <f t="shared" si="163"/>
        <v>#DIV/0!</v>
      </c>
      <c r="BA293" s="68" t="e">
        <f t="shared" si="164"/>
        <v>#DIV/0!</v>
      </c>
      <c r="BB293" s="67"/>
      <c r="BC293" s="67"/>
      <c r="BD293" s="67" t="s">
        <v>121</v>
      </c>
      <c r="BE293" s="67"/>
      <c r="BF293" s="68" t="e">
        <f t="shared" si="165"/>
        <v>#DIV/0!</v>
      </c>
      <c r="BG293" s="68" t="e">
        <f t="shared" si="166"/>
        <v>#DIV/0!</v>
      </c>
      <c r="BH293" s="67"/>
      <c r="BI293" s="67"/>
      <c r="BJ293" s="67" t="s">
        <v>122</v>
      </c>
      <c r="BK293" s="67"/>
      <c r="BL293" s="68" t="e">
        <f t="shared" si="167"/>
        <v>#DIV/0!</v>
      </c>
      <c r="BM293" s="68" t="e">
        <f t="shared" si="168"/>
        <v>#DIV/0!</v>
      </c>
      <c r="BN293" s="67"/>
      <c r="BO293" s="67"/>
      <c r="BP293" s="67" t="s">
        <v>123</v>
      </c>
      <c r="BQ293" s="67"/>
      <c r="BR293" s="68" t="e">
        <f t="shared" si="169"/>
        <v>#DIV/0!</v>
      </c>
      <c r="BS293" s="68" t="e">
        <f t="shared" si="170"/>
        <v>#DIV/0!</v>
      </c>
      <c r="BT293" s="67"/>
      <c r="BU293" s="67"/>
      <c r="BV293" s="67" t="s">
        <v>124</v>
      </c>
      <c r="BW293" s="67"/>
      <c r="BX293" s="68" t="e">
        <f t="shared" si="171"/>
        <v>#DIV/0!</v>
      </c>
      <c r="BY293" s="68" t="e">
        <f t="shared" si="172"/>
        <v>#DIV/0!</v>
      </c>
      <c r="BZ293" s="67"/>
      <c r="CA293" s="67"/>
      <c r="CB293" s="67" t="s">
        <v>125</v>
      </c>
      <c r="CC293" s="67"/>
      <c r="CD293" s="68" t="e">
        <f t="shared" si="173"/>
        <v>#DIV/0!</v>
      </c>
      <c r="CE293" s="68" t="e">
        <f t="shared" si="174"/>
        <v>#DIV/0!</v>
      </c>
      <c r="CF293" s="67"/>
      <c r="CG293" s="67"/>
      <c r="CH293" s="67" t="s">
        <v>126</v>
      </c>
      <c r="CI293" s="67"/>
      <c r="CJ293" s="68" t="e">
        <f t="shared" si="175"/>
        <v>#DIV/0!</v>
      </c>
      <c r="CK293" s="68" t="e">
        <f t="shared" si="176"/>
        <v>#DIV/0!</v>
      </c>
      <c r="CL293" s="67"/>
      <c r="CM293" s="67"/>
      <c r="CN293" s="58">
        <f t="shared" si="177"/>
        <v>0</v>
      </c>
      <c r="CO293" s="58">
        <f t="shared" si="178"/>
        <v>0</v>
      </c>
      <c r="CP293" s="58">
        <f t="shared" si="179"/>
        <v>0</v>
      </c>
      <c r="CQ293" s="58">
        <f t="shared" si="180"/>
        <v>0</v>
      </c>
      <c r="CR293" s="58">
        <f t="shared" si="181"/>
        <v>0</v>
      </c>
      <c r="CS293" s="58">
        <f t="shared" si="182"/>
        <v>0</v>
      </c>
      <c r="CT293" s="58">
        <f t="shared" si="183"/>
        <v>0</v>
      </c>
      <c r="CU293" s="58">
        <f t="shared" si="184"/>
        <v>0</v>
      </c>
      <c r="CV293" s="58">
        <f t="shared" si="185"/>
        <v>0</v>
      </c>
      <c r="CW293" s="58">
        <f t="shared" si="186"/>
        <v>0</v>
      </c>
      <c r="CX293" s="58">
        <f t="shared" si="187"/>
        <v>0</v>
      </c>
      <c r="CY293" s="58">
        <f t="shared" si="188"/>
        <v>0</v>
      </c>
      <c r="CZ293" s="58">
        <f t="shared" si="189"/>
        <v>0</v>
      </c>
    </row>
    <row r="294" spans="1:104" ht="26" x14ac:dyDescent="0.35">
      <c r="A294" s="136" t="s">
        <v>330</v>
      </c>
      <c r="B294" s="296"/>
      <c r="C294" s="20" t="s">
        <v>961</v>
      </c>
      <c r="D294" s="22"/>
      <c r="E294" s="22"/>
      <c r="F294" s="22"/>
      <c r="G294" s="20">
        <f t="shared" si="152"/>
        <v>0</v>
      </c>
      <c r="H294" s="20"/>
      <c r="I294" s="20"/>
      <c r="J294" s="20"/>
      <c r="K294" s="20"/>
      <c r="L294" s="20"/>
      <c r="M294" s="20"/>
      <c r="N294" s="20"/>
      <c r="O294" s="20"/>
      <c r="P294" s="20"/>
      <c r="Q294" s="20"/>
      <c r="R294" s="20"/>
      <c r="S294" s="20"/>
      <c r="T294" s="67" t="s">
        <v>115</v>
      </c>
      <c r="U294" s="67"/>
      <c r="V294" s="68" t="e">
        <f t="shared" si="153"/>
        <v>#DIV/0!</v>
      </c>
      <c r="W294" s="68" t="e">
        <f t="shared" si="154"/>
        <v>#DIV/0!</v>
      </c>
      <c r="X294" s="67"/>
      <c r="Y294" s="67"/>
      <c r="Z294" s="67" t="s">
        <v>116</v>
      </c>
      <c r="AA294" s="67"/>
      <c r="AB294" s="68" t="e">
        <f t="shared" si="155"/>
        <v>#DIV/0!</v>
      </c>
      <c r="AC294" s="68" t="e">
        <f t="shared" si="156"/>
        <v>#DIV/0!</v>
      </c>
      <c r="AD294" s="67"/>
      <c r="AE294" s="67"/>
      <c r="AF294" s="67" t="s">
        <v>117</v>
      </c>
      <c r="AG294" s="67"/>
      <c r="AH294" s="68" t="e">
        <f t="shared" si="157"/>
        <v>#DIV/0!</v>
      </c>
      <c r="AI294" s="68" t="e">
        <f t="shared" si="158"/>
        <v>#DIV/0!</v>
      </c>
      <c r="AJ294" s="67"/>
      <c r="AK294" s="67"/>
      <c r="AL294" s="67" t="s">
        <v>118</v>
      </c>
      <c r="AM294" s="67"/>
      <c r="AN294" s="68" t="e">
        <f t="shared" si="159"/>
        <v>#DIV/0!</v>
      </c>
      <c r="AO294" s="68" t="e">
        <f t="shared" si="160"/>
        <v>#DIV/0!</v>
      </c>
      <c r="AP294" s="67"/>
      <c r="AQ294" s="67"/>
      <c r="AR294" s="67" t="s">
        <v>119</v>
      </c>
      <c r="AS294" s="67"/>
      <c r="AT294" s="68" t="e">
        <f t="shared" si="161"/>
        <v>#DIV/0!</v>
      </c>
      <c r="AU294" s="68" t="e">
        <f t="shared" si="162"/>
        <v>#DIV/0!</v>
      </c>
      <c r="AV294" s="67"/>
      <c r="AW294" s="67"/>
      <c r="AX294" s="67" t="s">
        <v>120</v>
      </c>
      <c r="AY294" s="67"/>
      <c r="AZ294" s="68" t="e">
        <f t="shared" si="163"/>
        <v>#DIV/0!</v>
      </c>
      <c r="BA294" s="68" t="e">
        <f t="shared" si="164"/>
        <v>#DIV/0!</v>
      </c>
      <c r="BB294" s="67"/>
      <c r="BC294" s="67"/>
      <c r="BD294" s="67" t="s">
        <v>121</v>
      </c>
      <c r="BE294" s="67"/>
      <c r="BF294" s="68" t="e">
        <f t="shared" si="165"/>
        <v>#DIV/0!</v>
      </c>
      <c r="BG294" s="68" t="e">
        <f t="shared" si="166"/>
        <v>#DIV/0!</v>
      </c>
      <c r="BH294" s="67"/>
      <c r="BI294" s="67"/>
      <c r="BJ294" s="67" t="s">
        <v>122</v>
      </c>
      <c r="BK294" s="67"/>
      <c r="BL294" s="68" t="e">
        <f t="shared" si="167"/>
        <v>#DIV/0!</v>
      </c>
      <c r="BM294" s="68" t="e">
        <f t="shared" si="168"/>
        <v>#DIV/0!</v>
      </c>
      <c r="BN294" s="67"/>
      <c r="BO294" s="67"/>
      <c r="BP294" s="67" t="s">
        <v>123</v>
      </c>
      <c r="BQ294" s="67"/>
      <c r="BR294" s="68" t="e">
        <f t="shared" si="169"/>
        <v>#DIV/0!</v>
      </c>
      <c r="BS294" s="68" t="e">
        <f t="shared" si="170"/>
        <v>#DIV/0!</v>
      </c>
      <c r="BT294" s="67"/>
      <c r="BU294" s="67"/>
      <c r="BV294" s="67" t="s">
        <v>124</v>
      </c>
      <c r="BW294" s="67"/>
      <c r="BX294" s="68" t="e">
        <f t="shared" si="171"/>
        <v>#DIV/0!</v>
      </c>
      <c r="BY294" s="68" t="e">
        <f t="shared" si="172"/>
        <v>#DIV/0!</v>
      </c>
      <c r="BZ294" s="67"/>
      <c r="CA294" s="67"/>
      <c r="CB294" s="67" t="s">
        <v>125</v>
      </c>
      <c r="CC294" s="67"/>
      <c r="CD294" s="68" t="e">
        <f t="shared" si="173"/>
        <v>#DIV/0!</v>
      </c>
      <c r="CE294" s="68" t="e">
        <f t="shared" si="174"/>
        <v>#DIV/0!</v>
      </c>
      <c r="CF294" s="67"/>
      <c r="CG294" s="67"/>
      <c r="CH294" s="67" t="s">
        <v>126</v>
      </c>
      <c r="CI294" s="67"/>
      <c r="CJ294" s="68" t="e">
        <f t="shared" si="175"/>
        <v>#DIV/0!</v>
      </c>
      <c r="CK294" s="68" t="e">
        <f t="shared" si="176"/>
        <v>#DIV/0!</v>
      </c>
      <c r="CL294" s="67"/>
      <c r="CM294" s="67"/>
      <c r="CN294" s="58">
        <f t="shared" si="177"/>
        <v>0</v>
      </c>
      <c r="CO294" s="58">
        <f t="shared" si="178"/>
        <v>0</v>
      </c>
      <c r="CP294" s="58">
        <f t="shared" si="179"/>
        <v>0</v>
      </c>
      <c r="CQ294" s="58">
        <f t="shared" si="180"/>
        <v>0</v>
      </c>
      <c r="CR294" s="58">
        <f t="shared" si="181"/>
        <v>0</v>
      </c>
      <c r="CS294" s="58">
        <f t="shared" si="182"/>
        <v>0</v>
      </c>
      <c r="CT294" s="58">
        <f t="shared" si="183"/>
        <v>0</v>
      </c>
      <c r="CU294" s="58">
        <f t="shared" si="184"/>
        <v>0</v>
      </c>
      <c r="CV294" s="58">
        <f t="shared" si="185"/>
        <v>0</v>
      </c>
      <c r="CW294" s="58">
        <f t="shared" si="186"/>
        <v>0</v>
      </c>
      <c r="CX294" s="58">
        <f t="shared" si="187"/>
        <v>0</v>
      </c>
      <c r="CY294" s="58">
        <f t="shared" si="188"/>
        <v>0</v>
      </c>
      <c r="CZ294" s="58">
        <f t="shared" si="189"/>
        <v>0</v>
      </c>
    </row>
    <row r="295" spans="1:104" ht="26" x14ac:dyDescent="0.35">
      <c r="A295" s="136" t="s">
        <v>330</v>
      </c>
      <c r="B295" s="297"/>
      <c r="C295" s="20" t="s">
        <v>962</v>
      </c>
      <c r="D295" s="22"/>
      <c r="E295" s="22"/>
      <c r="F295" s="22"/>
      <c r="G295" s="20">
        <f t="shared" si="152"/>
        <v>0</v>
      </c>
      <c r="H295" s="20"/>
      <c r="I295" s="20"/>
      <c r="J295" s="20"/>
      <c r="K295" s="20"/>
      <c r="L295" s="20"/>
      <c r="M295" s="20"/>
      <c r="N295" s="20"/>
      <c r="O295" s="20"/>
      <c r="P295" s="20"/>
      <c r="Q295" s="20"/>
      <c r="R295" s="20"/>
      <c r="S295" s="20"/>
      <c r="T295" s="67" t="s">
        <v>115</v>
      </c>
      <c r="U295" s="67"/>
      <c r="V295" s="68" t="e">
        <f t="shared" si="153"/>
        <v>#DIV/0!</v>
      </c>
      <c r="W295" s="68" t="e">
        <f t="shared" si="154"/>
        <v>#DIV/0!</v>
      </c>
      <c r="X295" s="67"/>
      <c r="Y295" s="67"/>
      <c r="Z295" s="67" t="s">
        <v>116</v>
      </c>
      <c r="AA295" s="67"/>
      <c r="AB295" s="68" t="e">
        <f t="shared" si="155"/>
        <v>#DIV/0!</v>
      </c>
      <c r="AC295" s="68" t="e">
        <f t="shared" si="156"/>
        <v>#DIV/0!</v>
      </c>
      <c r="AD295" s="67"/>
      <c r="AE295" s="67"/>
      <c r="AF295" s="67" t="s">
        <v>117</v>
      </c>
      <c r="AG295" s="67"/>
      <c r="AH295" s="68" t="e">
        <f t="shared" si="157"/>
        <v>#DIV/0!</v>
      </c>
      <c r="AI295" s="68" t="e">
        <f t="shared" si="158"/>
        <v>#DIV/0!</v>
      </c>
      <c r="AJ295" s="67"/>
      <c r="AK295" s="67"/>
      <c r="AL295" s="67" t="s">
        <v>118</v>
      </c>
      <c r="AM295" s="67"/>
      <c r="AN295" s="68" t="e">
        <f t="shared" si="159"/>
        <v>#DIV/0!</v>
      </c>
      <c r="AO295" s="68" t="e">
        <f t="shared" si="160"/>
        <v>#DIV/0!</v>
      </c>
      <c r="AP295" s="67"/>
      <c r="AQ295" s="67"/>
      <c r="AR295" s="67" t="s">
        <v>119</v>
      </c>
      <c r="AS295" s="67"/>
      <c r="AT295" s="68" t="e">
        <f t="shared" si="161"/>
        <v>#DIV/0!</v>
      </c>
      <c r="AU295" s="68" t="e">
        <f t="shared" si="162"/>
        <v>#DIV/0!</v>
      </c>
      <c r="AV295" s="67"/>
      <c r="AW295" s="67"/>
      <c r="AX295" s="67" t="s">
        <v>120</v>
      </c>
      <c r="AY295" s="67"/>
      <c r="AZ295" s="68" t="e">
        <f t="shared" si="163"/>
        <v>#DIV/0!</v>
      </c>
      <c r="BA295" s="68" t="e">
        <f t="shared" si="164"/>
        <v>#DIV/0!</v>
      </c>
      <c r="BB295" s="67"/>
      <c r="BC295" s="67"/>
      <c r="BD295" s="67" t="s">
        <v>121</v>
      </c>
      <c r="BE295" s="67"/>
      <c r="BF295" s="68" t="e">
        <f t="shared" si="165"/>
        <v>#DIV/0!</v>
      </c>
      <c r="BG295" s="68" t="e">
        <f t="shared" si="166"/>
        <v>#DIV/0!</v>
      </c>
      <c r="BH295" s="67"/>
      <c r="BI295" s="67"/>
      <c r="BJ295" s="67" t="s">
        <v>122</v>
      </c>
      <c r="BK295" s="67"/>
      <c r="BL295" s="68" t="e">
        <f t="shared" si="167"/>
        <v>#DIV/0!</v>
      </c>
      <c r="BM295" s="68" t="e">
        <f t="shared" si="168"/>
        <v>#DIV/0!</v>
      </c>
      <c r="BN295" s="67"/>
      <c r="BO295" s="67"/>
      <c r="BP295" s="67" t="s">
        <v>123</v>
      </c>
      <c r="BQ295" s="67"/>
      <c r="BR295" s="68" t="e">
        <f t="shared" si="169"/>
        <v>#DIV/0!</v>
      </c>
      <c r="BS295" s="68" t="e">
        <f t="shared" si="170"/>
        <v>#DIV/0!</v>
      </c>
      <c r="BT295" s="67"/>
      <c r="BU295" s="67"/>
      <c r="BV295" s="67" t="s">
        <v>124</v>
      </c>
      <c r="BW295" s="67"/>
      <c r="BX295" s="68" t="e">
        <f t="shared" si="171"/>
        <v>#DIV/0!</v>
      </c>
      <c r="BY295" s="68" t="e">
        <f t="shared" si="172"/>
        <v>#DIV/0!</v>
      </c>
      <c r="BZ295" s="67"/>
      <c r="CA295" s="67"/>
      <c r="CB295" s="67" t="s">
        <v>125</v>
      </c>
      <c r="CC295" s="67"/>
      <c r="CD295" s="68" t="e">
        <f t="shared" si="173"/>
        <v>#DIV/0!</v>
      </c>
      <c r="CE295" s="68" t="e">
        <f t="shared" si="174"/>
        <v>#DIV/0!</v>
      </c>
      <c r="CF295" s="67"/>
      <c r="CG295" s="67"/>
      <c r="CH295" s="67" t="s">
        <v>126</v>
      </c>
      <c r="CI295" s="67"/>
      <c r="CJ295" s="68" t="e">
        <f t="shared" si="175"/>
        <v>#DIV/0!</v>
      </c>
      <c r="CK295" s="68" t="e">
        <f t="shared" si="176"/>
        <v>#DIV/0!</v>
      </c>
      <c r="CL295" s="67"/>
      <c r="CM295" s="67"/>
      <c r="CN295" s="58">
        <f t="shared" si="177"/>
        <v>0</v>
      </c>
      <c r="CO295" s="58">
        <f t="shared" si="178"/>
        <v>0</v>
      </c>
      <c r="CP295" s="58">
        <f t="shared" si="179"/>
        <v>0</v>
      </c>
      <c r="CQ295" s="58">
        <f t="shared" si="180"/>
        <v>0</v>
      </c>
      <c r="CR295" s="58">
        <f t="shared" si="181"/>
        <v>0</v>
      </c>
      <c r="CS295" s="58">
        <f t="shared" si="182"/>
        <v>0</v>
      </c>
      <c r="CT295" s="58">
        <f t="shared" si="183"/>
        <v>0</v>
      </c>
      <c r="CU295" s="58">
        <f t="shared" si="184"/>
        <v>0</v>
      </c>
      <c r="CV295" s="58">
        <f t="shared" si="185"/>
        <v>0</v>
      </c>
      <c r="CW295" s="58">
        <f t="shared" si="186"/>
        <v>0</v>
      </c>
      <c r="CX295" s="58">
        <f t="shared" si="187"/>
        <v>0</v>
      </c>
      <c r="CY295" s="58">
        <f t="shared" si="188"/>
        <v>0</v>
      </c>
      <c r="CZ295" s="58">
        <f t="shared" si="189"/>
        <v>0</v>
      </c>
    </row>
    <row r="296" spans="1:104" ht="52" x14ac:dyDescent="0.35">
      <c r="A296" s="136" t="s">
        <v>330</v>
      </c>
      <c r="B296" s="295" t="s">
        <v>160</v>
      </c>
      <c r="C296" s="20" t="s">
        <v>963</v>
      </c>
      <c r="D296" s="22" t="s">
        <v>340</v>
      </c>
      <c r="E296" s="22" t="s">
        <v>404</v>
      </c>
      <c r="F296" s="22" t="s">
        <v>405</v>
      </c>
      <c r="G296" s="20">
        <f t="shared" si="152"/>
        <v>1</v>
      </c>
      <c r="H296" s="20"/>
      <c r="I296" s="20"/>
      <c r="J296" s="20"/>
      <c r="K296" s="20"/>
      <c r="L296" s="20"/>
      <c r="M296" s="20"/>
      <c r="N296" s="20">
        <v>1</v>
      </c>
      <c r="O296" s="20"/>
      <c r="P296" s="20"/>
      <c r="Q296" s="20"/>
      <c r="R296" s="20"/>
      <c r="S296" s="20"/>
      <c r="T296" s="67" t="s">
        <v>115</v>
      </c>
      <c r="U296" s="67"/>
      <c r="V296" s="68" t="e">
        <f t="shared" si="153"/>
        <v>#DIV/0!</v>
      </c>
      <c r="W296" s="68">
        <f t="shared" si="154"/>
        <v>0</v>
      </c>
      <c r="X296" s="67"/>
      <c r="Y296" s="67"/>
      <c r="Z296" s="67" t="s">
        <v>116</v>
      </c>
      <c r="AA296" s="67"/>
      <c r="AB296" s="68" t="e">
        <f t="shared" si="155"/>
        <v>#DIV/0!</v>
      </c>
      <c r="AC296" s="68">
        <f t="shared" si="156"/>
        <v>0</v>
      </c>
      <c r="AD296" s="67"/>
      <c r="AE296" s="67"/>
      <c r="AF296" s="67" t="s">
        <v>117</v>
      </c>
      <c r="AG296" s="67"/>
      <c r="AH296" s="68" t="e">
        <f t="shared" si="157"/>
        <v>#DIV/0!</v>
      </c>
      <c r="AI296" s="68">
        <f t="shared" si="158"/>
        <v>0</v>
      </c>
      <c r="AJ296" s="67"/>
      <c r="AK296" s="67"/>
      <c r="AL296" s="67" t="s">
        <v>118</v>
      </c>
      <c r="AM296" s="67"/>
      <c r="AN296" s="68" t="e">
        <f t="shared" si="159"/>
        <v>#DIV/0!</v>
      </c>
      <c r="AO296" s="68">
        <f t="shared" si="160"/>
        <v>0</v>
      </c>
      <c r="AP296" s="67"/>
      <c r="AQ296" s="67"/>
      <c r="AR296" s="67" t="s">
        <v>119</v>
      </c>
      <c r="AS296" s="67"/>
      <c r="AT296" s="68" t="e">
        <f t="shared" si="161"/>
        <v>#DIV/0!</v>
      </c>
      <c r="AU296" s="68">
        <f t="shared" si="162"/>
        <v>0</v>
      </c>
      <c r="AV296" s="67"/>
      <c r="AW296" s="67"/>
      <c r="AX296" s="67" t="s">
        <v>120</v>
      </c>
      <c r="AY296" s="67"/>
      <c r="AZ296" s="68" t="e">
        <f t="shared" si="163"/>
        <v>#DIV/0!</v>
      </c>
      <c r="BA296" s="68">
        <f t="shared" si="164"/>
        <v>0</v>
      </c>
      <c r="BB296" s="67"/>
      <c r="BC296" s="67"/>
      <c r="BD296" s="67" t="s">
        <v>121</v>
      </c>
      <c r="BE296" s="67"/>
      <c r="BF296" s="68">
        <f t="shared" si="165"/>
        <v>0</v>
      </c>
      <c r="BG296" s="68">
        <f t="shared" si="166"/>
        <v>0</v>
      </c>
      <c r="BH296" s="67"/>
      <c r="BI296" s="67"/>
      <c r="BJ296" s="67" t="s">
        <v>122</v>
      </c>
      <c r="BK296" s="67"/>
      <c r="BL296" s="68" t="e">
        <f t="shared" si="167"/>
        <v>#DIV/0!</v>
      </c>
      <c r="BM296" s="68">
        <f t="shared" si="168"/>
        <v>0</v>
      </c>
      <c r="BN296" s="67"/>
      <c r="BO296" s="67"/>
      <c r="BP296" s="67" t="s">
        <v>123</v>
      </c>
      <c r="BQ296" s="67"/>
      <c r="BR296" s="68" t="e">
        <f t="shared" si="169"/>
        <v>#DIV/0!</v>
      </c>
      <c r="BS296" s="68">
        <f t="shared" si="170"/>
        <v>0</v>
      </c>
      <c r="BT296" s="67"/>
      <c r="BU296" s="67"/>
      <c r="BV296" s="67" t="s">
        <v>124</v>
      </c>
      <c r="BW296" s="67"/>
      <c r="BX296" s="68" t="e">
        <f t="shared" si="171"/>
        <v>#DIV/0!</v>
      </c>
      <c r="BY296" s="68">
        <f t="shared" si="172"/>
        <v>0</v>
      </c>
      <c r="BZ296" s="67"/>
      <c r="CA296" s="67"/>
      <c r="CB296" s="67" t="s">
        <v>125</v>
      </c>
      <c r="CC296" s="67"/>
      <c r="CD296" s="68" t="e">
        <f t="shared" si="173"/>
        <v>#DIV/0!</v>
      </c>
      <c r="CE296" s="68">
        <f t="shared" si="174"/>
        <v>0</v>
      </c>
      <c r="CF296" s="67"/>
      <c r="CG296" s="67"/>
      <c r="CH296" s="67" t="s">
        <v>126</v>
      </c>
      <c r="CI296" s="67"/>
      <c r="CJ296" s="68" t="e">
        <f t="shared" si="175"/>
        <v>#DIV/0!</v>
      </c>
      <c r="CK296" s="68">
        <f t="shared" si="176"/>
        <v>0</v>
      </c>
      <c r="CL296" s="67"/>
      <c r="CM296" s="67"/>
      <c r="CN296" s="58">
        <f t="shared" si="177"/>
        <v>0</v>
      </c>
      <c r="CO296" s="58">
        <f t="shared" si="178"/>
        <v>0</v>
      </c>
      <c r="CP296" s="58">
        <f t="shared" si="179"/>
        <v>0</v>
      </c>
      <c r="CQ296" s="58">
        <f t="shared" si="180"/>
        <v>0</v>
      </c>
      <c r="CR296" s="58">
        <f t="shared" si="181"/>
        <v>0</v>
      </c>
      <c r="CS296" s="58">
        <f t="shared" si="182"/>
        <v>0</v>
      </c>
      <c r="CT296" s="58">
        <f t="shared" si="183"/>
        <v>0</v>
      </c>
      <c r="CU296" s="58">
        <f t="shared" si="184"/>
        <v>0</v>
      </c>
      <c r="CV296" s="58">
        <f t="shared" si="185"/>
        <v>0</v>
      </c>
      <c r="CW296" s="58">
        <f t="shared" si="186"/>
        <v>0</v>
      </c>
      <c r="CX296" s="58">
        <f t="shared" si="187"/>
        <v>0</v>
      </c>
      <c r="CY296" s="58">
        <f t="shared" si="188"/>
        <v>0</v>
      </c>
      <c r="CZ296" s="58">
        <f t="shared" si="189"/>
        <v>0</v>
      </c>
    </row>
    <row r="297" spans="1:104" ht="26" x14ac:dyDescent="0.35">
      <c r="A297" s="136" t="s">
        <v>330</v>
      </c>
      <c r="B297" s="296"/>
      <c r="C297" s="20" t="s">
        <v>964</v>
      </c>
      <c r="D297" s="22" t="s">
        <v>309</v>
      </c>
      <c r="E297" s="22" t="s">
        <v>406</v>
      </c>
      <c r="F297" s="22" t="s">
        <v>407</v>
      </c>
      <c r="G297" s="20">
        <f t="shared" si="152"/>
        <v>12</v>
      </c>
      <c r="H297" s="20">
        <v>1</v>
      </c>
      <c r="I297" s="20">
        <v>1</v>
      </c>
      <c r="J297" s="20">
        <v>1</v>
      </c>
      <c r="K297" s="20">
        <v>1</v>
      </c>
      <c r="L297" s="20">
        <v>1</v>
      </c>
      <c r="M297" s="20">
        <v>1</v>
      </c>
      <c r="N297" s="20">
        <v>1</v>
      </c>
      <c r="O297" s="20">
        <v>1</v>
      </c>
      <c r="P297" s="20">
        <v>1</v>
      </c>
      <c r="Q297" s="20">
        <v>1</v>
      </c>
      <c r="R297" s="20">
        <v>1</v>
      </c>
      <c r="S297" s="20">
        <v>1</v>
      </c>
      <c r="T297" s="67" t="s">
        <v>115</v>
      </c>
      <c r="U297" s="67"/>
      <c r="V297" s="68">
        <f t="shared" si="153"/>
        <v>0</v>
      </c>
      <c r="W297" s="68">
        <f t="shared" si="154"/>
        <v>0</v>
      </c>
      <c r="X297" s="67"/>
      <c r="Y297" s="67"/>
      <c r="Z297" s="67" t="s">
        <v>116</v>
      </c>
      <c r="AA297" s="67"/>
      <c r="AB297" s="68">
        <f t="shared" si="155"/>
        <v>0</v>
      </c>
      <c r="AC297" s="68">
        <f t="shared" si="156"/>
        <v>0</v>
      </c>
      <c r="AD297" s="67"/>
      <c r="AE297" s="67"/>
      <c r="AF297" s="67" t="s">
        <v>117</v>
      </c>
      <c r="AG297" s="67"/>
      <c r="AH297" s="68">
        <f t="shared" si="157"/>
        <v>0</v>
      </c>
      <c r="AI297" s="68">
        <f t="shared" si="158"/>
        <v>0</v>
      </c>
      <c r="AJ297" s="67"/>
      <c r="AK297" s="67"/>
      <c r="AL297" s="67" t="s">
        <v>118</v>
      </c>
      <c r="AM297" s="67"/>
      <c r="AN297" s="68">
        <f t="shared" si="159"/>
        <v>0</v>
      </c>
      <c r="AO297" s="68">
        <f t="shared" si="160"/>
        <v>0</v>
      </c>
      <c r="AP297" s="67"/>
      <c r="AQ297" s="67"/>
      <c r="AR297" s="67" t="s">
        <v>119</v>
      </c>
      <c r="AS297" s="67"/>
      <c r="AT297" s="68">
        <f t="shared" si="161"/>
        <v>0</v>
      </c>
      <c r="AU297" s="68">
        <f t="shared" si="162"/>
        <v>0</v>
      </c>
      <c r="AV297" s="67"/>
      <c r="AW297" s="67"/>
      <c r="AX297" s="67" t="s">
        <v>120</v>
      </c>
      <c r="AY297" s="67"/>
      <c r="AZ297" s="68">
        <f t="shared" si="163"/>
        <v>0</v>
      </c>
      <c r="BA297" s="68">
        <f t="shared" si="164"/>
        <v>0</v>
      </c>
      <c r="BB297" s="67"/>
      <c r="BC297" s="67"/>
      <c r="BD297" s="67" t="s">
        <v>121</v>
      </c>
      <c r="BE297" s="67"/>
      <c r="BF297" s="68">
        <f t="shared" si="165"/>
        <v>0</v>
      </c>
      <c r="BG297" s="68">
        <f t="shared" si="166"/>
        <v>0</v>
      </c>
      <c r="BH297" s="67"/>
      <c r="BI297" s="67"/>
      <c r="BJ297" s="67" t="s">
        <v>122</v>
      </c>
      <c r="BK297" s="67"/>
      <c r="BL297" s="68">
        <f t="shared" si="167"/>
        <v>0</v>
      </c>
      <c r="BM297" s="68">
        <f t="shared" si="168"/>
        <v>0</v>
      </c>
      <c r="BN297" s="67"/>
      <c r="BO297" s="67"/>
      <c r="BP297" s="67" t="s">
        <v>123</v>
      </c>
      <c r="BQ297" s="67"/>
      <c r="BR297" s="68">
        <f t="shared" si="169"/>
        <v>0</v>
      </c>
      <c r="BS297" s="68">
        <f t="shared" si="170"/>
        <v>0</v>
      </c>
      <c r="BT297" s="67"/>
      <c r="BU297" s="67"/>
      <c r="BV297" s="67" t="s">
        <v>124</v>
      </c>
      <c r="BW297" s="67"/>
      <c r="BX297" s="68">
        <f t="shared" si="171"/>
        <v>0</v>
      </c>
      <c r="BY297" s="68">
        <f t="shared" si="172"/>
        <v>0</v>
      </c>
      <c r="BZ297" s="67"/>
      <c r="CA297" s="67"/>
      <c r="CB297" s="67" t="s">
        <v>125</v>
      </c>
      <c r="CC297" s="67"/>
      <c r="CD297" s="68">
        <f t="shared" si="173"/>
        <v>0</v>
      </c>
      <c r="CE297" s="68">
        <f t="shared" si="174"/>
        <v>0</v>
      </c>
      <c r="CF297" s="67"/>
      <c r="CG297" s="67"/>
      <c r="CH297" s="67" t="s">
        <v>126</v>
      </c>
      <c r="CI297" s="67"/>
      <c r="CJ297" s="68">
        <f t="shared" si="175"/>
        <v>0</v>
      </c>
      <c r="CK297" s="68">
        <f t="shared" si="176"/>
        <v>0</v>
      </c>
      <c r="CL297" s="67"/>
      <c r="CM297" s="67"/>
      <c r="CN297" s="58">
        <f t="shared" si="177"/>
        <v>0</v>
      </c>
      <c r="CO297" s="58">
        <f t="shared" si="178"/>
        <v>0</v>
      </c>
      <c r="CP297" s="58">
        <f t="shared" si="179"/>
        <v>0</v>
      </c>
      <c r="CQ297" s="58">
        <f t="shared" si="180"/>
        <v>0</v>
      </c>
      <c r="CR297" s="58">
        <f t="shared" si="181"/>
        <v>0</v>
      </c>
      <c r="CS297" s="58">
        <f t="shared" si="182"/>
        <v>0</v>
      </c>
      <c r="CT297" s="58">
        <f t="shared" si="183"/>
        <v>0</v>
      </c>
      <c r="CU297" s="58">
        <f t="shared" si="184"/>
        <v>0</v>
      </c>
      <c r="CV297" s="58">
        <f t="shared" si="185"/>
        <v>0</v>
      </c>
      <c r="CW297" s="58">
        <f t="shared" si="186"/>
        <v>0</v>
      </c>
      <c r="CX297" s="58">
        <f t="shared" si="187"/>
        <v>0</v>
      </c>
      <c r="CY297" s="58">
        <f t="shared" si="188"/>
        <v>0</v>
      </c>
      <c r="CZ297" s="58">
        <f t="shared" si="189"/>
        <v>0</v>
      </c>
    </row>
    <row r="298" spans="1:104" ht="26" x14ac:dyDescent="0.35">
      <c r="A298" s="136" t="s">
        <v>330</v>
      </c>
      <c r="B298" s="296"/>
      <c r="C298" s="20" t="s">
        <v>965</v>
      </c>
      <c r="D298" s="22"/>
      <c r="E298" s="22"/>
      <c r="F298" s="22"/>
      <c r="G298" s="20">
        <f t="shared" si="152"/>
        <v>0</v>
      </c>
      <c r="H298" s="20"/>
      <c r="I298" s="20"/>
      <c r="J298" s="20"/>
      <c r="K298" s="20"/>
      <c r="L298" s="20"/>
      <c r="M298" s="20"/>
      <c r="N298" s="20"/>
      <c r="O298" s="20"/>
      <c r="P298" s="20"/>
      <c r="Q298" s="20"/>
      <c r="R298" s="20"/>
      <c r="S298" s="20"/>
      <c r="T298" s="67" t="s">
        <v>115</v>
      </c>
      <c r="U298" s="67"/>
      <c r="V298" s="68" t="e">
        <f t="shared" si="153"/>
        <v>#DIV/0!</v>
      </c>
      <c r="W298" s="68" t="e">
        <f t="shared" si="154"/>
        <v>#DIV/0!</v>
      </c>
      <c r="X298" s="67"/>
      <c r="Y298" s="67"/>
      <c r="Z298" s="67" t="s">
        <v>116</v>
      </c>
      <c r="AA298" s="67"/>
      <c r="AB298" s="68" t="e">
        <f t="shared" si="155"/>
        <v>#DIV/0!</v>
      </c>
      <c r="AC298" s="68" t="e">
        <f t="shared" si="156"/>
        <v>#DIV/0!</v>
      </c>
      <c r="AD298" s="67"/>
      <c r="AE298" s="67"/>
      <c r="AF298" s="67" t="s">
        <v>117</v>
      </c>
      <c r="AG298" s="67"/>
      <c r="AH298" s="68" t="e">
        <f t="shared" si="157"/>
        <v>#DIV/0!</v>
      </c>
      <c r="AI298" s="68" t="e">
        <f t="shared" si="158"/>
        <v>#DIV/0!</v>
      </c>
      <c r="AJ298" s="67"/>
      <c r="AK298" s="67"/>
      <c r="AL298" s="67" t="s">
        <v>118</v>
      </c>
      <c r="AM298" s="67"/>
      <c r="AN298" s="68" t="e">
        <f t="shared" si="159"/>
        <v>#DIV/0!</v>
      </c>
      <c r="AO298" s="68" t="e">
        <f t="shared" si="160"/>
        <v>#DIV/0!</v>
      </c>
      <c r="AP298" s="67"/>
      <c r="AQ298" s="67"/>
      <c r="AR298" s="67" t="s">
        <v>119</v>
      </c>
      <c r="AS298" s="67"/>
      <c r="AT298" s="68" t="e">
        <f t="shared" si="161"/>
        <v>#DIV/0!</v>
      </c>
      <c r="AU298" s="68" t="e">
        <f t="shared" si="162"/>
        <v>#DIV/0!</v>
      </c>
      <c r="AV298" s="67"/>
      <c r="AW298" s="67"/>
      <c r="AX298" s="67" t="s">
        <v>120</v>
      </c>
      <c r="AY298" s="67"/>
      <c r="AZ298" s="68" t="e">
        <f t="shared" si="163"/>
        <v>#DIV/0!</v>
      </c>
      <c r="BA298" s="68" t="e">
        <f t="shared" si="164"/>
        <v>#DIV/0!</v>
      </c>
      <c r="BB298" s="67"/>
      <c r="BC298" s="67"/>
      <c r="BD298" s="67" t="s">
        <v>121</v>
      </c>
      <c r="BE298" s="67"/>
      <c r="BF298" s="68" t="e">
        <f t="shared" si="165"/>
        <v>#DIV/0!</v>
      </c>
      <c r="BG298" s="68" t="e">
        <f t="shared" si="166"/>
        <v>#DIV/0!</v>
      </c>
      <c r="BH298" s="67"/>
      <c r="BI298" s="67"/>
      <c r="BJ298" s="67" t="s">
        <v>122</v>
      </c>
      <c r="BK298" s="67"/>
      <c r="BL298" s="68" t="e">
        <f t="shared" si="167"/>
        <v>#DIV/0!</v>
      </c>
      <c r="BM298" s="68" t="e">
        <f t="shared" si="168"/>
        <v>#DIV/0!</v>
      </c>
      <c r="BN298" s="67"/>
      <c r="BO298" s="67"/>
      <c r="BP298" s="67" t="s">
        <v>123</v>
      </c>
      <c r="BQ298" s="67"/>
      <c r="BR298" s="68" t="e">
        <f t="shared" si="169"/>
        <v>#DIV/0!</v>
      </c>
      <c r="BS298" s="68" t="e">
        <f t="shared" si="170"/>
        <v>#DIV/0!</v>
      </c>
      <c r="BT298" s="67"/>
      <c r="BU298" s="67"/>
      <c r="BV298" s="67" t="s">
        <v>124</v>
      </c>
      <c r="BW298" s="67"/>
      <c r="BX298" s="68" t="e">
        <f t="shared" si="171"/>
        <v>#DIV/0!</v>
      </c>
      <c r="BY298" s="68" t="e">
        <f t="shared" si="172"/>
        <v>#DIV/0!</v>
      </c>
      <c r="BZ298" s="67"/>
      <c r="CA298" s="67"/>
      <c r="CB298" s="67" t="s">
        <v>125</v>
      </c>
      <c r="CC298" s="67"/>
      <c r="CD298" s="68" t="e">
        <f t="shared" si="173"/>
        <v>#DIV/0!</v>
      </c>
      <c r="CE298" s="68" t="e">
        <f t="shared" si="174"/>
        <v>#DIV/0!</v>
      </c>
      <c r="CF298" s="67"/>
      <c r="CG298" s="67"/>
      <c r="CH298" s="67" t="s">
        <v>126</v>
      </c>
      <c r="CI298" s="67"/>
      <c r="CJ298" s="68" t="e">
        <f t="shared" si="175"/>
        <v>#DIV/0!</v>
      </c>
      <c r="CK298" s="68" t="e">
        <f t="shared" si="176"/>
        <v>#DIV/0!</v>
      </c>
      <c r="CL298" s="67"/>
      <c r="CM298" s="67"/>
      <c r="CN298" s="58">
        <f t="shared" si="177"/>
        <v>0</v>
      </c>
      <c r="CO298" s="58">
        <f t="shared" si="178"/>
        <v>0</v>
      </c>
      <c r="CP298" s="58">
        <f t="shared" si="179"/>
        <v>0</v>
      </c>
      <c r="CQ298" s="58">
        <f t="shared" si="180"/>
        <v>0</v>
      </c>
      <c r="CR298" s="58">
        <f t="shared" si="181"/>
        <v>0</v>
      </c>
      <c r="CS298" s="58">
        <f t="shared" si="182"/>
        <v>0</v>
      </c>
      <c r="CT298" s="58">
        <f t="shared" si="183"/>
        <v>0</v>
      </c>
      <c r="CU298" s="58">
        <f t="shared" si="184"/>
        <v>0</v>
      </c>
      <c r="CV298" s="58">
        <f t="shared" si="185"/>
        <v>0</v>
      </c>
      <c r="CW298" s="58">
        <f t="shared" si="186"/>
        <v>0</v>
      </c>
      <c r="CX298" s="58">
        <f t="shared" si="187"/>
        <v>0</v>
      </c>
      <c r="CY298" s="58">
        <f t="shared" si="188"/>
        <v>0</v>
      </c>
      <c r="CZ298" s="58">
        <f t="shared" si="189"/>
        <v>0</v>
      </c>
    </row>
    <row r="299" spans="1:104" ht="26" x14ac:dyDescent="0.35">
      <c r="A299" s="136" t="s">
        <v>330</v>
      </c>
      <c r="B299" s="297"/>
      <c r="C299" s="20" t="s">
        <v>966</v>
      </c>
      <c r="D299" s="22"/>
      <c r="E299" s="22"/>
      <c r="F299" s="22"/>
      <c r="G299" s="20">
        <f t="shared" si="152"/>
        <v>0</v>
      </c>
      <c r="H299" s="20"/>
      <c r="I299" s="20"/>
      <c r="J299" s="20"/>
      <c r="K299" s="20"/>
      <c r="L299" s="20"/>
      <c r="M299" s="20"/>
      <c r="N299" s="20"/>
      <c r="O299" s="20"/>
      <c r="P299" s="20"/>
      <c r="Q299" s="20"/>
      <c r="R299" s="20"/>
      <c r="S299" s="20"/>
      <c r="T299" s="67" t="s">
        <v>115</v>
      </c>
      <c r="U299" s="67"/>
      <c r="V299" s="68" t="e">
        <f t="shared" si="153"/>
        <v>#DIV/0!</v>
      </c>
      <c r="W299" s="68" t="e">
        <f t="shared" si="154"/>
        <v>#DIV/0!</v>
      </c>
      <c r="X299" s="67"/>
      <c r="Y299" s="67"/>
      <c r="Z299" s="67" t="s">
        <v>116</v>
      </c>
      <c r="AA299" s="67"/>
      <c r="AB299" s="68" t="e">
        <f t="shared" si="155"/>
        <v>#DIV/0!</v>
      </c>
      <c r="AC299" s="68" t="e">
        <f t="shared" si="156"/>
        <v>#DIV/0!</v>
      </c>
      <c r="AD299" s="67"/>
      <c r="AE299" s="67"/>
      <c r="AF299" s="67" t="s">
        <v>117</v>
      </c>
      <c r="AG299" s="67"/>
      <c r="AH299" s="68" t="e">
        <f t="shared" si="157"/>
        <v>#DIV/0!</v>
      </c>
      <c r="AI299" s="68" t="e">
        <f t="shared" si="158"/>
        <v>#DIV/0!</v>
      </c>
      <c r="AJ299" s="67"/>
      <c r="AK299" s="67"/>
      <c r="AL299" s="67" t="s">
        <v>118</v>
      </c>
      <c r="AM299" s="67"/>
      <c r="AN299" s="68" t="e">
        <f t="shared" si="159"/>
        <v>#DIV/0!</v>
      </c>
      <c r="AO299" s="68" t="e">
        <f t="shared" si="160"/>
        <v>#DIV/0!</v>
      </c>
      <c r="AP299" s="67"/>
      <c r="AQ299" s="67"/>
      <c r="AR299" s="67" t="s">
        <v>119</v>
      </c>
      <c r="AS299" s="67"/>
      <c r="AT299" s="68" t="e">
        <f t="shared" si="161"/>
        <v>#DIV/0!</v>
      </c>
      <c r="AU299" s="68" t="e">
        <f t="shared" si="162"/>
        <v>#DIV/0!</v>
      </c>
      <c r="AV299" s="67"/>
      <c r="AW299" s="67"/>
      <c r="AX299" s="67" t="s">
        <v>120</v>
      </c>
      <c r="AY299" s="67"/>
      <c r="AZ299" s="68" t="e">
        <f t="shared" si="163"/>
        <v>#DIV/0!</v>
      </c>
      <c r="BA299" s="68" t="e">
        <f t="shared" si="164"/>
        <v>#DIV/0!</v>
      </c>
      <c r="BB299" s="67"/>
      <c r="BC299" s="67"/>
      <c r="BD299" s="67" t="s">
        <v>121</v>
      </c>
      <c r="BE299" s="67"/>
      <c r="BF299" s="68" t="e">
        <f t="shared" si="165"/>
        <v>#DIV/0!</v>
      </c>
      <c r="BG299" s="68" t="e">
        <f t="shared" si="166"/>
        <v>#DIV/0!</v>
      </c>
      <c r="BH299" s="67"/>
      <c r="BI299" s="67"/>
      <c r="BJ299" s="67" t="s">
        <v>122</v>
      </c>
      <c r="BK299" s="67"/>
      <c r="BL299" s="68" t="e">
        <f t="shared" si="167"/>
        <v>#DIV/0!</v>
      </c>
      <c r="BM299" s="68" t="e">
        <f t="shared" si="168"/>
        <v>#DIV/0!</v>
      </c>
      <c r="BN299" s="67"/>
      <c r="BO299" s="67"/>
      <c r="BP299" s="67" t="s">
        <v>123</v>
      </c>
      <c r="BQ299" s="67"/>
      <c r="BR299" s="68" t="e">
        <f t="shared" si="169"/>
        <v>#DIV/0!</v>
      </c>
      <c r="BS299" s="68" t="e">
        <f t="shared" si="170"/>
        <v>#DIV/0!</v>
      </c>
      <c r="BT299" s="67"/>
      <c r="BU299" s="67"/>
      <c r="BV299" s="67" t="s">
        <v>124</v>
      </c>
      <c r="BW299" s="67"/>
      <c r="BX299" s="68" t="e">
        <f t="shared" si="171"/>
        <v>#DIV/0!</v>
      </c>
      <c r="BY299" s="68" t="e">
        <f t="shared" si="172"/>
        <v>#DIV/0!</v>
      </c>
      <c r="BZ299" s="67"/>
      <c r="CA299" s="67"/>
      <c r="CB299" s="67" t="s">
        <v>125</v>
      </c>
      <c r="CC299" s="67"/>
      <c r="CD299" s="68" t="e">
        <f t="shared" si="173"/>
        <v>#DIV/0!</v>
      </c>
      <c r="CE299" s="68" t="e">
        <f t="shared" si="174"/>
        <v>#DIV/0!</v>
      </c>
      <c r="CF299" s="67"/>
      <c r="CG299" s="67"/>
      <c r="CH299" s="67" t="s">
        <v>126</v>
      </c>
      <c r="CI299" s="67"/>
      <c r="CJ299" s="68" t="e">
        <f t="shared" si="175"/>
        <v>#DIV/0!</v>
      </c>
      <c r="CK299" s="68" t="e">
        <f t="shared" si="176"/>
        <v>#DIV/0!</v>
      </c>
      <c r="CL299" s="67"/>
      <c r="CM299" s="67"/>
      <c r="CN299" s="58">
        <f t="shared" si="177"/>
        <v>0</v>
      </c>
      <c r="CO299" s="58">
        <f t="shared" si="178"/>
        <v>0</v>
      </c>
      <c r="CP299" s="58">
        <f t="shared" si="179"/>
        <v>0</v>
      </c>
      <c r="CQ299" s="58">
        <f t="shared" si="180"/>
        <v>0</v>
      </c>
      <c r="CR299" s="58">
        <f t="shared" si="181"/>
        <v>0</v>
      </c>
      <c r="CS299" s="58">
        <f t="shared" si="182"/>
        <v>0</v>
      </c>
      <c r="CT299" s="58">
        <f t="shared" si="183"/>
        <v>0</v>
      </c>
      <c r="CU299" s="58">
        <f t="shared" si="184"/>
        <v>0</v>
      </c>
      <c r="CV299" s="58">
        <f t="shared" si="185"/>
        <v>0</v>
      </c>
      <c r="CW299" s="58">
        <f t="shared" si="186"/>
        <v>0</v>
      </c>
      <c r="CX299" s="58">
        <f t="shared" si="187"/>
        <v>0</v>
      </c>
      <c r="CY299" s="58">
        <f t="shared" si="188"/>
        <v>0</v>
      </c>
      <c r="CZ299" s="58">
        <f t="shared" si="189"/>
        <v>0</v>
      </c>
    </row>
    <row r="300" spans="1:104" ht="104" x14ac:dyDescent="0.35">
      <c r="A300" s="136" t="s">
        <v>330</v>
      </c>
      <c r="B300" s="295" t="s">
        <v>160</v>
      </c>
      <c r="C300" s="20" t="s">
        <v>967</v>
      </c>
      <c r="D300" s="22" t="s">
        <v>381</v>
      </c>
      <c r="E300" s="22" t="s">
        <v>382</v>
      </c>
      <c r="F300" s="22" t="s">
        <v>383</v>
      </c>
      <c r="G300" s="20">
        <f t="shared" si="152"/>
        <v>4</v>
      </c>
      <c r="H300" s="20"/>
      <c r="I300" s="20">
        <v>1</v>
      </c>
      <c r="J300" s="20"/>
      <c r="K300" s="20"/>
      <c r="L300" s="20">
        <v>1</v>
      </c>
      <c r="M300" s="20"/>
      <c r="N300" s="20"/>
      <c r="O300" s="20">
        <v>1</v>
      </c>
      <c r="P300" s="20"/>
      <c r="Q300" s="20"/>
      <c r="R300" s="20">
        <v>1</v>
      </c>
      <c r="S300" s="20"/>
      <c r="T300" s="67" t="s">
        <v>115</v>
      </c>
      <c r="U300" s="67"/>
      <c r="V300" s="68" t="e">
        <f t="shared" si="153"/>
        <v>#DIV/0!</v>
      </c>
      <c r="W300" s="68">
        <f t="shared" si="154"/>
        <v>0</v>
      </c>
      <c r="X300" s="67"/>
      <c r="Y300" s="67"/>
      <c r="Z300" s="67" t="s">
        <v>116</v>
      </c>
      <c r="AA300" s="67"/>
      <c r="AB300" s="68">
        <f t="shared" si="155"/>
        <v>0</v>
      </c>
      <c r="AC300" s="68">
        <f t="shared" si="156"/>
        <v>0</v>
      </c>
      <c r="AD300" s="67"/>
      <c r="AE300" s="67"/>
      <c r="AF300" s="67" t="s">
        <v>117</v>
      </c>
      <c r="AG300" s="67"/>
      <c r="AH300" s="68" t="e">
        <f t="shared" si="157"/>
        <v>#DIV/0!</v>
      </c>
      <c r="AI300" s="68">
        <f t="shared" si="158"/>
        <v>0</v>
      </c>
      <c r="AJ300" s="67"/>
      <c r="AK300" s="67"/>
      <c r="AL300" s="67" t="s">
        <v>118</v>
      </c>
      <c r="AM300" s="67"/>
      <c r="AN300" s="68" t="e">
        <f t="shared" si="159"/>
        <v>#DIV/0!</v>
      </c>
      <c r="AO300" s="68">
        <f t="shared" si="160"/>
        <v>0</v>
      </c>
      <c r="AP300" s="67"/>
      <c r="AQ300" s="67"/>
      <c r="AR300" s="67" t="s">
        <v>119</v>
      </c>
      <c r="AS300" s="67"/>
      <c r="AT300" s="68">
        <f t="shared" si="161"/>
        <v>0</v>
      </c>
      <c r="AU300" s="68">
        <f t="shared" si="162"/>
        <v>0</v>
      </c>
      <c r="AV300" s="67"/>
      <c r="AW300" s="67"/>
      <c r="AX300" s="67" t="s">
        <v>120</v>
      </c>
      <c r="AY300" s="67"/>
      <c r="AZ300" s="68" t="e">
        <f t="shared" si="163"/>
        <v>#DIV/0!</v>
      </c>
      <c r="BA300" s="68">
        <f t="shared" si="164"/>
        <v>0</v>
      </c>
      <c r="BB300" s="67"/>
      <c r="BC300" s="67"/>
      <c r="BD300" s="67" t="s">
        <v>121</v>
      </c>
      <c r="BE300" s="67"/>
      <c r="BF300" s="68" t="e">
        <f t="shared" si="165"/>
        <v>#DIV/0!</v>
      </c>
      <c r="BG300" s="68">
        <f t="shared" si="166"/>
        <v>0</v>
      </c>
      <c r="BH300" s="67"/>
      <c r="BI300" s="67"/>
      <c r="BJ300" s="67" t="s">
        <v>122</v>
      </c>
      <c r="BK300" s="67"/>
      <c r="BL300" s="68">
        <f t="shared" si="167"/>
        <v>0</v>
      </c>
      <c r="BM300" s="68">
        <f t="shared" si="168"/>
        <v>0</v>
      </c>
      <c r="BN300" s="67"/>
      <c r="BO300" s="67"/>
      <c r="BP300" s="67" t="s">
        <v>123</v>
      </c>
      <c r="BQ300" s="67"/>
      <c r="BR300" s="68" t="e">
        <f t="shared" si="169"/>
        <v>#DIV/0!</v>
      </c>
      <c r="BS300" s="68">
        <f t="shared" si="170"/>
        <v>0</v>
      </c>
      <c r="BT300" s="67"/>
      <c r="BU300" s="67"/>
      <c r="BV300" s="67" t="s">
        <v>124</v>
      </c>
      <c r="BW300" s="67"/>
      <c r="BX300" s="68" t="e">
        <f t="shared" si="171"/>
        <v>#DIV/0!</v>
      </c>
      <c r="BY300" s="68">
        <f t="shared" si="172"/>
        <v>0</v>
      </c>
      <c r="BZ300" s="67"/>
      <c r="CA300" s="67"/>
      <c r="CB300" s="67" t="s">
        <v>125</v>
      </c>
      <c r="CC300" s="67"/>
      <c r="CD300" s="68">
        <f t="shared" si="173"/>
        <v>0</v>
      </c>
      <c r="CE300" s="68">
        <f t="shared" si="174"/>
        <v>0</v>
      </c>
      <c r="CF300" s="67"/>
      <c r="CG300" s="67"/>
      <c r="CH300" s="67" t="s">
        <v>126</v>
      </c>
      <c r="CI300" s="67"/>
      <c r="CJ300" s="68" t="e">
        <f t="shared" si="175"/>
        <v>#DIV/0!</v>
      </c>
      <c r="CK300" s="68">
        <f t="shared" si="176"/>
        <v>0</v>
      </c>
      <c r="CL300" s="67"/>
      <c r="CM300" s="67"/>
      <c r="CN300" s="58">
        <f t="shared" si="177"/>
        <v>0</v>
      </c>
      <c r="CO300" s="58">
        <f t="shared" si="178"/>
        <v>0</v>
      </c>
      <c r="CP300" s="58">
        <f t="shared" si="179"/>
        <v>0</v>
      </c>
      <c r="CQ300" s="58">
        <f t="shared" si="180"/>
        <v>0</v>
      </c>
      <c r="CR300" s="58">
        <f t="shared" si="181"/>
        <v>0</v>
      </c>
      <c r="CS300" s="58">
        <f t="shared" si="182"/>
        <v>0</v>
      </c>
      <c r="CT300" s="58">
        <f t="shared" si="183"/>
        <v>0</v>
      </c>
      <c r="CU300" s="58">
        <f t="shared" si="184"/>
        <v>0</v>
      </c>
      <c r="CV300" s="58">
        <f t="shared" si="185"/>
        <v>0</v>
      </c>
      <c r="CW300" s="58">
        <f t="shared" si="186"/>
        <v>0</v>
      </c>
      <c r="CX300" s="58">
        <f t="shared" si="187"/>
        <v>0</v>
      </c>
      <c r="CY300" s="58">
        <f t="shared" si="188"/>
        <v>0</v>
      </c>
      <c r="CZ300" s="58">
        <f t="shared" si="189"/>
        <v>0</v>
      </c>
    </row>
    <row r="301" spans="1:104" ht="52" x14ac:dyDescent="0.35">
      <c r="A301" s="136" t="s">
        <v>330</v>
      </c>
      <c r="B301" s="296"/>
      <c r="C301" s="20" t="s">
        <v>968</v>
      </c>
      <c r="D301" s="22" t="s">
        <v>373</v>
      </c>
      <c r="E301" s="22" t="s">
        <v>384</v>
      </c>
      <c r="F301" s="22" t="s">
        <v>385</v>
      </c>
      <c r="G301" s="20">
        <f t="shared" si="152"/>
        <v>1</v>
      </c>
      <c r="H301" s="20"/>
      <c r="I301" s="20"/>
      <c r="J301" s="20"/>
      <c r="K301" s="20"/>
      <c r="L301" s="20"/>
      <c r="M301" s="20"/>
      <c r="N301" s="20"/>
      <c r="O301" s="20"/>
      <c r="P301" s="20">
        <v>1</v>
      </c>
      <c r="Q301" s="20"/>
      <c r="R301" s="20"/>
      <c r="S301" s="20"/>
      <c r="T301" s="67" t="s">
        <v>115</v>
      </c>
      <c r="U301" s="67"/>
      <c r="V301" s="68" t="e">
        <f t="shared" si="153"/>
        <v>#DIV/0!</v>
      </c>
      <c r="W301" s="68">
        <f t="shared" si="154"/>
        <v>0</v>
      </c>
      <c r="X301" s="67"/>
      <c r="Y301" s="67"/>
      <c r="Z301" s="67" t="s">
        <v>116</v>
      </c>
      <c r="AA301" s="67"/>
      <c r="AB301" s="68" t="e">
        <f t="shared" si="155"/>
        <v>#DIV/0!</v>
      </c>
      <c r="AC301" s="68">
        <f t="shared" si="156"/>
        <v>0</v>
      </c>
      <c r="AD301" s="67"/>
      <c r="AE301" s="67"/>
      <c r="AF301" s="67" t="s">
        <v>117</v>
      </c>
      <c r="AG301" s="67"/>
      <c r="AH301" s="68" t="e">
        <f t="shared" si="157"/>
        <v>#DIV/0!</v>
      </c>
      <c r="AI301" s="68">
        <f t="shared" si="158"/>
        <v>0</v>
      </c>
      <c r="AJ301" s="67"/>
      <c r="AK301" s="67"/>
      <c r="AL301" s="67" t="s">
        <v>118</v>
      </c>
      <c r="AM301" s="67"/>
      <c r="AN301" s="68" t="e">
        <f t="shared" si="159"/>
        <v>#DIV/0!</v>
      </c>
      <c r="AO301" s="68">
        <f t="shared" si="160"/>
        <v>0</v>
      </c>
      <c r="AP301" s="67"/>
      <c r="AQ301" s="67"/>
      <c r="AR301" s="67" t="s">
        <v>119</v>
      </c>
      <c r="AS301" s="67"/>
      <c r="AT301" s="68" t="e">
        <f t="shared" si="161"/>
        <v>#DIV/0!</v>
      </c>
      <c r="AU301" s="68">
        <f t="shared" si="162"/>
        <v>0</v>
      </c>
      <c r="AV301" s="67"/>
      <c r="AW301" s="67"/>
      <c r="AX301" s="67" t="s">
        <v>120</v>
      </c>
      <c r="AY301" s="67"/>
      <c r="AZ301" s="68" t="e">
        <f t="shared" si="163"/>
        <v>#DIV/0!</v>
      </c>
      <c r="BA301" s="68">
        <f t="shared" si="164"/>
        <v>0</v>
      </c>
      <c r="BB301" s="67"/>
      <c r="BC301" s="67"/>
      <c r="BD301" s="67" t="s">
        <v>121</v>
      </c>
      <c r="BE301" s="67"/>
      <c r="BF301" s="68" t="e">
        <f t="shared" si="165"/>
        <v>#DIV/0!</v>
      </c>
      <c r="BG301" s="68">
        <f t="shared" si="166"/>
        <v>0</v>
      </c>
      <c r="BH301" s="67"/>
      <c r="BI301" s="67"/>
      <c r="BJ301" s="67" t="s">
        <v>122</v>
      </c>
      <c r="BK301" s="67"/>
      <c r="BL301" s="68" t="e">
        <f t="shared" si="167"/>
        <v>#DIV/0!</v>
      </c>
      <c r="BM301" s="68">
        <f t="shared" si="168"/>
        <v>0</v>
      </c>
      <c r="BN301" s="67"/>
      <c r="BO301" s="67"/>
      <c r="BP301" s="67" t="s">
        <v>123</v>
      </c>
      <c r="BQ301" s="67"/>
      <c r="BR301" s="68">
        <f t="shared" si="169"/>
        <v>0</v>
      </c>
      <c r="BS301" s="68">
        <f t="shared" si="170"/>
        <v>0</v>
      </c>
      <c r="BT301" s="67"/>
      <c r="BU301" s="67"/>
      <c r="BV301" s="67" t="s">
        <v>124</v>
      </c>
      <c r="BW301" s="67"/>
      <c r="BX301" s="68" t="e">
        <f t="shared" si="171"/>
        <v>#DIV/0!</v>
      </c>
      <c r="BY301" s="68">
        <f t="shared" si="172"/>
        <v>0</v>
      </c>
      <c r="BZ301" s="67"/>
      <c r="CA301" s="67"/>
      <c r="CB301" s="67" t="s">
        <v>125</v>
      </c>
      <c r="CC301" s="67"/>
      <c r="CD301" s="68" t="e">
        <f t="shared" si="173"/>
        <v>#DIV/0!</v>
      </c>
      <c r="CE301" s="68">
        <f t="shared" si="174"/>
        <v>0</v>
      </c>
      <c r="CF301" s="67"/>
      <c r="CG301" s="67"/>
      <c r="CH301" s="67" t="s">
        <v>126</v>
      </c>
      <c r="CI301" s="67"/>
      <c r="CJ301" s="68" t="e">
        <f t="shared" si="175"/>
        <v>#DIV/0!</v>
      </c>
      <c r="CK301" s="68">
        <f t="shared" si="176"/>
        <v>0</v>
      </c>
      <c r="CL301" s="67"/>
      <c r="CM301" s="67"/>
      <c r="CN301" s="58">
        <f t="shared" si="177"/>
        <v>0</v>
      </c>
      <c r="CO301" s="58">
        <f t="shared" si="178"/>
        <v>0</v>
      </c>
      <c r="CP301" s="58">
        <f t="shared" si="179"/>
        <v>0</v>
      </c>
      <c r="CQ301" s="58">
        <f t="shared" si="180"/>
        <v>0</v>
      </c>
      <c r="CR301" s="58">
        <f t="shared" si="181"/>
        <v>0</v>
      </c>
      <c r="CS301" s="58">
        <f t="shared" si="182"/>
        <v>0</v>
      </c>
      <c r="CT301" s="58">
        <f t="shared" si="183"/>
        <v>0</v>
      </c>
      <c r="CU301" s="58">
        <f t="shared" si="184"/>
        <v>0</v>
      </c>
      <c r="CV301" s="58">
        <f t="shared" si="185"/>
        <v>0</v>
      </c>
      <c r="CW301" s="58">
        <f t="shared" si="186"/>
        <v>0</v>
      </c>
      <c r="CX301" s="58">
        <f t="shared" si="187"/>
        <v>0</v>
      </c>
      <c r="CY301" s="58">
        <f t="shared" si="188"/>
        <v>0</v>
      </c>
      <c r="CZ301" s="58">
        <f t="shared" si="189"/>
        <v>0</v>
      </c>
    </row>
    <row r="302" spans="1:104" ht="26" x14ac:dyDescent="0.35">
      <c r="A302" s="136" t="s">
        <v>330</v>
      </c>
      <c r="B302" s="296"/>
      <c r="C302" s="20" t="s">
        <v>969</v>
      </c>
      <c r="D302" s="22"/>
      <c r="E302" s="22"/>
      <c r="F302" s="22"/>
      <c r="G302" s="20">
        <f t="shared" si="152"/>
        <v>0</v>
      </c>
      <c r="H302" s="20"/>
      <c r="I302" s="20"/>
      <c r="J302" s="20"/>
      <c r="K302" s="20"/>
      <c r="L302" s="20"/>
      <c r="M302" s="20"/>
      <c r="N302" s="20"/>
      <c r="O302" s="20"/>
      <c r="P302" s="20"/>
      <c r="Q302" s="20"/>
      <c r="R302" s="20"/>
      <c r="S302" s="20"/>
      <c r="T302" s="67" t="s">
        <v>115</v>
      </c>
      <c r="U302" s="67"/>
      <c r="V302" s="68" t="e">
        <f t="shared" si="153"/>
        <v>#DIV/0!</v>
      </c>
      <c r="W302" s="68" t="e">
        <f t="shared" si="154"/>
        <v>#DIV/0!</v>
      </c>
      <c r="X302" s="67"/>
      <c r="Y302" s="67"/>
      <c r="Z302" s="67" t="s">
        <v>116</v>
      </c>
      <c r="AA302" s="67"/>
      <c r="AB302" s="68" t="e">
        <f t="shared" si="155"/>
        <v>#DIV/0!</v>
      </c>
      <c r="AC302" s="68" t="e">
        <f t="shared" si="156"/>
        <v>#DIV/0!</v>
      </c>
      <c r="AD302" s="67"/>
      <c r="AE302" s="67"/>
      <c r="AF302" s="67" t="s">
        <v>117</v>
      </c>
      <c r="AG302" s="67"/>
      <c r="AH302" s="68" t="e">
        <f t="shared" si="157"/>
        <v>#DIV/0!</v>
      </c>
      <c r="AI302" s="68" t="e">
        <f t="shared" si="158"/>
        <v>#DIV/0!</v>
      </c>
      <c r="AJ302" s="67"/>
      <c r="AK302" s="67"/>
      <c r="AL302" s="67" t="s">
        <v>118</v>
      </c>
      <c r="AM302" s="67"/>
      <c r="AN302" s="68" t="e">
        <f t="shared" si="159"/>
        <v>#DIV/0!</v>
      </c>
      <c r="AO302" s="68" t="e">
        <f t="shared" si="160"/>
        <v>#DIV/0!</v>
      </c>
      <c r="AP302" s="67"/>
      <c r="AQ302" s="67"/>
      <c r="AR302" s="67" t="s">
        <v>119</v>
      </c>
      <c r="AS302" s="67"/>
      <c r="AT302" s="68" t="e">
        <f t="shared" si="161"/>
        <v>#DIV/0!</v>
      </c>
      <c r="AU302" s="68" t="e">
        <f t="shared" si="162"/>
        <v>#DIV/0!</v>
      </c>
      <c r="AV302" s="67"/>
      <c r="AW302" s="67"/>
      <c r="AX302" s="67" t="s">
        <v>120</v>
      </c>
      <c r="AY302" s="67"/>
      <c r="AZ302" s="68" t="e">
        <f t="shared" si="163"/>
        <v>#DIV/0!</v>
      </c>
      <c r="BA302" s="68" t="e">
        <f t="shared" si="164"/>
        <v>#DIV/0!</v>
      </c>
      <c r="BB302" s="67"/>
      <c r="BC302" s="67"/>
      <c r="BD302" s="67" t="s">
        <v>121</v>
      </c>
      <c r="BE302" s="67"/>
      <c r="BF302" s="68" t="e">
        <f t="shared" si="165"/>
        <v>#DIV/0!</v>
      </c>
      <c r="BG302" s="68" t="e">
        <f t="shared" si="166"/>
        <v>#DIV/0!</v>
      </c>
      <c r="BH302" s="67"/>
      <c r="BI302" s="67"/>
      <c r="BJ302" s="67" t="s">
        <v>122</v>
      </c>
      <c r="BK302" s="67"/>
      <c r="BL302" s="68" t="e">
        <f t="shared" si="167"/>
        <v>#DIV/0!</v>
      </c>
      <c r="BM302" s="68" t="e">
        <f t="shared" si="168"/>
        <v>#DIV/0!</v>
      </c>
      <c r="BN302" s="67"/>
      <c r="BO302" s="67"/>
      <c r="BP302" s="67" t="s">
        <v>123</v>
      </c>
      <c r="BQ302" s="67"/>
      <c r="BR302" s="68" t="e">
        <f t="shared" si="169"/>
        <v>#DIV/0!</v>
      </c>
      <c r="BS302" s="68" t="e">
        <f t="shared" si="170"/>
        <v>#DIV/0!</v>
      </c>
      <c r="BT302" s="67"/>
      <c r="BU302" s="67"/>
      <c r="BV302" s="67" t="s">
        <v>124</v>
      </c>
      <c r="BW302" s="67"/>
      <c r="BX302" s="68" t="e">
        <f t="shared" si="171"/>
        <v>#DIV/0!</v>
      </c>
      <c r="BY302" s="68" t="e">
        <f t="shared" si="172"/>
        <v>#DIV/0!</v>
      </c>
      <c r="BZ302" s="67"/>
      <c r="CA302" s="67"/>
      <c r="CB302" s="67" t="s">
        <v>125</v>
      </c>
      <c r="CC302" s="67"/>
      <c r="CD302" s="68" t="e">
        <f t="shared" si="173"/>
        <v>#DIV/0!</v>
      </c>
      <c r="CE302" s="68" t="e">
        <f t="shared" si="174"/>
        <v>#DIV/0!</v>
      </c>
      <c r="CF302" s="67"/>
      <c r="CG302" s="67"/>
      <c r="CH302" s="67" t="s">
        <v>126</v>
      </c>
      <c r="CI302" s="67"/>
      <c r="CJ302" s="68" t="e">
        <f t="shared" si="175"/>
        <v>#DIV/0!</v>
      </c>
      <c r="CK302" s="68" t="e">
        <f t="shared" si="176"/>
        <v>#DIV/0!</v>
      </c>
      <c r="CL302" s="67"/>
      <c r="CM302" s="67"/>
      <c r="CN302" s="58">
        <f t="shared" si="177"/>
        <v>0</v>
      </c>
      <c r="CO302" s="58">
        <f t="shared" si="178"/>
        <v>0</v>
      </c>
      <c r="CP302" s="58">
        <f t="shared" si="179"/>
        <v>0</v>
      </c>
      <c r="CQ302" s="58">
        <f t="shared" si="180"/>
        <v>0</v>
      </c>
      <c r="CR302" s="58">
        <f t="shared" si="181"/>
        <v>0</v>
      </c>
      <c r="CS302" s="58">
        <f t="shared" si="182"/>
        <v>0</v>
      </c>
      <c r="CT302" s="58">
        <f t="shared" si="183"/>
        <v>0</v>
      </c>
      <c r="CU302" s="58">
        <f t="shared" si="184"/>
        <v>0</v>
      </c>
      <c r="CV302" s="58">
        <f t="shared" si="185"/>
        <v>0</v>
      </c>
      <c r="CW302" s="58">
        <f t="shared" si="186"/>
        <v>0</v>
      </c>
      <c r="CX302" s="58">
        <f t="shared" si="187"/>
        <v>0</v>
      </c>
      <c r="CY302" s="58">
        <f t="shared" si="188"/>
        <v>0</v>
      </c>
      <c r="CZ302" s="58">
        <f t="shared" si="189"/>
        <v>0</v>
      </c>
    </row>
    <row r="303" spans="1:104" ht="26" x14ac:dyDescent="0.35">
      <c r="A303" s="136" t="s">
        <v>330</v>
      </c>
      <c r="B303" s="297"/>
      <c r="C303" s="20" t="s">
        <v>970</v>
      </c>
      <c r="D303" s="22"/>
      <c r="E303" s="22"/>
      <c r="F303" s="22"/>
      <c r="G303" s="20">
        <f t="shared" si="152"/>
        <v>0</v>
      </c>
      <c r="H303" s="20"/>
      <c r="I303" s="20"/>
      <c r="J303" s="20"/>
      <c r="K303" s="20"/>
      <c r="L303" s="20"/>
      <c r="M303" s="20"/>
      <c r="N303" s="20"/>
      <c r="O303" s="20"/>
      <c r="P303" s="20"/>
      <c r="Q303" s="20"/>
      <c r="R303" s="20"/>
      <c r="S303" s="20"/>
      <c r="T303" s="67" t="s">
        <v>115</v>
      </c>
      <c r="U303" s="67"/>
      <c r="V303" s="68" t="e">
        <f t="shared" si="153"/>
        <v>#DIV/0!</v>
      </c>
      <c r="W303" s="68" t="e">
        <f t="shared" si="154"/>
        <v>#DIV/0!</v>
      </c>
      <c r="X303" s="67"/>
      <c r="Y303" s="67"/>
      <c r="Z303" s="67" t="s">
        <v>116</v>
      </c>
      <c r="AA303" s="67"/>
      <c r="AB303" s="68" t="e">
        <f t="shared" si="155"/>
        <v>#DIV/0!</v>
      </c>
      <c r="AC303" s="68" t="e">
        <f t="shared" si="156"/>
        <v>#DIV/0!</v>
      </c>
      <c r="AD303" s="67"/>
      <c r="AE303" s="67"/>
      <c r="AF303" s="67" t="s">
        <v>117</v>
      </c>
      <c r="AG303" s="67"/>
      <c r="AH303" s="68" t="e">
        <f t="shared" si="157"/>
        <v>#DIV/0!</v>
      </c>
      <c r="AI303" s="68" t="e">
        <f t="shared" si="158"/>
        <v>#DIV/0!</v>
      </c>
      <c r="AJ303" s="67"/>
      <c r="AK303" s="67"/>
      <c r="AL303" s="67" t="s">
        <v>118</v>
      </c>
      <c r="AM303" s="67"/>
      <c r="AN303" s="68" t="e">
        <f t="shared" si="159"/>
        <v>#DIV/0!</v>
      </c>
      <c r="AO303" s="68" t="e">
        <f t="shared" si="160"/>
        <v>#DIV/0!</v>
      </c>
      <c r="AP303" s="67"/>
      <c r="AQ303" s="67"/>
      <c r="AR303" s="67" t="s">
        <v>119</v>
      </c>
      <c r="AS303" s="67"/>
      <c r="AT303" s="68" t="e">
        <f t="shared" si="161"/>
        <v>#DIV/0!</v>
      </c>
      <c r="AU303" s="68" t="e">
        <f t="shared" si="162"/>
        <v>#DIV/0!</v>
      </c>
      <c r="AV303" s="67"/>
      <c r="AW303" s="67"/>
      <c r="AX303" s="67" t="s">
        <v>120</v>
      </c>
      <c r="AY303" s="67"/>
      <c r="AZ303" s="68" t="e">
        <f t="shared" si="163"/>
        <v>#DIV/0!</v>
      </c>
      <c r="BA303" s="68" t="e">
        <f t="shared" si="164"/>
        <v>#DIV/0!</v>
      </c>
      <c r="BB303" s="67"/>
      <c r="BC303" s="67"/>
      <c r="BD303" s="67" t="s">
        <v>121</v>
      </c>
      <c r="BE303" s="67"/>
      <c r="BF303" s="68" t="e">
        <f t="shared" si="165"/>
        <v>#DIV/0!</v>
      </c>
      <c r="BG303" s="68" t="e">
        <f t="shared" si="166"/>
        <v>#DIV/0!</v>
      </c>
      <c r="BH303" s="67"/>
      <c r="BI303" s="67"/>
      <c r="BJ303" s="67" t="s">
        <v>122</v>
      </c>
      <c r="BK303" s="67"/>
      <c r="BL303" s="68" t="e">
        <f t="shared" si="167"/>
        <v>#DIV/0!</v>
      </c>
      <c r="BM303" s="68" t="e">
        <f t="shared" si="168"/>
        <v>#DIV/0!</v>
      </c>
      <c r="BN303" s="67"/>
      <c r="BO303" s="67"/>
      <c r="BP303" s="67" t="s">
        <v>123</v>
      </c>
      <c r="BQ303" s="67"/>
      <c r="BR303" s="68" t="e">
        <f t="shared" si="169"/>
        <v>#DIV/0!</v>
      </c>
      <c r="BS303" s="68" t="e">
        <f t="shared" si="170"/>
        <v>#DIV/0!</v>
      </c>
      <c r="BT303" s="67"/>
      <c r="BU303" s="67"/>
      <c r="BV303" s="67" t="s">
        <v>124</v>
      </c>
      <c r="BW303" s="67"/>
      <c r="BX303" s="68" t="e">
        <f t="shared" si="171"/>
        <v>#DIV/0!</v>
      </c>
      <c r="BY303" s="68" t="e">
        <f t="shared" si="172"/>
        <v>#DIV/0!</v>
      </c>
      <c r="BZ303" s="67"/>
      <c r="CA303" s="67"/>
      <c r="CB303" s="67" t="s">
        <v>125</v>
      </c>
      <c r="CC303" s="67"/>
      <c r="CD303" s="68" t="e">
        <f t="shared" si="173"/>
        <v>#DIV/0!</v>
      </c>
      <c r="CE303" s="68" t="e">
        <f t="shared" si="174"/>
        <v>#DIV/0!</v>
      </c>
      <c r="CF303" s="67"/>
      <c r="CG303" s="67"/>
      <c r="CH303" s="67" t="s">
        <v>126</v>
      </c>
      <c r="CI303" s="67"/>
      <c r="CJ303" s="68" t="e">
        <f t="shared" si="175"/>
        <v>#DIV/0!</v>
      </c>
      <c r="CK303" s="68" t="e">
        <f t="shared" si="176"/>
        <v>#DIV/0!</v>
      </c>
      <c r="CL303" s="67"/>
      <c r="CM303" s="67"/>
      <c r="CN303" s="58">
        <f t="shared" si="177"/>
        <v>0</v>
      </c>
      <c r="CO303" s="58">
        <f t="shared" si="178"/>
        <v>0</v>
      </c>
      <c r="CP303" s="58">
        <f t="shared" si="179"/>
        <v>0</v>
      </c>
      <c r="CQ303" s="58">
        <f t="shared" si="180"/>
        <v>0</v>
      </c>
      <c r="CR303" s="58">
        <f t="shared" si="181"/>
        <v>0</v>
      </c>
      <c r="CS303" s="58">
        <f t="shared" si="182"/>
        <v>0</v>
      </c>
      <c r="CT303" s="58">
        <f t="shared" si="183"/>
        <v>0</v>
      </c>
      <c r="CU303" s="58">
        <f t="shared" si="184"/>
        <v>0</v>
      </c>
      <c r="CV303" s="58">
        <f t="shared" si="185"/>
        <v>0</v>
      </c>
      <c r="CW303" s="58">
        <f t="shared" si="186"/>
        <v>0</v>
      </c>
      <c r="CX303" s="58">
        <f t="shared" si="187"/>
        <v>0</v>
      </c>
      <c r="CY303" s="58">
        <f t="shared" si="188"/>
        <v>0</v>
      </c>
      <c r="CZ303" s="58">
        <f t="shared" si="189"/>
        <v>0</v>
      </c>
    </row>
    <row r="304" spans="1:104" ht="39" x14ac:dyDescent="0.35">
      <c r="A304" s="136" t="s">
        <v>330</v>
      </c>
      <c r="B304" s="295" t="s">
        <v>160</v>
      </c>
      <c r="C304" s="20" t="s">
        <v>971</v>
      </c>
      <c r="D304" s="22" t="s">
        <v>377</v>
      </c>
      <c r="E304" s="22" t="s">
        <v>379</v>
      </c>
      <c r="F304" s="22" t="s">
        <v>378</v>
      </c>
      <c r="G304" s="20">
        <f t="shared" si="152"/>
        <v>4</v>
      </c>
      <c r="H304" s="20"/>
      <c r="I304" s="20"/>
      <c r="J304" s="20"/>
      <c r="K304" s="20"/>
      <c r="L304" s="20"/>
      <c r="M304" s="20">
        <v>1</v>
      </c>
      <c r="N304" s="20"/>
      <c r="O304" s="20">
        <v>1</v>
      </c>
      <c r="P304" s="20"/>
      <c r="Q304" s="20">
        <v>1</v>
      </c>
      <c r="R304" s="20"/>
      <c r="S304" s="20">
        <v>1</v>
      </c>
      <c r="T304" s="67" t="s">
        <v>115</v>
      </c>
      <c r="U304" s="67"/>
      <c r="V304" s="68" t="e">
        <f t="shared" si="153"/>
        <v>#DIV/0!</v>
      </c>
      <c r="W304" s="68">
        <f t="shared" si="154"/>
        <v>0</v>
      </c>
      <c r="X304" s="67"/>
      <c r="Y304" s="67"/>
      <c r="Z304" s="67" t="s">
        <v>116</v>
      </c>
      <c r="AA304" s="67"/>
      <c r="AB304" s="68" t="e">
        <f t="shared" si="155"/>
        <v>#DIV/0!</v>
      </c>
      <c r="AC304" s="68">
        <f t="shared" si="156"/>
        <v>0</v>
      </c>
      <c r="AD304" s="67"/>
      <c r="AE304" s="67"/>
      <c r="AF304" s="67" t="s">
        <v>117</v>
      </c>
      <c r="AG304" s="67"/>
      <c r="AH304" s="68" t="e">
        <f t="shared" si="157"/>
        <v>#DIV/0!</v>
      </c>
      <c r="AI304" s="68">
        <f t="shared" si="158"/>
        <v>0</v>
      </c>
      <c r="AJ304" s="67"/>
      <c r="AK304" s="67"/>
      <c r="AL304" s="67" t="s">
        <v>118</v>
      </c>
      <c r="AM304" s="67"/>
      <c r="AN304" s="68" t="e">
        <f t="shared" si="159"/>
        <v>#DIV/0!</v>
      </c>
      <c r="AO304" s="68">
        <f t="shared" si="160"/>
        <v>0</v>
      </c>
      <c r="AP304" s="67"/>
      <c r="AQ304" s="67"/>
      <c r="AR304" s="67" t="s">
        <v>119</v>
      </c>
      <c r="AS304" s="67"/>
      <c r="AT304" s="68" t="e">
        <f t="shared" si="161"/>
        <v>#DIV/0!</v>
      </c>
      <c r="AU304" s="68">
        <f t="shared" si="162"/>
        <v>0</v>
      </c>
      <c r="AV304" s="67"/>
      <c r="AW304" s="67"/>
      <c r="AX304" s="67" t="s">
        <v>120</v>
      </c>
      <c r="AY304" s="67"/>
      <c r="AZ304" s="68">
        <f t="shared" si="163"/>
        <v>0</v>
      </c>
      <c r="BA304" s="68">
        <f t="shared" si="164"/>
        <v>0</v>
      </c>
      <c r="BB304" s="67"/>
      <c r="BC304" s="67"/>
      <c r="BD304" s="67" t="s">
        <v>121</v>
      </c>
      <c r="BE304" s="67"/>
      <c r="BF304" s="68" t="e">
        <f t="shared" si="165"/>
        <v>#DIV/0!</v>
      </c>
      <c r="BG304" s="68">
        <f t="shared" si="166"/>
        <v>0</v>
      </c>
      <c r="BH304" s="67"/>
      <c r="BI304" s="67"/>
      <c r="BJ304" s="67" t="s">
        <v>122</v>
      </c>
      <c r="BK304" s="67"/>
      <c r="BL304" s="68">
        <f t="shared" si="167"/>
        <v>0</v>
      </c>
      <c r="BM304" s="68">
        <f t="shared" si="168"/>
        <v>0</v>
      </c>
      <c r="BN304" s="67"/>
      <c r="BO304" s="67"/>
      <c r="BP304" s="67" t="s">
        <v>123</v>
      </c>
      <c r="BQ304" s="67"/>
      <c r="BR304" s="68" t="e">
        <f t="shared" si="169"/>
        <v>#DIV/0!</v>
      </c>
      <c r="BS304" s="68">
        <f t="shared" si="170"/>
        <v>0</v>
      </c>
      <c r="BT304" s="67"/>
      <c r="BU304" s="67"/>
      <c r="BV304" s="67" t="s">
        <v>124</v>
      </c>
      <c r="BW304" s="67"/>
      <c r="BX304" s="68">
        <f t="shared" si="171"/>
        <v>0</v>
      </c>
      <c r="BY304" s="68">
        <f t="shared" si="172"/>
        <v>0</v>
      </c>
      <c r="BZ304" s="67"/>
      <c r="CA304" s="67"/>
      <c r="CB304" s="67" t="s">
        <v>125</v>
      </c>
      <c r="CC304" s="67"/>
      <c r="CD304" s="68" t="e">
        <f t="shared" si="173"/>
        <v>#DIV/0!</v>
      </c>
      <c r="CE304" s="68">
        <f t="shared" si="174"/>
        <v>0</v>
      </c>
      <c r="CF304" s="67"/>
      <c r="CG304" s="67"/>
      <c r="CH304" s="67" t="s">
        <v>126</v>
      </c>
      <c r="CI304" s="67"/>
      <c r="CJ304" s="68">
        <f t="shared" si="175"/>
        <v>0</v>
      </c>
      <c r="CK304" s="68">
        <f t="shared" si="176"/>
        <v>0</v>
      </c>
      <c r="CL304" s="67"/>
      <c r="CM304" s="67"/>
      <c r="CN304" s="58">
        <f t="shared" si="177"/>
        <v>0</v>
      </c>
      <c r="CO304" s="58">
        <f t="shared" si="178"/>
        <v>0</v>
      </c>
      <c r="CP304" s="58">
        <f t="shared" si="179"/>
        <v>0</v>
      </c>
      <c r="CQ304" s="58">
        <f t="shared" si="180"/>
        <v>0</v>
      </c>
      <c r="CR304" s="58">
        <f t="shared" si="181"/>
        <v>0</v>
      </c>
      <c r="CS304" s="58">
        <f t="shared" si="182"/>
        <v>0</v>
      </c>
      <c r="CT304" s="58">
        <f t="shared" si="183"/>
        <v>0</v>
      </c>
      <c r="CU304" s="58">
        <f t="shared" si="184"/>
        <v>0</v>
      </c>
      <c r="CV304" s="58">
        <f t="shared" si="185"/>
        <v>0</v>
      </c>
      <c r="CW304" s="58">
        <f t="shared" si="186"/>
        <v>0</v>
      </c>
      <c r="CX304" s="58">
        <f t="shared" si="187"/>
        <v>0</v>
      </c>
      <c r="CY304" s="58">
        <f t="shared" si="188"/>
        <v>0</v>
      </c>
      <c r="CZ304" s="58">
        <f t="shared" si="189"/>
        <v>0</v>
      </c>
    </row>
    <row r="305" spans="1:104" ht="26" x14ac:dyDescent="0.35">
      <c r="A305" s="136" t="s">
        <v>330</v>
      </c>
      <c r="B305" s="296"/>
      <c r="C305" s="20" t="s">
        <v>972</v>
      </c>
      <c r="D305" s="22"/>
      <c r="E305" s="22"/>
      <c r="F305" s="22"/>
      <c r="G305" s="20">
        <f t="shared" si="152"/>
        <v>0</v>
      </c>
      <c r="H305" s="20"/>
      <c r="I305" s="20"/>
      <c r="J305" s="20"/>
      <c r="K305" s="20"/>
      <c r="L305" s="20"/>
      <c r="M305" s="20"/>
      <c r="N305" s="20"/>
      <c r="O305" s="20"/>
      <c r="P305" s="20"/>
      <c r="Q305" s="20"/>
      <c r="R305" s="20"/>
      <c r="S305" s="20"/>
      <c r="T305" s="67" t="s">
        <v>115</v>
      </c>
      <c r="U305" s="67"/>
      <c r="V305" s="68" t="e">
        <f t="shared" si="153"/>
        <v>#DIV/0!</v>
      </c>
      <c r="W305" s="68" t="e">
        <f t="shared" si="154"/>
        <v>#DIV/0!</v>
      </c>
      <c r="X305" s="67"/>
      <c r="Y305" s="67"/>
      <c r="Z305" s="67" t="s">
        <v>116</v>
      </c>
      <c r="AA305" s="67"/>
      <c r="AB305" s="68" t="e">
        <f t="shared" si="155"/>
        <v>#DIV/0!</v>
      </c>
      <c r="AC305" s="68" t="e">
        <f t="shared" si="156"/>
        <v>#DIV/0!</v>
      </c>
      <c r="AD305" s="67"/>
      <c r="AE305" s="67"/>
      <c r="AF305" s="67" t="s">
        <v>117</v>
      </c>
      <c r="AG305" s="67"/>
      <c r="AH305" s="68" t="e">
        <f t="shared" si="157"/>
        <v>#DIV/0!</v>
      </c>
      <c r="AI305" s="68" t="e">
        <f t="shared" si="158"/>
        <v>#DIV/0!</v>
      </c>
      <c r="AJ305" s="67"/>
      <c r="AK305" s="67"/>
      <c r="AL305" s="67" t="s">
        <v>118</v>
      </c>
      <c r="AM305" s="67"/>
      <c r="AN305" s="68" t="e">
        <f t="shared" si="159"/>
        <v>#DIV/0!</v>
      </c>
      <c r="AO305" s="68" t="e">
        <f t="shared" si="160"/>
        <v>#DIV/0!</v>
      </c>
      <c r="AP305" s="67"/>
      <c r="AQ305" s="67"/>
      <c r="AR305" s="67" t="s">
        <v>119</v>
      </c>
      <c r="AS305" s="67"/>
      <c r="AT305" s="68" t="e">
        <f t="shared" si="161"/>
        <v>#DIV/0!</v>
      </c>
      <c r="AU305" s="68" t="e">
        <f t="shared" si="162"/>
        <v>#DIV/0!</v>
      </c>
      <c r="AV305" s="67"/>
      <c r="AW305" s="67"/>
      <c r="AX305" s="67" t="s">
        <v>120</v>
      </c>
      <c r="AY305" s="67"/>
      <c r="AZ305" s="68" t="e">
        <f t="shared" si="163"/>
        <v>#DIV/0!</v>
      </c>
      <c r="BA305" s="68" t="e">
        <f t="shared" si="164"/>
        <v>#DIV/0!</v>
      </c>
      <c r="BB305" s="67"/>
      <c r="BC305" s="67"/>
      <c r="BD305" s="67" t="s">
        <v>121</v>
      </c>
      <c r="BE305" s="67"/>
      <c r="BF305" s="68" t="e">
        <f t="shared" si="165"/>
        <v>#DIV/0!</v>
      </c>
      <c r="BG305" s="68" t="e">
        <f t="shared" si="166"/>
        <v>#DIV/0!</v>
      </c>
      <c r="BH305" s="67"/>
      <c r="BI305" s="67"/>
      <c r="BJ305" s="67" t="s">
        <v>122</v>
      </c>
      <c r="BK305" s="67"/>
      <c r="BL305" s="68" t="e">
        <f t="shared" si="167"/>
        <v>#DIV/0!</v>
      </c>
      <c r="BM305" s="68" t="e">
        <f t="shared" si="168"/>
        <v>#DIV/0!</v>
      </c>
      <c r="BN305" s="67"/>
      <c r="BO305" s="67"/>
      <c r="BP305" s="67" t="s">
        <v>123</v>
      </c>
      <c r="BQ305" s="67"/>
      <c r="BR305" s="68" t="e">
        <f t="shared" si="169"/>
        <v>#DIV/0!</v>
      </c>
      <c r="BS305" s="68" t="e">
        <f t="shared" si="170"/>
        <v>#DIV/0!</v>
      </c>
      <c r="BT305" s="67"/>
      <c r="BU305" s="67"/>
      <c r="BV305" s="67" t="s">
        <v>124</v>
      </c>
      <c r="BW305" s="67"/>
      <c r="BX305" s="68" t="e">
        <f t="shared" si="171"/>
        <v>#DIV/0!</v>
      </c>
      <c r="BY305" s="68" t="e">
        <f t="shared" si="172"/>
        <v>#DIV/0!</v>
      </c>
      <c r="BZ305" s="67"/>
      <c r="CA305" s="67"/>
      <c r="CB305" s="67" t="s">
        <v>125</v>
      </c>
      <c r="CC305" s="67"/>
      <c r="CD305" s="68" t="e">
        <f t="shared" si="173"/>
        <v>#DIV/0!</v>
      </c>
      <c r="CE305" s="68" t="e">
        <f t="shared" si="174"/>
        <v>#DIV/0!</v>
      </c>
      <c r="CF305" s="67"/>
      <c r="CG305" s="67"/>
      <c r="CH305" s="67" t="s">
        <v>126</v>
      </c>
      <c r="CI305" s="67"/>
      <c r="CJ305" s="68" t="e">
        <f t="shared" si="175"/>
        <v>#DIV/0!</v>
      </c>
      <c r="CK305" s="68" t="e">
        <f t="shared" si="176"/>
        <v>#DIV/0!</v>
      </c>
      <c r="CL305" s="67"/>
      <c r="CM305" s="67"/>
      <c r="CN305" s="58">
        <f t="shared" si="177"/>
        <v>0</v>
      </c>
      <c r="CO305" s="58">
        <f t="shared" si="178"/>
        <v>0</v>
      </c>
      <c r="CP305" s="58">
        <f t="shared" si="179"/>
        <v>0</v>
      </c>
      <c r="CQ305" s="58">
        <f t="shared" si="180"/>
        <v>0</v>
      </c>
      <c r="CR305" s="58">
        <f t="shared" si="181"/>
        <v>0</v>
      </c>
      <c r="CS305" s="58">
        <f t="shared" si="182"/>
        <v>0</v>
      </c>
      <c r="CT305" s="58">
        <f t="shared" si="183"/>
        <v>0</v>
      </c>
      <c r="CU305" s="58">
        <f t="shared" si="184"/>
        <v>0</v>
      </c>
      <c r="CV305" s="58">
        <f t="shared" si="185"/>
        <v>0</v>
      </c>
      <c r="CW305" s="58">
        <f t="shared" si="186"/>
        <v>0</v>
      </c>
      <c r="CX305" s="58">
        <f t="shared" si="187"/>
        <v>0</v>
      </c>
      <c r="CY305" s="58">
        <f t="shared" si="188"/>
        <v>0</v>
      </c>
      <c r="CZ305" s="58">
        <f t="shared" si="189"/>
        <v>0</v>
      </c>
    </row>
    <row r="306" spans="1:104" ht="26" x14ac:dyDescent="0.35">
      <c r="A306" s="136" t="s">
        <v>330</v>
      </c>
      <c r="B306" s="296"/>
      <c r="C306" s="20" t="s">
        <v>973</v>
      </c>
      <c r="D306" s="22"/>
      <c r="E306" s="22"/>
      <c r="F306" s="22"/>
      <c r="G306" s="20">
        <f t="shared" si="152"/>
        <v>0</v>
      </c>
      <c r="H306" s="20"/>
      <c r="I306" s="20"/>
      <c r="J306" s="20"/>
      <c r="K306" s="20"/>
      <c r="L306" s="20"/>
      <c r="M306" s="20"/>
      <c r="N306" s="20"/>
      <c r="O306" s="20"/>
      <c r="P306" s="20"/>
      <c r="Q306" s="20"/>
      <c r="R306" s="20"/>
      <c r="S306" s="20"/>
      <c r="T306" s="67" t="s">
        <v>115</v>
      </c>
      <c r="U306" s="67"/>
      <c r="V306" s="68" t="e">
        <f t="shared" si="153"/>
        <v>#DIV/0!</v>
      </c>
      <c r="W306" s="68" t="e">
        <f t="shared" si="154"/>
        <v>#DIV/0!</v>
      </c>
      <c r="X306" s="67"/>
      <c r="Y306" s="67"/>
      <c r="Z306" s="67" t="s">
        <v>116</v>
      </c>
      <c r="AA306" s="67"/>
      <c r="AB306" s="68" t="e">
        <f t="shared" si="155"/>
        <v>#DIV/0!</v>
      </c>
      <c r="AC306" s="68" t="e">
        <f t="shared" si="156"/>
        <v>#DIV/0!</v>
      </c>
      <c r="AD306" s="67"/>
      <c r="AE306" s="67"/>
      <c r="AF306" s="67" t="s">
        <v>117</v>
      </c>
      <c r="AG306" s="67"/>
      <c r="AH306" s="68" t="e">
        <f t="shared" si="157"/>
        <v>#DIV/0!</v>
      </c>
      <c r="AI306" s="68" t="e">
        <f t="shared" si="158"/>
        <v>#DIV/0!</v>
      </c>
      <c r="AJ306" s="67"/>
      <c r="AK306" s="67"/>
      <c r="AL306" s="67" t="s">
        <v>118</v>
      </c>
      <c r="AM306" s="67"/>
      <c r="AN306" s="68" t="e">
        <f t="shared" si="159"/>
        <v>#DIV/0!</v>
      </c>
      <c r="AO306" s="68" t="e">
        <f t="shared" si="160"/>
        <v>#DIV/0!</v>
      </c>
      <c r="AP306" s="67"/>
      <c r="AQ306" s="67"/>
      <c r="AR306" s="67" t="s">
        <v>119</v>
      </c>
      <c r="AS306" s="67"/>
      <c r="AT306" s="68" t="e">
        <f t="shared" si="161"/>
        <v>#DIV/0!</v>
      </c>
      <c r="AU306" s="68" t="e">
        <f t="shared" si="162"/>
        <v>#DIV/0!</v>
      </c>
      <c r="AV306" s="67"/>
      <c r="AW306" s="67"/>
      <c r="AX306" s="67" t="s">
        <v>120</v>
      </c>
      <c r="AY306" s="67"/>
      <c r="AZ306" s="68" t="e">
        <f t="shared" si="163"/>
        <v>#DIV/0!</v>
      </c>
      <c r="BA306" s="68" t="e">
        <f t="shared" si="164"/>
        <v>#DIV/0!</v>
      </c>
      <c r="BB306" s="67"/>
      <c r="BC306" s="67"/>
      <c r="BD306" s="67" t="s">
        <v>121</v>
      </c>
      <c r="BE306" s="67"/>
      <c r="BF306" s="68" t="e">
        <f t="shared" si="165"/>
        <v>#DIV/0!</v>
      </c>
      <c r="BG306" s="68" t="e">
        <f t="shared" si="166"/>
        <v>#DIV/0!</v>
      </c>
      <c r="BH306" s="67"/>
      <c r="BI306" s="67"/>
      <c r="BJ306" s="67" t="s">
        <v>122</v>
      </c>
      <c r="BK306" s="67"/>
      <c r="BL306" s="68" t="e">
        <f t="shared" si="167"/>
        <v>#DIV/0!</v>
      </c>
      <c r="BM306" s="68" t="e">
        <f t="shared" si="168"/>
        <v>#DIV/0!</v>
      </c>
      <c r="BN306" s="67"/>
      <c r="BO306" s="67"/>
      <c r="BP306" s="67" t="s">
        <v>123</v>
      </c>
      <c r="BQ306" s="67"/>
      <c r="BR306" s="68" t="e">
        <f t="shared" si="169"/>
        <v>#DIV/0!</v>
      </c>
      <c r="BS306" s="68" t="e">
        <f t="shared" si="170"/>
        <v>#DIV/0!</v>
      </c>
      <c r="BT306" s="67"/>
      <c r="BU306" s="67"/>
      <c r="BV306" s="67" t="s">
        <v>124</v>
      </c>
      <c r="BW306" s="67"/>
      <c r="BX306" s="68" t="e">
        <f t="shared" si="171"/>
        <v>#DIV/0!</v>
      </c>
      <c r="BY306" s="68" t="e">
        <f t="shared" si="172"/>
        <v>#DIV/0!</v>
      </c>
      <c r="BZ306" s="67"/>
      <c r="CA306" s="67"/>
      <c r="CB306" s="67" t="s">
        <v>125</v>
      </c>
      <c r="CC306" s="67"/>
      <c r="CD306" s="68" t="e">
        <f t="shared" si="173"/>
        <v>#DIV/0!</v>
      </c>
      <c r="CE306" s="68" t="e">
        <f t="shared" si="174"/>
        <v>#DIV/0!</v>
      </c>
      <c r="CF306" s="67"/>
      <c r="CG306" s="67"/>
      <c r="CH306" s="67" t="s">
        <v>126</v>
      </c>
      <c r="CI306" s="67"/>
      <c r="CJ306" s="68" t="e">
        <f t="shared" si="175"/>
        <v>#DIV/0!</v>
      </c>
      <c r="CK306" s="68" t="e">
        <f t="shared" si="176"/>
        <v>#DIV/0!</v>
      </c>
      <c r="CL306" s="67"/>
      <c r="CM306" s="67"/>
      <c r="CN306" s="58">
        <f t="shared" si="177"/>
        <v>0</v>
      </c>
      <c r="CO306" s="58">
        <f t="shared" si="178"/>
        <v>0</v>
      </c>
      <c r="CP306" s="58">
        <f t="shared" si="179"/>
        <v>0</v>
      </c>
      <c r="CQ306" s="58">
        <f t="shared" si="180"/>
        <v>0</v>
      </c>
      <c r="CR306" s="58">
        <f t="shared" si="181"/>
        <v>0</v>
      </c>
      <c r="CS306" s="58">
        <f t="shared" si="182"/>
        <v>0</v>
      </c>
      <c r="CT306" s="58">
        <f t="shared" si="183"/>
        <v>0</v>
      </c>
      <c r="CU306" s="58">
        <f t="shared" si="184"/>
        <v>0</v>
      </c>
      <c r="CV306" s="58">
        <f t="shared" si="185"/>
        <v>0</v>
      </c>
      <c r="CW306" s="58">
        <f t="shared" si="186"/>
        <v>0</v>
      </c>
      <c r="CX306" s="58">
        <f t="shared" si="187"/>
        <v>0</v>
      </c>
      <c r="CY306" s="58">
        <f t="shared" si="188"/>
        <v>0</v>
      </c>
      <c r="CZ306" s="58">
        <f t="shared" si="189"/>
        <v>0</v>
      </c>
    </row>
    <row r="307" spans="1:104" ht="26" x14ac:dyDescent="0.35">
      <c r="A307" s="136" t="s">
        <v>330</v>
      </c>
      <c r="B307" s="297"/>
      <c r="C307" s="20" t="s">
        <v>974</v>
      </c>
      <c r="D307" s="22"/>
      <c r="E307" s="22"/>
      <c r="F307" s="22"/>
      <c r="G307" s="20">
        <f t="shared" si="152"/>
        <v>0</v>
      </c>
      <c r="H307" s="20"/>
      <c r="I307" s="20"/>
      <c r="J307" s="20"/>
      <c r="K307" s="20"/>
      <c r="L307" s="20"/>
      <c r="M307" s="20"/>
      <c r="N307" s="20"/>
      <c r="O307" s="20"/>
      <c r="P307" s="20"/>
      <c r="Q307" s="20"/>
      <c r="R307" s="20"/>
      <c r="S307" s="20"/>
      <c r="T307" s="67" t="s">
        <v>115</v>
      </c>
      <c r="U307" s="67"/>
      <c r="V307" s="68" t="e">
        <f t="shared" si="153"/>
        <v>#DIV/0!</v>
      </c>
      <c r="W307" s="68" t="e">
        <f t="shared" si="154"/>
        <v>#DIV/0!</v>
      </c>
      <c r="X307" s="67"/>
      <c r="Y307" s="67"/>
      <c r="Z307" s="67" t="s">
        <v>116</v>
      </c>
      <c r="AA307" s="67"/>
      <c r="AB307" s="68" t="e">
        <f t="shared" si="155"/>
        <v>#DIV/0!</v>
      </c>
      <c r="AC307" s="68" t="e">
        <f t="shared" si="156"/>
        <v>#DIV/0!</v>
      </c>
      <c r="AD307" s="67"/>
      <c r="AE307" s="67"/>
      <c r="AF307" s="67" t="s">
        <v>117</v>
      </c>
      <c r="AG307" s="67"/>
      <c r="AH307" s="68" t="e">
        <f t="shared" si="157"/>
        <v>#DIV/0!</v>
      </c>
      <c r="AI307" s="68" t="e">
        <f t="shared" si="158"/>
        <v>#DIV/0!</v>
      </c>
      <c r="AJ307" s="67"/>
      <c r="AK307" s="67"/>
      <c r="AL307" s="67" t="s">
        <v>118</v>
      </c>
      <c r="AM307" s="67"/>
      <c r="AN307" s="68" t="e">
        <f t="shared" si="159"/>
        <v>#DIV/0!</v>
      </c>
      <c r="AO307" s="68" t="e">
        <f t="shared" si="160"/>
        <v>#DIV/0!</v>
      </c>
      <c r="AP307" s="67"/>
      <c r="AQ307" s="67"/>
      <c r="AR307" s="67" t="s">
        <v>119</v>
      </c>
      <c r="AS307" s="67"/>
      <c r="AT307" s="68" t="e">
        <f t="shared" si="161"/>
        <v>#DIV/0!</v>
      </c>
      <c r="AU307" s="68" t="e">
        <f t="shared" si="162"/>
        <v>#DIV/0!</v>
      </c>
      <c r="AV307" s="67"/>
      <c r="AW307" s="67"/>
      <c r="AX307" s="67" t="s">
        <v>120</v>
      </c>
      <c r="AY307" s="67"/>
      <c r="AZ307" s="68" t="e">
        <f t="shared" si="163"/>
        <v>#DIV/0!</v>
      </c>
      <c r="BA307" s="68" t="e">
        <f t="shared" si="164"/>
        <v>#DIV/0!</v>
      </c>
      <c r="BB307" s="67"/>
      <c r="BC307" s="67"/>
      <c r="BD307" s="67" t="s">
        <v>121</v>
      </c>
      <c r="BE307" s="67"/>
      <c r="BF307" s="68" t="e">
        <f t="shared" si="165"/>
        <v>#DIV/0!</v>
      </c>
      <c r="BG307" s="68" t="e">
        <f t="shared" si="166"/>
        <v>#DIV/0!</v>
      </c>
      <c r="BH307" s="67"/>
      <c r="BI307" s="67"/>
      <c r="BJ307" s="67" t="s">
        <v>122</v>
      </c>
      <c r="BK307" s="67"/>
      <c r="BL307" s="68" t="e">
        <f t="shared" si="167"/>
        <v>#DIV/0!</v>
      </c>
      <c r="BM307" s="68" t="e">
        <f t="shared" si="168"/>
        <v>#DIV/0!</v>
      </c>
      <c r="BN307" s="67"/>
      <c r="BO307" s="67"/>
      <c r="BP307" s="67" t="s">
        <v>123</v>
      </c>
      <c r="BQ307" s="67"/>
      <c r="BR307" s="68" t="e">
        <f t="shared" si="169"/>
        <v>#DIV/0!</v>
      </c>
      <c r="BS307" s="68" t="e">
        <f t="shared" si="170"/>
        <v>#DIV/0!</v>
      </c>
      <c r="BT307" s="67"/>
      <c r="BU307" s="67"/>
      <c r="BV307" s="67" t="s">
        <v>124</v>
      </c>
      <c r="BW307" s="67"/>
      <c r="BX307" s="68" t="e">
        <f t="shared" si="171"/>
        <v>#DIV/0!</v>
      </c>
      <c r="BY307" s="68" t="e">
        <f t="shared" si="172"/>
        <v>#DIV/0!</v>
      </c>
      <c r="BZ307" s="67"/>
      <c r="CA307" s="67"/>
      <c r="CB307" s="67" t="s">
        <v>125</v>
      </c>
      <c r="CC307" s="67"/>
      <c r="CD307" s="68" t="e">
        <f t="shared" si="173"/>
        <v>#DIV/0!</v>
      </c>
      <c r="CE307" s="68" t="e">
        <f t="shared" si="174"/>
        <v>#DIV/0!</v>
      </c>
      <c r="CF307" s="67"/>
      <c r="CG307" s="67"/>
      <c r="CH307" s="67" t="s">
        <v>126</v>
      </c>
      <c r="CI307" s="67"/>
      <c r="CJ307" s="68" t="e">
        <f t="shared" si="175"/>
        <v>#DIV/0!</v>
      </c>
      <c r="CK307" s="68" t="e">
        <f t="shared" si="176"/>
        <v>#DIV/0!</v>
      </c>
      <c r="CL307" s="67"/>
      <c r="CM307" s="67"/>
      <c r="CN307" s="58">
        <f t="shared" si="177"/>
        <v>0</v>
      </c>
      <c r="CO307" s="58">
        <f t="shared" si="178"/>
        <v>0</v>
      </c>
      <c r="CP307" s="58">
        <f t="shared" si="179"/>
        <v>0</v>
      </c>
      <c r="CQ307" s="58">
        <f t="shared" si="180"/>
        <v>0</v>
      </c>
      <c r="CR307" s="58">
        <f t="shared" si="181"/>
        <v>0</v>
      </c>
      <c r="CS307" s="58">
        <f t="shared" si="182"/>
        <v>0</v>
      </c>
      <c r="CT307" s="58">
        <f t="shared" si="183"/>
        <v>0</v>
      </c>
      <c r="CU307" s="58">
        <f t="shared" si="184"/>
        <v>0</v>
      </c>
      <c r="CV307" s="58">
        <f t="shared" si="185"/>
        <v>0</v>
      </c>
      <c r="CW307" s="58">
        <f t="shared" si="186"/>
        <v>0</v>
      </c>
      <c r="CX307" s="58">
        <f t="shared" si="187"/>
        <v>0</v>
      </c>
      <c r="CY307" s="58">
        <f t="shared" si="188"/>
        <v>0</v>
      </c>
      <c r="CZ307" s="58">
        <f t="shared" si="189"/>
        <v>0</v>
      </c>
    </row>
    <row r="308" spans="1:104" ht="39" x14ac:dyDescent="0.35">
      <c r="A308" s="136" t="s">
        <v>330</v>
      </c>
      <c r="B308" s="295" t="s">
        <v>160</v>
      </c>
      <c r="C308" s="20" t="s">
        <v>975</v>
      </c>
      <c r="D308" s="22" t="s">
        <v>386</v>
      </c>
      <c r="E308" s="22" t="s">
        <v>387</v>
      </c>
      <c r="F308" s="22" t="s">
        <v>388</v>
      </c>
      <c r="G308" s="20">
        <f t="shared" si="152"/>
        <v>2</v>
      </c>
      <c r="H308" s="20"/>
      <c r="I308" s="20"/>
      <c r="J308" s="20"/>
      <c r="K308" s="20"/>
      <c r="L308" s="20"/>
      <c r="M308" s="20"/>
      <c r="N308" s="20">
        <v>1</v>
      </c>
      <c r="O308" s="20"/>
      <c r="P308" s="20"/>
      <c r="Q308" s="20">
        <v>1</v>
      </c>
      <c r="R308" s="20"/>
      <c r="S308" s="20"/>
      <c r="T308" s="67" t="s">
        <v>115</v>
      </c>
      <c r="U308" s="67"/>
      <c r="V308" s="68" t="e">
        <f t="shared" si="153"/>
        <v>#DIV/0!</v>
      </c>
      <c r="W308" s="68">
        <f t="shared" si="154"/>
        <v>0</v>
      </c>
      <c r="X308" s="67"/>
      <c r="Y308" s="67"/>
      <c r="Z308" s="67" t="s">
        <v>116</v>
      </c>
      <c r="AA308" s="67"/>
      <c r="AB308" s="68" t="e">
        <f t="shared" si="155"/>
        <v>#DIV/0!</v>
      </c>
      <c r="AC308" s="68">
        <f t="shared" si="156"/>
        <v>0</v>
      </c>
      <c r="AD308" s="67"/>
      <c r="AE308" s="67"/>
      <c r="AF308" s="67" t="s">
        <v>117</v>
      </c>
      <c r="AG308" s="67"/>
      <c r="AH308" s="68" t="e">
        <f t="shared" si="157"/>
        <v>#DIV/0!</v>
      </c>
      <c r="AI308" s="68">
        <f t="shared" si="158"/>
        <v>0</v>
      </c>
      <c r="AJ308" s="67"/>
      <c r="AK308" s="67"/>
      <c r="AL308" s="67" t="s">
        <v>118</v>
      </c>
      <c r="AM308" s="67"/>
      <c r="AN308" s="68" t="e">
        <f t="shared" si="159"/>
        <v>#DIV/0!</v>
      </c>
      <c r="AO308" s="68">
        <f t="shared" si="160"/>
        <v>0</v>
      </c>
      <c r="AP308" s="67"/>
      <c r="AQ308" s="67"/>
      <c r="AR308" s="67" t="s">
        <v>119</v>
      </c>
      <c r="AS308" s="67"/>
      <c r="AT308" s="68" t="e">
        <f t="shared" si="161"/>
        <v>#DIV/0!</v>
      </c>
      <c r="AU308" s="68">
        <f t="shared" si="162"/>
        <v>0</v>
      </c>
      <c r="AV308" s="67"/>
      <c r="AW308" s="67"/>
      <c r="AX308" s="67" t="s">
        <v>120</v>
      </c>
      <c r="AY308" s="67"/>
      <c r="AZ308" s="68" t="e">
        <f t="shared" si="163"/>
        <v>#DIV/0!</v>
      </c>
      <c r="BA308" s="68">
        <f t="shared" si="164"/>
        <v>0</v>
      </c>
      <c r="BB308" s="67"/>
      <c r="BC308" s="67"/>
      <c r="BD308" s="67" t="s">
        <v>121</v>
      </c>
      <c r="BE308" s="67"/>
      <c r="BF308" s="68">
        <f t="shared" si="165"/>
        <v>0</v>
      </c>
      <c r="BG308" s="68">
        <f t="shared" si="166"/>
        <v>0</v>
      </c>
      <c r="BH308" s="67"/>
      <c r="BI308" s="67"/>
      <c r="BJ308" s="67" t="s">
        <v>122</v>
      </c>
      <c r="BK308" s="67"/>
      <c r="BL308" s="68" t="e">
        <f t="shared" si="167"/>
        <v>#DIV/0!</v>
      </c>
      <c r="BM308" s="68">
        <f t="shared" si="168"/>
        <v>0</v>
      </c>
      <c r="BN308" s="67"/>
      <c r="BO308" s="67"/>
      <c r="BP308" s="67" t="s">
        <v>123</v>
      </c>
      <c r="BQ308" s="67"/>
      <c r="BR308" s="68" t="e">
        <f t="shared" si="169"/>
        <v>#DIV/0!</v>
      </c>
      <c r="BS308" s="68">
        <f t="shared" si="170"/>
        <v>0</v>
      </c>
      <c r="BT308" s="67"/>
      <c r="BU308" s="67"/>
      <c r="BV308" s="67" t="s">
        <v>124</v>
      </c>
      <c r="BW308" s="67"/>
      <c r="BX308" s="68">
        <f t="shared" si="171"/>
        <v>0</v>
      </c>
      <c r="BY308" s="68">
        <f t="shared" si="172"/>
        <v>0</v>
      </c>
      <c r="BZ308" s="67"/>
      <c r="CA308" s="67"/>
      <c r="CB308" s="67" t="s">
        <v>125</v>
      </c>
      <c r="CC308" s="67"/>
      <c r="CD308" s="68" t="e">
        <f t="shared" si="173"/>
        <v>#DIV/0!</v>
      </c>
      <c r="CE308" s="68">
        <f t="shared" si="174"/>
        <v>0</v>
      </c>
      <c r="CF308" s="67"/>
      <c r="CG308" s="67"/>
      <c r="CH308" s="67" t="s">
        <v>126</v>
      </c>
      <c r="CI308" s="67"/>
      <c r="CJ308" s="68" t="e">
        <f t="shared" si="175"/>
        <v>#DIV/0!</v>
      </c>
      <c r="CK308" s="68">
        <f t="shared" si="176"/>
        <v>0</v>
      </c>
      <c r="CL308" s="67"/>
      <c r="CM308" s="67"/>
      <c r="CN308" s="58">
        <f t="shared" si="177"/>
        <v>0</v>
      </c>
      <c r="CO308" s="58">
        <f t="shared" si="178"/>
        <v>0</v>
      </c>
      <c r="CP308" s="58">
        <f t="shared" si="179"/>
        <v>0</v>
      </c>
      <c r="CQ308" s="58">
        <f t="shared" si="180"/>
        <v>0</v>
      </c>
      <c r="CR308" s="58">
        <f t="shared" si="181"/>
        <v>0</v>
      </c>
      <c r="CS308" s="58">
        <f t="shared" si="182"/>
        <v>0</v>
      </c>
      <c r="CT308" s="58">
        <f t="shared" si="183"/>
        <v>0</v>
      </c>
      <c r="CU308" s="58">
        <f t="shared" si="184"/>
        <v>0</v>
      </c>
      <c r="CV308" s="58">
        <f t="shared" si="185"/>
        <v>0</v>
      </c>
      <c r="CW308" s="58">
        <f t="shared" si="186"/>
        <v>0</v>
      </c>
      <c r="CX308" s="58">
        <f t="shared" si="187"/>
        <v>0</v>
      </c>
      <c r="CY308" s="58">
        <f t="shared" si="188"/>
        <v>0</v>
      </c>
      <c r="CZ308" s="58">
        <f t="shared" si="189"/>
        <v>0</v>
      </c>
    </row>
    <row r="309" spans="1:104" ht="143" x14ac:dyDescent="0.35">
      <c r="A309" s="136" t="s">
        <v>330</v>
      </c>
      <c r="B309" s="296"/>
      <c r="C309" s="20" t="s">
        <v>976</v>
      </c>
      <c r="D309" s="22" t="s">
        <v>386</v>
      </c>
      <c r="E309" s="22" t="s">
        <v>402</v>
      </c>
      <c r="F309" s="22" t="s">
        <v>389</v>
      </c>
      <c r="G309" s="20">
        <f t="shared" si="152"/>
        <v>3</v>
      </c>
      <c r="H309" s="20"/>
      <c r="I309" s="20"/>
      <c r="J309" s="20"/>
      <c r="K309" s="20">
        <v>1</v>
      </c>
      <c r="L309" s="20"/>
      <c r="M309" s="20"/>
      <c r="N309" s="20">
        <v>1</v>
      </c>
      <c r="O309" s="20"/>
      <c r="P309" s="20"/>
      <c r="Q309" s="20"/>
      <c r="R309" s="20">
        <v>1</v>
      </c>
      <c r="S309" s="20"/>
      <c r="T309" s="67" t="s">
        <v>115</v>
      </c>
      <c r="U309" s="67"/>
      <c r="V309" s="68" t="e">
        <f t="shared" si="153"/>
        <v>#DIV/0!</v>
      </c>
      <c r="W309" s="68">
        <f t="shared" si="154"/>
        <v>0</v>
      </c>
      <c r="X309" s="67"/>
      <c r="Y309" s="67"/>
      <c r="Z309" s="67" t="s">
        <v>116</v>
      </c>
      <c r="AA309" s="67"/>
      <c r="AB309" s="68" t="e">
        <f t="shared" si="155"/>
        <v>#DIV/0!</v>
      </c>
      <c r="AC309" s="68">
        <f t="shared" si="156"/>
        <v>0</v>
      </c>
      <c r="AD309" s="67"/>
      <c r="AE309" s="67"/>
      <c r="AF309" s="67" t="s">
        <v>117</v>
      </c>
      <c r="AG309" s="67"/>
      <c r="AH309" s="68" t="e">
        <f t="shared" si="157"/>
        <v>#DIV/0!</v>
      </c>
      <c r="AI309" s="68">
        <f t="shared" si="158"/>
        <v>0</v>
      </c>
      <c r="AJ309" s="67"/>
      <c r="AK309" s="67"/>
      <c r="AL309" s="67" t="s">
        <v>118</v>
      </c>
      <c r="AM309" s="67"/>
      <c r="AN309" s="68">
        <f t="shared" si="159"/>
        <v>0</v>
      </c>
      <c r="AO309" s="68">
        <f t="shared" si="160"/>
        <v>0</v>
      </c>
      <c r="AP309" s="67"/>
      <c r="AQ309" s="67"/>
      <c r="AR309" s="67" t="s">
        <v>119</v>
      </c>
      <c r="AS309" s="67"/>
      <c r="AT309" s="68" t="e">
        <f t="shared" si="161"/>
        <v>#DIV/0!</v>
      </c>
      <c r="AU309" s="68">
        <f t="shared" si="162"/>
        <v>0</v>
      </c>
      <c r="AV309" s="67"/>
      <c r="AW309" s="67"/>
      <c r="AX309" s="67" t="s">
        <v>120</v>
      </c>
      <c r="AY309" s="67"/>
      <c r="AZ309" s="68" t="e">
        <f t="shared" si="163"/>
        <v>#DIV/0!</v>
      </c>
      <c r="BA309" s="68">
        <f t="shared" si="164"/>
        <v>0</v>
      </c>
      <c r="BB309" s="67"/>
      <c r="BC309" s="67"/>
      <c r="BD309" s="67" t="s">
        <v>121</v>
      </c>
      <c r="BE309" s="67"/>
      <c r="BF309" s="68">
        <f t="shared" si="165"/>
        <v>0</v>
      </c>
      <c r="BG309" s="68">
        <f t="shared" si="166"/>
        <v>0</v>
      </c>
      <c r="BH309" s="67"/>
      <c r="BI309" s="67"/>
      <c r="BJ309" s="67" t="s">
        <v>122</v>
      </c>
      <c r="BK309" s="67"/>
      <c r="BL309" s="68" t="e">
        <f t="shared" si="167"/>
        <v>#DIV/0!</v>
      </c>
      <c r="BM309" s="68">
        <f t="shared" si="168"/>
        <v>0</v>
      </c>
      <c r="BN309" s="67"/>
      <c r="BO309" s="67"/>
      <c r="BP309" s="67" t="s">
        <v>123</v>
      </c>
      <c r="BQ309" s="67"/>
      <c r="BR309" s="68" t="e">
        <f t="shared" si="169"/>
        <v>#DIV/0!</v>
      </c>
      <c r="BS309" s="68">
        <f t="shared" si="170"/>
        <v>0</v>
      </c>
      <c r="BT309" s="67"/>
      <c r="BU309" s="67"/>
      <c r="BV309" s="67" t="s">
        <v>124</v>
      </c>
      <c r="BW309" s="67"/>
      <c r="BX309" s="68" t="e">
        <f t="shared" si="171"/>
        <v>#DIV/0!</v>
      </c>
      <c r="BY309" s="68">
        <f t="shared" si="172"/>
        <v>0</v>
      </c>
      <c r="BZ309" s="67"/>
      <c r="CA309" s="67"/>
      <c r="CB309" s="67" t="s">
        <v>125</v>
      </c>
      <c r="CC309" s="67"/>
      <c r="CD309" s="68">
        <f t="shared" si="173"/>
        <v>0</v>
      </c>
      <c r="CE309" s="68">
        <f t="shared" si="174"/>
        <v>0</v>
      </c>
      <c r="CF309" s="67"/>
      <c r="CG309" s="67"/>
      <c r="CH309" s="67" t="s">
        <v>126</v>
      </c>
      <c r="CI309" s="67"/>
      <c r="CJ309" s="68" t="e">
        <f t="shared" si="175"/>
        <v>#DIV/0!</v>
      </c>
      <c r="CK309" s="68">
        <f t="shared" si="176"/>
        <v>0</v>
      </c>
      <c r="CL309" s="67"/>
      <c r="CM309" s="67"/>
      <c r="CN309" s="58">
        <f t="shared" si="177"/>
        <v>0</v>
      </c>
      <c r="CO309" s="58">
        <f t="shared" si="178"/>
        <v>0</v>
      </c>
      <c r="CP309" s="58">
        <f t="shared" si="179"/>
        <v>0</v>
      </c>
      <c r="CQ309" s="58">
        <f t="shared" si="180"/>
        <v>0</v>
      </c>
      <c r="CR309" s="58">
        <f t="shared" si="181"/>
        <v>0</v>
      </c>
      <c r="CS309" s="58">
        <f t="shared" si="182"/>
        <v>0</v>
      </c>
      <c r="CT309" s="58">
        <f t="shared" si="183"/>
        <v>0</v>
      </c>
      <c r="CU309" s="58">
        <f t="shared" si="184"/>
        <v>0</v>
      </c>
      <c r="CV309" s="58">
        <f t="shared" si="185"/>
        <v>0</v>
      </c>
      <c r="CW309" s="58">
        <f t="shared" si="186"/>
        <v>0</v>
      </c>
      <c r="CX309" s="58">
        <f t="shared" si="187"/>
        <v>0</v>
      </c>
      <c r="CY309" s="58">
        <f t="shared" si="188"/>
        <v>0</v>
      </c>
      <c r="CZ309" s="58">
        <f t="shared" si="189"/>
        <v>0</v>
      </c>
    </row>
    <row r="310" spans="1:104" ht="26" x14ac:dyDescent="0.35">
      <c r="A310" s="136" t="s">
        <v>330</v>
      </c>
      <c r="B310" s="296"/>
      <c r="C310" s="20" t="s">
        <v>977</v>
      </c>
      <c r="D310" s="22"/>
      <c r="E310" s="22"/>
      <c r="F310" s="22"/>
      <c r="G310" s="20">
        <f t="shared" si="152"/>
        <v>0</v>
      </c>
      <c r="H310" s="20"/>
      <c r="I310" s="20"/>
      <c r="J310" s="20"/>
      <c r="K310" s="20"/>
      <c r="L310" s="20"/>
      <c r="M310" s="20"/>
      <c r="N310" s="20"/>
      <c r="O310" s="20"/>
      <c r="P310" s="20"/>
      <c r="Q310" s="20"/>
      <c r="R310" s="20"/>
      <c r="S310" s="20"/>
      <c r="T310" s="67" t="s">
        <v>115</v>
      </c>
      <c r="U310" s="67"/>
      <c r="V310" s="68" t="e">
        <f t="shared" si="153"/>
        <v>#DIV/0!</v>
      </c>
      <c r="W310" s="68" t="e">
        <f t="shared" si="154"/>
        <v>#DIV/0!</v>
      </c>
      <c r="X310" s="67"/>
      <c r="Y310" s="67"/>
      <c r="Z310" s="67" t="s">
        <v>116</v>
      </c>
      <c r="AA310" s="67"/>
      <c r="AB310" s="68" t="e">
        <f t="shared" si="155"/>
        <v>#DIV/0!</v>
      </c>
      <c r="AC310" s="68" t="e">
        <f t="shared" si="156"/>
        <v>#DIV/0!</v>
      </c>
      <c r="AD310" s="67"/>
      <c r="AE310" s="67"/>
      <c r="AF310" s="67" t="s">
        <v>117</v>
      </c>
      <c r="AG310" s="67"/>
      <c r="AH310" s="68" t="e">
        <f t="shared" si="157"/>
        <v>#DIV/0!</v>
      </c>
      <c r="AI310" s="68" t="e">
        <f t="shared" si="158"/>
        <v>#DIV/0!</v>
      </c>
      <c r="AJ310" s="67"/>
      <c r="AK310" s="67"/>
      <c r="AL310" s="67" t="s">
        <v>118</v>
      </c>
      <c r="AM310" s="67"/>
      <c r="AN310" s="68" t="e">
        <f t="shared" si="159"/>
        <v>#DIV/0!</v>
      </c>
      <c r="AO310" s="68" t="e">
        <f t="shared" si="160"/>
        <v>#DIV/0!</v>
      </c>
      <c r="AP310" s="67"/>
      <c r="AQ310" s="67"/>
      <c r="AR310" s="67" t="s">
        <v>119</v>
      </c>
      <c r="AS310" s="67"/>
      <c r="AT310" s="68" t="e">
        <f t="shared" si="161"/>
        <v>#DIV/0!</v>
      </c>
      <c r="AU310" s="68" t="e">
        <f t="shared" si="162"/>
        <v>#DIV/0!</v>
      </c>
      <c r="AV310" s="67"/>
      <c r="AW310" s="67"/>
      <c r="AX310" s="67" t="s">
        <v>120</v>
      </c>
      <c r="AY310" s="67"/>
      <c r="AZ310" s="68" t="e">
        <f t="shared" si="163"/>
        <v>#DIV/0!</v>
      </c>
      <c r="BA310" s="68" t="e">
        <f t="shared" si="164"/>
        <v>#DIV/0!</v>
      </c>
      <c r="BB310" s="67"/>
      <c r="BC310" s="67"/>
      <c r="BD310" s="67" t="s">
        <v>121</v>
      </c>
      <c r="BE310" s="67"/>
      <c r="BF310" s="68" t="e">
        <f t="shared" si="165"/>
        <v>#DIV/0!</v>
      </c>
      <c r="BG310" s="68" t="e">
        <f t="shared" si="166"/>
        <v>#DIV/0!</v>
      </c>
      <c r="BH310" s="67"/>
      <c r="BI310" s="67"/>
      <c r="BJ310" s="67" t="s">
        <v>122</v>
      </c>
      <c r="BK310" s="67"/>
      <c r="BL310" s="68" t="e">
        <f t="shared" si="167"/>
        <v>#DIV/0!</v>
      </c>
      <c r="BM310" s="68" t="e">
        <f t="shared" si="168"/>
        <v>#DIV/0!</v>
      </c>
      <c r="BN310" s="67"/>
      <c r="BO310" s="67"/>
      <c r="BP310" s="67" t="s">
        <v>123</v>
      </c>
      <c r="BQ310" s="67"/>
      <c r="BR310" s="68" t="e">
        <f t="shared" si="169"/>
        <v>#DIV/0!</v>
      </c>
      <c r="BS310" s="68" t="e">
        <f t="shared" si="170"/>
        <v>#DIV/0!</v>
      </c>
      <c r="BT310" s="67"/>
      <c r="BU310" s="67"/>
      <c r="BV310" s="67" t="s">
        <v>124</v>
      </c>
      <c r="BW310" s="67"/>
      <c r="BX310" s="68" t="e">
        <f t="shared" si="171"/>
        <v>#DIV/0!</v>
      </c>
      <c r="BY310" s="68" t="e">
        <f t="shared" si="172"/>
        <v>#DIV/0!</v>
      </c>
      <c r="BZ310" s="67"/>
      <c r="CA310" s="67"/>
      <c r="CB310" s="67" t="s">
        <v>125</v>
      </c>
      <c r="CC310" s="67"/>
      <c r="CD310" s="68" t="e">
        <f t="shared" si="173"/>
        <v>#DIV/0!</v>
      </c>
      <c r="CE310" s="68" t="e">
        <f t="shared" si="174"/>
        <v>#DIV/0!</v>
      </c>
      <c r="CF310" s="67"/>
      <c r="CG310" s="67"/>
      <c r="CH310" s="67" t="s">
        <v>126</v>
      </c>
      <c r="CI310" s="67"/>
      <c r="CJ310" s="68" t="e">
        <f t="shared" si="175"/>
        <v>#DIV/0!</v>
      </c>
      <c r="CK310" s="68" t="e">
        <f t="shared" si="176"/>
        <v>#DIV/0!</v>
      </c>
      <c r="CL310" s="67"/>
      <c r="CM310" s="67"/>
      <c r="CN310" s="58">
        <f t="shared" si="177"/>
        <v>0</v>
      </c>
      <c r="CO310" s="58">
        <f t="shared" si="178"/>
        <v>0</v>
      </c>
      <c r="CP310" s="58">
        <f t="shared" si="179"/>
        <v>0</v>
      </c>
      <c r="CQ310" s="58">
        <f t="shared" si="180"/>
        <v>0</v>
      </c>
      <c r="CR310" s="58">
        <f t="shared" si="181"/>
        <v>0</v>
      </c>
      <c r="CS310" s="58">
        <f t="shared" si="182"/>
        <v>0</v>
      </c>
      <c r="CT310" s="58">
        <f t="shared" si="183"/>
        <v>0</v>
      </c>
      <c r="CU310" s="58">
        <f t="shared" si="184"/>
        <v>0</v>
      </c>
      <c r="CV310" s="58">
        <f t="shared" si="185"/>
        <v>0</v>
      </c>
      <c r="CW310" s="58">
        <f t="shared" si="186"/>
        <v>0</v>
      </c>
      <c r="CX310" s="58">
        <f t="shared" si="187"/>
        <v>0</v>
      </c>
      <c r="CY310" s="58">
        <f t="shared" si="188"/>
        <v>0</v>
      </c>
      <c r="CZ310" s="58">
        <f t="shared" si="189"/>
        <v>0</v>
      </c>
    </row>
    <row r="311" spans="1:104" ht="26" x14ac:dyDescent="0.35">
      <c r="A311" s="136" t="s">
        <v>330</v>
      </c>
      <c r="B311" s="297"/>
      <c r="C311" s="20" t="s">
        <v>978</v>
      </c>
      <c r="D311" s="22"/>
      <c r="E311" s="22"/>
      <c r="F311" s="22"/>
      <c r="G311" s="20">
        <f t="shared" si="152"/>
        <v>0</v>
      </c>
      <c r="H311" s="20"/>
      <c r="I311" s="20"/>
      <c r="J311" s="20"/>
      <c r="K311" s="20"/>
      <c r="L311" s="20"/>
      <c r="M311" s="20"/>
      <c r="N311" s="20"/>
      <c r="O311" s="20"/>
      <c r="P311" s="20"/>
      <c r="Q311" s="20"/>
      <c r="R311" s="20"/>
      <c r="S311" s="20"/>
      <c r="T311" s="67" t="s">
        <v>115</v>
      </c>
      <c r="U311" s="67"/>
      <c r="V311" s="68" t="e">
        <f t="shared" si="153"/>
        <v>#DIV/0!</v>
      </c>
      <c r="W311" s="68" t="e">
        <f t="shared" si="154"/>
        <v>#DIV/0!</v>
      </c>
      <c r="X311" s="67"/>
      <c r="Y311" s="67"/>
      <c r="Z311" s="67" t="s">
        <v>116</v>
      </c>
      <c r="AA311" s="67"/>
      <c r="AB311" s="68" t="e">
        <f t="shared" si="155"/>
        <v>#DIV/0!</v>
      </c>
      <c r="AC311" s="68" t="e">
        <f t="shared" si="156"/>
        <v>#DIV/0!</v>
      </c>
      <c r="AD311" s="67"/>
      <c r="AE311" s="67"/>
      <c r="AF311" s="67" t="s">
        <v>117</v>
      </c>
      <c r="AG311" s="67"/>
      <c r="AH311" s="68" t="e">
        <f t="shared" si="157"/>
        <v>#DIV/0!</v>
      </c>
      <c r="AI311" s="68" t="e">
        <f t="shared" si="158"/>
        <v>#DIV/0!</v>
      </c>
      <c r="AJ311" s="67"/>
      <c r="AK311" s="67"/>
      <c r="AL311" s="67" t="s">
        <v>118</v>
      </c>
      <c r="AM311" s="67"/>
      <c r="AN311" s="68" t="e">
        <f t="shared" si="159"/>
        <v>#DIV/0!</v>
      </c>
      <c r="AO311" s="68" t="e">
        <f t="shared" si="160"/>
        <v>#DIV/0!</v>
      </c>
      <c r="AP311" s="67"/>
      <c r="AQ311" s="67"/>
      <c r="AR311" s="67" t="s">
        <v>119</v>
      </c>
      <c r="AS311" s="67"/>
      <c r="AT311" s="68" t="e">
        <f t="shared" si="161"/>
        <v>#DIV/0!</v>
      </c>
      <c r="AU311" s="68" t="e">
        <f t="shared" si="162"/>
        <v>#DIV/0!</v>
      </c>
      <c r="AV311" s="67"/>
      <c r="AW311" s="67"/>
      <c r="AX311" s="67" t="s">
        <v>120</v>
      </c>
      <c r="AY311" s="67"/>
      <c r="AZ311" s="68" t="e">
        <f t="shared" si="163"/>
        <v>#DIV/0!</v>
      </c>
      <c r="BA311" s="68" t="e">
        <f t="shared" si="164"/>
        <v>#DIV/0!</v>
      </c>
      <c r="BB311" s="67"/>
      <c r="BC311" s="67"/>
      <c r="BD311" s="67" t="s">
        <v>121</v>
      </c>
      <c r="BE311" s="67"/>
      <c r="BF311" s="68" t="e">
        <f t="shared" si="165"/>
        <v>#DIV/0!</v>
      </c>
      <c r="BG311" s="68" t="e">
        <f t="shared" si="166"/>
        <v>#DIV/0!</v>
      </c>
      <c r="BH311" s="67"/>
      <c r="BI311" s="67"/>
      <c r="BJ311" s="67" t="s">
        <v>122</v>
      </c>
      <c r="BK311" s="67"/>
      <c r="BL311" s="68" t="e">
        <f t="shared" si="167"/>
        <v>#DIV/0!</v>
      </c>
      <c r="BM311" s="68" t="e">
        <f t="shared" si="168"/>
        <v>#DIV/0!</v>
      </c>
      <c r="BN311" s="67"/>
      <c r="BO311" s="67"/>
      <c r="BP311" s="67" t="s">
        <v>123</v>
      </c>
      <c r="BQ311" s="67"/>
      <c r="BR311" s="68" t="e">
        <f t="shared" si="169"/>
        <v>#DIV/0!</v>
      </c>
      <c r="BS311" s="68" t="e">
        <f t="shared" si="170"/>
        <v>#DIV/0!</v>
      </c>
      <c r="BT311" s="67"/>
      <c r="BU311" s="67"/>
      <c r="BV311" s="67" t="s">
        <v>124</v>
      </c>
      <c r="BW311" s="67"/>
      <c r="BX311" s="68" t="e">
        <f t="shared" si="171"/>
        <v>#DIV/0!</v>
      </c>
      <c r="BY311" s="68" t="e">
        <f t="shared" si="172"/>
        <v>#DIV/0!</v>
      </c>
      <c r="BZ311" s="67"/>
      <c r="CA311" s="67"/>
      <c r="CB311" s="67" t="s">
        <v>125</v>
      </c>
      <c r="CC311" s="67"/>
      <c r="CD311" s="68" t="e">
        <f t="shared" si="173"/>
        <v>#DIV/0!</v>
      </c>
      <c r="CE311" s="68" t="e">
        <f t="shared" si="174"/>
        <v>#DIV/0!</v>
      </c>
      <c r="CF311" s="67"/>
      <c r="CG311" s="67"/>
      <c r="CH311" s="67" t="s">
        <v>126</v>
      </c>
      <c r="CI311" s="67"/>
      <c r="CJ311" s="68" t="e">
        <f t="shared" si="175"/>
        <v>#DIV/0!</v>
      </c>
      <c r="CK311" s="68" t="e">
        <f t="shared" si="176"/>
        <v>#DIV/0!</v>
      </c>
      <c r="CL311" s="67"/>
      <c r="CM311" s="67"/>
      <c r="CN311" s="58">
        <f t="shared" si="177"/>
        <v>0</v>
      </c>
      <c r="CO311" s="58">
        <f t="shared" si="178"/>
        <v>0</v>
      </c>
      <c r="CP311" s="58">
        <f t="shared" si="179"/>
        <v>0</v>
      </c>
      <c r="CQ311" s="58">
        <f t="shared" si="180"/>
        <v>0</v>
      </c>
      <c r="CR311" s="58">
        <f t="shared" si="181"/>
        <v>0</v>
      </c>
      <c r="CS311" s="58">
        <f t="shared" si="182"/>
        <v>0</v>
      </c>
      <c r="CT311" s="58">
        <f t="shared" si="183"/>
        <v>0</v>
      </c>
      <c r="CU311" s="58">
        <f t="shared" si="184"/>
        <v>0</v>
      </c>
      <c r="CV311" s="58">
        <f t="shared" si="185"/>
        <v>0</v>
      </c>
      <c r="CW311" s="58">
        <f t="shared" si="186"/>
        <v>0</v>
      </c>
      <c r="CX311" s="58">
        <f t="shared" si="187"/>
        <v>0</v>
      </c>
      <c r="CY311" s="58">
        <f t="shared" si="188"/>
        <v>0</v>
      </c>
      <c r="CZ311" s="58">
        <f t="shared" si="189"/>
        <v>0</v>
      </c>
    </row>
    <row r="312" spans="1:104" ht="26" x14ac:dyDescent="0.35">
      <c r="A312" s="136" t="s">
        <v>330</v>
      </c>
      <c r="B312" s="295" t="s">
        <v>160</v>
      </c>
      <c r="C312" s="20" t="s">
        <v>979</v>
      </c>
      <c r="D312" s="22" t="s">
        <v>386</v>
      </c>
      <c r="E312" s="22" t="s">
        <v>408</v>
      </c>
      <c r="F312" s="22" t="s">
        <v>409</v>
      </c>
      <c r="G312" s="20">
        <f t="shared" si="152"/>
        <v>3</v>
      </c>
      <c r="H312" s="20"/>
      <c r="I312" s="20"/>
      <c r="J312" s="20"/>
      <c r="K312" s="20"/>
      <c r="L312" s="20"/>
      <c r="M312" s="20">
        <v>1</v>
      </c>
      <c r="N312" s="20"/>
      <c r="O312" s="20">
        <v>1</v>
      </c>
      <c r="P312" s="20"/>
      <c r="Q312" s="20">
        <v>1</v>
      </c>
      <c r="R312" s="20"/>
      <c r="S312" s="20"/>
      <c r="T312" s="67" t="s">
        <v>115</v>
      </c>
      <c r="U312" s="67"/>
      <c r="V312" s="68" t="e">
        <f t="shared" si="153"/>
        <v>#DIV/0!</v>
      </c>
      <c r="W312" s="68">
        <f t="shared" si="154"/>
        <v>0</v>
      </c>
      <c r="X312" s="67"/>
      <c r="Y312" s="67"/>
      <c r="Z312" s="67" t="s">
        <v>116</v>
      </c>
      <c r="AA312" s="67"/>
      <c r="AB312" s="68" t="e">
        <f t="shared" si="155"/>
        <v>#DIV/0!</v>
      </c>
      <c r="AC312" s="68">
        <f t="shared" si="156"/>
        <v>0</v>
      </c>
      <c r="AD312" s="67"/>
      <c r="AE312" s="67"/>
      <c r="AF312" s="67" t="s">
        <v>117</v>
      </c>
      <c r="AG312" s="67"/>
      <c r="AH312" s="68" t="e">
        <f t="shared" si="157"/>
        <v>#DIV/0!</v>
      </c>
      <c r="AI312" s="68">
        <f t="shared" si="158"/>
        <v>0</v>
      </c>
      <c r="AJ312" s="67"/>
      <c r="AK312" s="67"/>
      <c r="AL312" s="67" t="s">
        <v>118</v>
      </c>
      <c r="AM312" s="67"/>
      <c r="AN312" s="68" t="e">
        <f t="shared" si="159"/>
        <v>#DIV/0!</v>
      </c>
      <c r="AO312" s="68">
        <f t="shared" si="160"/>
        <v>0</v>
      </c>
      <c r="AP312" s="67"/>
      <c r="AQ312" s="67"/>
      <c r="AR312" s="67" t="s">
        <v>119</v>
      </c>
      <c r="AS312" s="67"/>
      <c r="AT312" s="68" t="e">
        <f t="shared" si="161"/>
        <v>#DIV/0!</v>
      </c>
      <c r="AU312" s="68">
        <f t="shared" si="162"/>
        <v>0</v>
      </c>
      <c r="AV312" s="67"/>
      <c r="AW312" s="67"/>
      <c r="AX312" s="67" t="s">
        <v>120</v>
      </c>
      <c r="AY312" s="67"/>
      <c r="AZ312" s="68">
        <f t="shared" si="163"/>
        <v>0</v>
      </c>
      <c r="BA312" s="68">
        <f t="shared" si="164"/>
        <v>0</v>
      </c>
      <c r="BB312" s="67"/>
      <c r="BC312" s="67"/>
      <c r="BD312" s="67" t="s">
        <v>121</v>
      </c>
      <c r="BE312" s="67"/>
      <c r="BF312" s="68" t="e">
        <f t="shared" si="165"/>
        <v>#DIV/0!</v>
      </c>
      <c r="BG312" s="68">
        <f t="shared" si="166"/>
        <v>0</v>
      </c>
      <c r="BH312" s="67"/>
      <c r="BI312" s="67"/>
      <c r="BJ312" s="67" t="s">
        <v>122</v>
      </c>
      <c r="BK312" s="67"/>
      <c r="BL312" s="68">
        <f t="shared" si="167"/>
        <v>0</v>
      </c>
      <c r="BM312" s="68">
        <f t="shared" si="168"/>
        <v>0</v>
      </c>
      <c r="BN312" s="67"/>
      <c r="BO312" s="67"/>
      <c r="BP312" s="67" t="s">
        <v>123</v>
      </c>
      <c r="BQ312" s="67"/>
      <c r="BR312" s="68" t="e">
        <f t="shared" si="169"/>
        <v>#DIV/0!</v>
      </c>
      <c r="BS312" s="68">
        <f t="shared" si="170"/>
        <v>0</v>
      </c>
      <c r="BT312" s="67"/>
      <c r="BU312" s="67"/>
      <c r="BV312" s="67" t="s">
        <v>124</v>
      </c>
      <c r="BW312" s="67"/>
      <c r="BX312" s="68">
        <f t="shared" si="171"/>
        <v>0</v>
      </c>
      <c r="BY312" s="68">
        <f t="shared" si="172"/>
        <v>0</v>
      </c>
      <c r="BZ312" s="67"/>
      <c r="CA312" s="67"/>
      <c r="CB312" s="67" t="s">
        <v>125</v>
      </c>
      <c r="CC312" s="67"/>
      <c r="CD312" s="68" t="e">
        <f t="shared" si="173"/>
        <v>#DIV/0!</v>
      </c>
      <c r="CE312" s="68">
        <f t="shared" si="174"/>
        <v>0</v>
      </c>
      <c r="CF312" s="67"/>
      <c r="CG312" s="67"/>
      <c r="CH312" s="67" t="s">
        <v>126</v>
      </c>
      <c r="CI312" s="67"/>
      <c r="CJ312" s="68" t="e">
        <f t="shared" si="175"/>
        <v>#DIV/0!</v>
      </c>
      <c r="CK312" s="68">
        <f t="shared" si="176"/>
        <v>0</v>
      </c>
      <c r="CL312" s="67"/>
      <c r="CM312" s="67"/>
      <c r="CN312" s="58">
        <f t="shared" si="177"/>
        <v>0</v>
      </c>
      <c r="CO312" s="58">
        <f t="shared" si="178"/>
        <v>0</v>
      </c>
      <c r="CP312" s="58">
        <f t="shared" si="179"/>
        <v>0</v>
      </c>
      <c r="CQ312" s="58">
        <f t="shared" si="180"/>
        <v>0</v>
      </c>
      <c r="CR312" s="58">
        <f t="shared" si="181"/>
        <v>0</v>
      </c>
      <c r="CS312" s="58">
        <f t="shared" si="182"/>
        <v>0</v>
      </c>
      <c r="CT312" s="58">
        <f t="shared" si="183"/>
        <v>0</v>
      </c>
      <c r="CU312" s="58">
        <f t="shared" si="184"/>
        <v>0</v>
      </c>
      <c r="CV312" s="58">
        <f t="shared" si="185"/>
        <v>0</v>
      </c>
      <c r="CW312" s="58">
        <f t="shared" si="186"/>
        <v>0</v>
      </c>
      <c r="CX312" s="58">
        <f t="shared" si="187"/>
        <v>0</v>
      </c>
      <c r="CY312" s="58">
        <f t="shared" si="188"/>
        <v>0</v>
      </c>
      <c r="CZ312" s="58">
        <f t="shared" si="189"/>
        <v>0</v>
      </c>
    </row>
    <row r="313" spans="1:104" ht="26" x14ac:dyDescent="0.35">
      <c r="A313" s="136" t="s">
        <v>330</v>
      </c>
      <c r="B313" s="296"/>
      <c r="C313" s="20" t="s">
        <v>980</v>
      </c>
      <c r="D313" s="22"/>
      <c r="E313" s="22"/>
      <c r="F313" s="22"/>
      <c r="G313" s="20">
        <f t="shared" si="152"/>
        <v>0</v>
      </c>
      <c r="H313" s="20"/>
      <c r="I313" s="20"/>
      <c r="J313" s="20"/>
      <c r="K313" s="20"/>
      <c r="L313" s="20"/>
      <c r="M313" s="20"/>
      <c r="N313" s="20"/>
      <c r="O313" s="20"/>
      <c r="P313" s="20"/>
      <c r="Q313" s="20"/>
      <c r="R313" s="20"/>
      <c r="S313" s="20"/>
      <c r="T313" s="67" t="s">
        <v>115</v>
      </c>
      <c r="U313" s="67"/>
      <c r="V313" s="68" t="e">
        <f t="shared" si="153"/>
        <v>#DIV/0!</v>
      </c>
      <c r="W313" s="68" t="e">
        <f t="shared" si="154"/>
        <v>#DIV/0!</v>
      </c>
      <c r="X313" s="67"/>
      <c r="Y313" s="67"/>
      <c r="Z313" s="67" t="s">
        <v>116</v>
      </c>
      <c r="AA313" s="67"/>
      <c r="AB313" s="68" t="e">
        <f t="shared" si="155"/>
        <v>#DIV/0!</v>
      </c>
      <c r="AC313" s="68" t="e">
        <f t="shared" si="156"/>
        <v>#DIV/0!</v>
      </c>
      <c r="AD313" s="67"/>
      <c r="AE313" s="67"/>
      <c r="AF313" s="67" t="s">
        <v>117</v>
      </c>
      <c r="AG313" s="67"/>
      <c r="AH313" s="68" t="e">
        <f t="shared" si="157"/>
        <v>#DIV/0!</v>
      </c>
      <c r="AI313" s="68" t="e">
        <f t="shared" si="158"/>
        <v>#DIV/0!</v>
      </c>
      <c r="AJ313" s="67"/>
      <c r="AK313" s="67"/>
      <c r="AL313" s="67" t="s">
        <v>118</v>
      </c>
      <c r="AM313" s="67"/>
      <c r="AN313" s="68" t="e">
        <f t="shared" si="159"/>
        <v>#DIV/0!</v>
      </c>
      <c r="AO313" s="68" t="e">
        <f t="shared" si="160"/>
        <v>#DIV/0!</v>
      </c>
      <c r="AP313" s="67"/>
      <c r="AQ313" s="67"/>
      <c r="AR313" s="67" t="s">
        <v>119</v>
      </c>
      <c r="AS313" s="67"/>
      <c r="AT313" s="68" t="e">
        <f t="shared" si="161"/>
        <v>#DIV/0!</v>
      </c>
      <c r="AU313" s="68" t="e">
        <f t="shared" si="162"/>
        <v>#DIV/0!</v>
      </c>
      <c r="AV313" s="67"/>
      <c r="AW313" s="67"/>
      <c r="AX313" s="67" t="s">
        <v>120</v>
      </c>
      <c r="AY313" s="67"/>
      <c r="AZ313" s="68" t="e">
        <f t="shared" si="163"/>
        <v>#DIV/0!</v>
      </c>
      <c r="BA313" s="68" t="e">
        <f t="shared" si="164"/>
        <v>#DIV/0!</v>
      </c>
      <c r="BB313" s="67"/>
      <c r="BC313" s="67"/>
      <c r="BD313" s="67" t="s">
        <v>121</v>
      </c>
      <c r="BE313" s="67"/>
      <c r="BF313" s="68" t="e">
        <f t="shared" si="165"/>
        <v>#DIV/0!</v>
      </c>
      <c r="BG313" s="68" t="e">
        <f t="shared" si="166"/>
        <v>#DIV/0!</v>
      </c>
      <c r="BH313" s="67"/>
      <c r="BI313" s="67"/>
      <c r="BJ313" s="67" t="s">
        <v>122</v>
      </c>
      <c r="BK313" s="67"/>
      <c r="BL313" s="68" t="e">
        <f t="shared" si="167"/>
        <v>#DIV/0!</v>
      </c>
      <c r="BM313" s="68" t="e">
        <f t="shared" si="168"/>
        <v>#DIV/0!</v>
      </c>
      <c r="BN313" s="67"/>
      <c r="BO313" s="67"/>
      <c r="BP313" s="67" t="s">
        <v>123</v>
      </c>
      <c r="BQ313" s="67"/>
      <c r="BR313" s="68" t="e">
        <f t="shared" si="169"/>
        <v>#DIV/0!</v>
      </c>
      <c r="BS313" s="68" t="e">
        <f t="shared" si="170"/>
        <v>#DIV/0!</v>
      </c>
      <c r="BT313" s="67"/>
      <c r="BU313" s="67"/>
      <c r="BV313" s="67" t="s">
        <v>124</v>
      </c>
      <c r="BW313" s="67"/>
      <c r="BX313" s="68" t="e">
        <f t="shared" si="171"/>
        <v>#DIV/0!</v>
      </c>
      <c r="BY313" s="68" t="e">
        <f t="shared" si="172"/>
        <v>#DIV/0!</v>
      </c>
      <c r="BZ313" s="67"/>
      <c r="CA313" s="67"/>
      <c r="CB313" s="67" t="s">
        <v>125</v>
      </c>
      <c r="CC313" s="67"/>
      <c r="CD313" s="68" t="e">
        <f t="shared" si="173"/>
        <v>#DIV/0!</v>
      </c>
      <c r="CE313" s="68" t="e">
        <f t="shared" si="174"/>
        <v>#DIV/0!</v>
      </c>
      <c r="CF313" s="67"/>
      <c r="CG313" s="67"/>
      <c r="CH313" s="67" t="s">
        <v>126</v>
      </c>
      <c r="CI313" s="67"/>
      <c r="CJ313" s="68" t="e">
        <f t="shared" si="175"/>
        <v>#DIV/0!</v>
      </c>
      <c r="CK313" s="68" t="e">
        <f t="shared" si="176"/>
        <v>#DIV/0!</v>
      </c>
      <c r="CL313" s="67"/>
      <c r="CM313" s="67"/>
      <c r="CN313" s="58">
        <f t="shared" si="177"/>
        <v>0</v>
      </c>
      <c r="CO313" s="58">
        <f t="shared" si="178"/>
        <v>0</v>
      </c>
      <c r="CP313" s="58">
        <f t="shared" si="179"/>
        <v>0</v>
      </c>
      <c r="CQ313" s="58">
        <f t="shared" si="180"/>
        <v>0</v>
      </c>
      <c r="CR313" s="58">
        <f t="shared" si="181"/>
        <v>0</v>
      </c>
      <c r="CS313" s="58">
        <f t="shared" si="182"/>
        <v>0</v>
      </c>
      <c r="CT313" s="58">
        <f t="shared" si="183"/>
        <v>0</v>
      </c>
      <c r="CU313" s="58">
        <f t="shared" si="184"/>
        <v>0</v>
      </c>
      <c r="CV313" s="58">
        <f t="shared" si="185"/>
        <v>0</v>
      </c>
      <c r="CW313" s="58">
        <f t="shared" si="186"/>
        <v>0</v>
      </c>
      <c r="CX313" s="58">
        <f t="shared" si="187"/>
        <v>0</v>
      </c>
      <c r="CY313" s="58">
        <f t="shared" si="188"/>
        <v>0</v>
      </c>
      <c r="CZ313" s="58">
        <f t="shared" si="189"/>
        <v>0</v>
      </c>
    </row>
    <row r="314" spans="1:104" ht="26" x14ac:dyDescent="0.35">
      <c r="A314" s="136" t="s">
        <v>330</v>
      </c>
      <c r="B314" s="296"/>
      <c r="C314" s="20" t="s">
        <v>981</v>
      </c>
      <c r="D314" s="22"/>
      <c r="E314" s="22"/>
      <c r="F314" s="22"/>
      <c r="G314" s="20">
        <f t="shared" si="152"/>
        <v>0</v>
      </c>
      <c r="H314" s="20"/>
      <c r="I314" s="20"/>
      <c r="J314" s="20"/>
      <c r="K314" s="20"/>
      <c r="L314" s="20"/>
      <c r="M314" s="20"/>
      <c r="N314" s="20"/>
      <c r="O314" s="20"/>
      <c r="P314" s="20"/>
      <c r="Q314" s="20"/>
      <c r="R314" s="20"/>
      <c r="S314" s="20"/>
      <c r="T314" s="67" t="s">
        <v>115</v>
      </c>
      <c r="U314" s="67"/>
      <c r="V314" s="68" t="e">
        <f t="shared" si="153"/>
        <v>#DIV/0!</v>
      </c>
      <c r="W314" s="68" t="e">
        <f t="shared" si="154"/>
        <v>#DIV/0!</v>
      </c>
      <c r="X314" s="67"/>
      <c r="Y314" s="67"/>
      <c r="Z314" s="67" t="s">
        <v>116</v>
      </c>
      <c r="AA314" s="67"/>
      <c r="AB314" s="68" t="e">
        <f t="shared" si="155"/>
        <v>#DIV/0!</v>
      </c>
      <c r="AC314" s="68" t="e">
        <f t="shared" si="156"/>
        <v>#DIV/0!</v>
      </c>
      <c r="AD314" s="67"/>
      <c r="AE314" s="67"/>
      <c r="AF314" s="67" t="s">
        <v>117</v>
      </c>
      <c r="AG314" s="67"/>
      <c r="AH314" s="68" t="e">
        <f t="shared" si="157"/>
        <v>#DIV/0!</v>
      </c>
      <c r="AI314" s="68" t="e">
        <f t="shared" si="158"/>
        <v>#DIV/0!</v>
      </c>
      <c r="AJ314" s="67"/>
      <c r="AK314" s="67"/>
      <c r="AL314" s="67" t="s">
        <v>118</v>
      </c>
      <c r="AM314" s="67"/>
      <c r="AN314" s="68" t="e">
        <f t="shared" si="159"/>
        <v>#DIV/0!</v>
      </c>
      <c r="AO314" s="68" t="e">
        <f t="shared" si="160"/>
        <v>#DIV/0!</v>
      </c>
      <c r="AP314" s="67"/>
      <c r="AQ314" s="67"/>
      <c r="AR314" s="67" t="s">
        <v>119</v>
      </c>
      <c r="AS314" s="67"/>
      <c r="AT314" s="68" t="e">
        <f t="shared" si="161"/>
        <v>#DIV/0!</v>
      </c>
      <c r="AU314" s="68" t="e">
        <f t="shared" si="162"/>
        <v>#DIV/0!</v>
      </c>
      <c r="AV314" s="67"/>
      <c r="AW314" s="67"/>
      <c r="AX314" s="67" t="s">
        <v>120</v>
      </c>
      <c r="AY314" s="67"/>
      <c r="AZ314" s="68" t="e">
        <f t="shared" si="163"/>
        <v>#DIV/0!</v>
      </c>
      <c r="BA314" s="68" t="e">
        <f t="shared" si="164"/>
        <v>#DIV/0!</v>
      </c>
      <c r="BB314" s="67"/>
      <c r="BC314" s="67"/>
      <c r="BD314" s="67" t="s">
        <v>121</v>
      </c>
      <c r="BE314" s="67"/>
      <c r="BF314" s="68" t="e">
        <f t="shared" si="165"/>
        <v>#DIV/0!</v>
      </c>
      <c r="BG314" s="68" t="e">
        <f t="shared" si="166"/>
        <v>#DIV/0!</v>
      </c>
      <c r="BH314" s="67"/>
      <c r="BI314" s="67"/>
      <c r="BJ314" s="67" t="s">
        <v>122</v>
      </c>
      <c r="BK314" s="67"/>
      <c r="BL314" s="68" t="e">
        <f t="shared" si="167"/>
        <v>#DIV/0!</v>
      </c>
      <c r="BM314" s="68" t="e">
        <f t="shared" si="168"/>
        <v>#DIV/0!</v>
      </c>
      <c r="BN314" s="67"/>
      <c r="BO314" s="67"/>
      <c r="BP314" s="67" t="s">
        <v>123</v>
      </c>
      <c r="BQ314" s="67"/>
      <c r="BR314" s="68" t="e">
        <f t="shared" si="169"/>
        <v>#DIV/0!</v>
      </c>
      <c r="BS314" s="68" t="e">
        <f t="shared" si="170"/>
        <v>#DIV/0!</v>
      </c>
      <c r="BT314" s="67"/>
      <c r="BU314" s="67"/>
      <c r="BV314" s="67" t="s">
        <v>124</v>
      </c>
      <c r="BW314" s="67"/>
      <c r="BX314" s="68" t="e">
        <f t="shared" si="171"/>
        <v>#DIV/0!</v>
      </c>
      <c r="BY314" s="68" t="e">
        <f t="shared" si="172"/>
        <v>#DIV/0!</v>
      </c>
      <c r="BZ314" s="67"/>
      <c r="CA314" s="67"/>
      <c r="CB314" s="67" t="s">
        <v>125</v>
      </c>
      <c r="CC314" s="67"/>
      <c r="CD314" s="68" t="e">
        <f t="shared" si="173"/>
        <v>#DIV/0!</v>
      </c>
      <c r="CE314" s="68" t="e">
        <f t="shared" si="174"/>
        <v>#DIV/0!</v>
      </c>
      <c r="CF314" s="67"/>
      <c r="CG314" s="67"/>
      <c r="CH314" s="67" t="s">
        <v>126</v>
      </c>
      <c r="CI314" s="67"/>
      <c r="CJ314" s="68" t="e">
        <f t="shared" si="175"/>
        <v>#DIV/0!</v>
      </c>
      <c r="CK314" s="68" t="e">
        <f t="shared" si="176"/>
        <v>#DIV/0!</v>
      </c>
      <c r="CL314" s="67"/>
      <c r="CM314" s="67"/>
      <c r="CN314" s="58">
        <f t="shared" si="177"/>
        <v>0</v>
      </c>
      <c r="CO314" s="58">
        <f t="shared" si="178"/>
        <v>0</v>
      </c>
      <c r="CP314" s="58">
        <f t="shared" si="179"/>
        <v>0</v>
      </c>
      <c r="CQ314" s="58">
        <f t="shared" si="180"/>
        <v>0</v>
      </c>
      <c r="CR314" s="58">
        <f t="shared" si="181"/>
        <v>0</v>
      </c>
      <c r="CS314" s="58">
        <f t="shared" si="182"/>
        <v>0</v>
      </c>
      <c r="CT314" s="58">
        <f t="shared" si="183"/>
        <v>0</v>
      </c>
      <c r="CU314" s="58">
        <f t="shared" si="184"/>
        <v>0</v>
      </c>
      <c r="CV314" s="58">
        <f t="shared" si="185"/>
        <v>0</v>
      </c>
      <c r="CW314" s="58">
        <f t="shared" si="186"/>
        <v>0</v>
      </c>
      <c r="CX314" s="58">
        <f t="shared" si="187"/>
        <v>0</v>
      </c>
      <c r="CY314" s="58">
        <f t="shared" si="188"/>
        <v>0</v>
      </c>
      <c r="CZ314" s="58">
        <f t="shared" si="189"/>
        <v>0</v>
      </c>
    </row>
    <row r="315" spans="1:104" ht="26" x14ac:dyDescent="0.35">
      <c r="A315" s="136" t="s">
        <v>330</v>
      </c>
      <c r="B315" s="297"/>
      <c r="C315" s="20" t="s">
        <v>982</v>
      </c>
      <c r="D315" s="22"/>
      <c r="E315" s="22"/>
      <c r="F315" s="22"/>
      <c r="G315" s="20">
        <f t="shared" si="152"/>
        <v>0</v>
      </c>
      <c r="H315" s="20"/>
      <c r="I315" s="20"/>
      <c r="J315" s="20"/>
      <c r="K315" s="20"/>
      <c r="L315" s="20"/>
      <c r="M315" s="20"/>
      <c r="N315" s="20"/>
      <c r="O315" s="20"/>
      <c r="P315" s="20"/>
      <c r="Q315" s="20"/>
      <c r="R315" s="20"/>
      <c r="S315" s="20"/>
      <c r="T315" s="67" t="s">
        <v>115</v>
      </c>
      <c r="U315" s="67"/>
      <c r="V315" s="68" t="e">
        <f t="shared" si="153"/>
        <v>#DIV/0!</v>
      </c>
      <c r="W315" s="68" t="e">
        <f t="shared" si="154"/>
        <v>#DIV/0!</v>
      </c>
      <c r="X315" s="67"/>
      <c r="Y315" s="67"/>
      <c r="Z315" s="67" t="s">
        <v>116</v>
      </c>
      <c r="AA315" s="67"/>
      <c r="AB315" s="68" t="e">
        <f t="shared" si="155"/>
        <v>#DIV/0!</v>
      </c>
      <c r="AC315" s="68" t="e">
        <f t="shared" si="156"/>
        <v>#DIV/0!</v>
      </c>
      <c r="AD315" s="67"/>
      <c r="AE315" s="67"/>
      <c r="AF315" s="67" t="s">
        <v>117</v>
      </c>
      <c r="AG315" s="67"/>
      <c r="AH315" s="68" t="e">
        <f t="shared" si="157"/>
        <v>#DIV/0!</v>
      </c>
      <c r="AI315" s="68" t="e">
        <f t="shared" si="158"/>
        <v>#DIV/0!</v>
      </c>
      <c r="AJ315" s="67"/>
      <c r="AK315" s="67"/>
      <c r="AL315" s="67" t="s">
        <v>118</v>
      </c>
      <c r="AM315" s="67"/>
      <c r="AN315" s="68" t="e">
        <f t="shared" si="159"/>
        <v>#DIV/0!</v>
      </c>
      <c r="AO315" s="68" t="e">
        <f t="shared" si="160"/>
        <v>#DIV/0!</v>
      </c>
      <c r="AP315" s="67"/>
      <c r="AQ315" s="67"/>
      <c r="AR315" s="67" t="s">
        <v>119</v>
      </c>
      <c r="AS315" s="67"/>
      <c r="AT315" s="68" t="e">
        <f t="shared" si="161"/>
        <v>#DIV/0!</v>
      </c>
      <c r="AU315" s="68" t="e">
        <f t="shared" si="162"/>
        <v>#DIV/0!</v>
      </c>
      <c r="AV315" s="67"/>
      <c r="AW315" s="67"/>
      <c r="AX315" s="67" t="s">
        <v>120</v>
      </c>
      <c r="AY315" s="67"/>
      <c r="AZ315" s="68" t="e">
        <f t="shared" si="163"/>
        <v>#DIV/0!</v>
      </c>
      <c r="BA315" s="68" t="e">
        <f t="shared" si="164"/>
        <v>#DIV/0!</v>
      </c>
      <c r="BB315" s="67"/>
      <c r="BC315" s="67"/>
      <c r="BD315" s="67" t="s">
        <v>121</v>
      </c>
      <c r="BE315" s="67"/>
      <c r="BF315" s="68" t="e">
        <f t="shared" si="165"/>
        <v>#DIV/0!</v>
      </c>
      <c r="BG315" s="68" t="e">
        <f t="shared" si="166"/>
        <v>#DIV/0!</v>
      </c>
      <c r="BH315" s="67"/>
      <c r="BI315" s="67"/>
      <c r="BJ315" s="67" t="s">
        <v>122</v>
      </c>
      <c r="BK315" s="67"/>
      <c r="BL315" s="68" t="e">
        <f t="shared" si="167"/>
        <v>#DIV/0!</v>
      </c>
      <c r="BM315" s="68" t="e">
        <f t="shared" si="168"/>
        <v>#DIV/0!</v>
      </c>
      <c r="BN315" s="67"/>
      <c r="BO315" s="67"/>
      <c r="BP315" s="67" t="s">
        <v>123</v>
      </c>
      <c r="BQ315" s="67"/>
      <c r="BR315" s="68" t="e">
        <f t="shared" si="169"/>
        <v>#DIV/0!</v>
      </c>
      <c r="BS315" s="68" t="e">
        <f t="shared" si="170"/>
        <v>#DIV/0!</v>
      </c>
      <c r="BT315" s="67"/>
      <c r="BU315" s="67"/>
      <c r="BV315" s="67" t="s">
        <v>124</v>
      </c>
      <c r="BW315" s="67"/>
      <c r="BX315" s="68" t="e">
        <f t="shared" si="171"/>
        <v>#DIV/0!</v>
      </c>
      <c r="BY315" s="68" t="e">
        <f t="shared" si="172"/>
        <v>#DIV/0!</v>
      </c>
      <c r="BZ315" s="67"/>
      <c r="CA315" s="67"/>
      <c r="CB315" s="67" t="s">
        <v>125</v>
      </c>
      <c r="CC315" s="67"/>
      <c r="CD315" s="68" t="e">
        <f t="shared" si="173"/>
        <v>#DIV/0!</v>
      </c>
      <c r="CE315" s="68" t="e">
        <f t="shared" si="174"/>
        <v>#DIV/0!</v>
      </c>
      <c r="CF315" s="67"/>
      <c r="CG315" s="67"/>
      <c r="CH315" s="67" t="s">
        <v>126</v>
      </c>
      <c r="CI315" s="67"/>
      <c r="CJ315" s="68" t="e">
        <f t="shared" si="175"/>
        <v>#DIV/0!</v>
      </c>
      <c r="CK315" s="68" t="e">
        <f t="shared" si="176"/>
        <v>#DIV/0!</v>
      </c>
      <c r="CL315" s="67"/>
      <c r="CM315" s="67"/>
      <c r="CN315" s="58">
        <f t="shared" si="177"/>
        <v>0</v>
      </c>
      <c r="CO315" s="58">
        <f t="shared" si="178"/>
        <v>0</v>
      </c>
      <c r="CP315" s="58">
        <f t="shared" si="179"/>
        <v>0</v>
      </c>
      <c r="CQ315" s="58">
        <f t="shared" si="180"/>
        <v>0</v>
      </c>
      <c r="CR315" s="58">
        <f t="shared" si="181"/>
        <v>0</v>
      </c>
      <c r="CS315" s="58">
        <f t="shared" si="182"/>
        <v>0</v>
      </c>
      <c r="CT315" s="58">
        <f t="shared" si="183"/>
        <v>0</v>
      </c>
      <c r="CU315" s="58">
        <f t="shared" si="184"/>
        <v>0</v>
      </c>
      <c r="CV315" s="58">
        <f t="shared" si="185"/>
        <v>0</v>
      </c>
      <c r="CW315" s="58">
        <f t="shared" si="186"/>
        <v>0</v>
      </c>
      <c r="CX315" s="58">
        <f t="shared" si="187"/>
        <v>0</v>
      </c>
      <c r="CY315" s="58">
        <f t="shared" si="188"/>
        <v>0</v>
      </c>
      <c r="CZ315" s="58">
        <f t="shared" si="189"/>
        <v>0</v>
      </c>
    </row>
    <row r="316" spans="1:104" ht="39" x14ac:dyDescent="0.35">
      <c r="A316" s="136" t="s">
        <v>426</v>
      </c>
      <c r="B316" s="295" t="s">
        <v>160</v>
      </c>
      <c r="C316" s="20" t="s">
        <v>983</v>
      </c>
      <c r="D316" s="22" t="s">
        <v>309</v>
      </c>
      <c r="E316" s="22" t="s">
        <v>447</v>
      </c>
      <c r="F316" s="22" t="s">
        <v>448</v>
      </c>
      <c r="G316" s="20">
        <f t="shared" si="152"/>
        <v>1</v>
      </c>
      <c r="H316" s="20"/>
      <c r="I316" s="20"/>
      <c r="J316" s="20">
        <v>1</v>
      </c>
      <c r="K316" s="20"/>
      <c r="L316" s="20"/>
      <c r="M316" s="20"/>
      <c r="N316" s="20"/>
      <c r="O316" s="20"/>
      <c r="P316" s="20"/>
      <c r="Q316" s="20"/>
      <c r="R316" s="20"/>
      <c r="S316" s="20"/>
      <c r="T316" s="67" t="s">
        <v>115</v>
      </c>
      <c r="U316" s="67"/>
      <c r="V316" s="68" t="e">
        <f t="shared" si="153"/>
        <v>#DIV/0!</v>
      </c>
      <c r="W316" s="68">
        <f t="shared" si="154"/>
        <v>0</v>
      </c>
      <c r="X316" s="67"/>
      <c r="Y316" s="67"/>
      <c r="Z316" s="67" t="s">
        <v>116</v>
      </c>
      <c r="AA316" s="67"/>
      <c r="AB316" s="68" t="e">
        <f t="shared" si="155"/>
        <v>#DIV/0!</v>
      </c>
      <c r="AC316" s="68">
        <f t="shared" si="156"/>
        <v>0</v>
      </c>
      <c r="AD316" s="67"/>
      <c r="AE316" s="67"/>
      <c r="AF316" s="67" t="s">
        <v>117</v>
      </c>
      <c r="AG316" s="67"/>
      <c r="AH316" s="68">
        <f t="shared" si="157"/>
        <v>0</v>
      </c>
      <c r="AI316" s="68">
        <f t="shared" si="158"/>
        <v>0</v>
      </c>
      <c r="AJ316" s="67"/>
      <c r="AK316" s="67"/>
      <c r="AL316" s="67" t="s">
        <v>118</v>
      </c>
      <c r="AM316" s="67"/>
      <c r="AN316" s="68" t="e">
        <f t="shared" si="159"/>
        <v>#DIV/0!</v>
      </c>
      <c r="AO316" s="68">
        <f t="shared" si="160"/>
        <v>0</v>
      </c>
      <c r="AP316" s="67"/>
      <c r="AQ316" s="67"/>
      <c r="AR316" s="67" t="s">
        <v>119</v>
      </c>
      <c r="AS316" s="67"/>
      <c r="AT316" s="68" t="e">
        <f t="shared" si="161"/>
        <v>#DIV/0!</v>
      </c>
      <c r="AU316" s="68">
        <f t="shared" si="162"/>
        <v>0</v>
      </c>
      <c r="AV316" s="67"/>
      <c r="AW316" s="67"/>
      <c r="AX316" s="67" t="s">
        <v>120</v>
      </c>
      <c r="AY316" s="67"/>
      <c r="AZ316" s="68" t="e">
        <f t="shared" si="163"/>
        <v>#DIV/0!</v>
      </c>
      <c r="BA316" s="68">
        <f t="shared" si="164"/>
        <v>0</v>
      </c>
      <c r="BB316" s="67"/>
      <c r="BC316" s="67"/>
      <c r="BD316" s="67" t="s">
        <v>121</v>
      </c>
      <c r="BE316" s="67"/>
      <c r="BF316" s="68" t="e">
        <f t="shared" si="165"/>
        <v>#DIV/0!</v>
      </c>
      <c r="BG316" s="68">
        <f t="shared" si="166"/>
        <v>0</v>
      </c>
      <c r="BH316" s="67"/>
      <c r="BI316" s="67"/>
      <c r="BJ316" s="67" t="s">
        <v>122</v>
      </c>
      <c r="BK316" s="67"/>
      <c r="BL316" s="68" t="e">
        <f t="shared" si="167"/>
        <v>#DIV/0!</v>
      </c>
      <c r="BM316" s="68">
        <f t="shared" si="168"/>
        <v>0</v>
      </c>
      <c r="BN316" s="67"/>
      <c r="BO316" s="67"/>
      <c r="BP316" s="67" t="s">
        <v>123</v>
      </c>
      <c r="BQ316" s="67"/>
      <c r="BR316" s="68" t="e">
        <f t="shared" si="169"/>
        <v>#DIV/0!</v>
      </c>
      <c r="BS316" s="68">
        <f t="shared" si="170"/>
        <v>0</v>
      </c>
      <c r="BT316" s="67"/>
      <c r="BU316" s="67"/>
      <c r="BV316" s="67" t="s">
        <v>124</v>
      </c>
      <c r="BW316" s="67"/>
      <c r="BX316" s="68" t="e">
        <f t="shared" si="171"/>
        <v>#DIV/0!</v>
      </c>
      <c r="BY316" s="68">
        <f t="shared" si="172"/>
        <v>0</v>
      </c>
      <c r="BZ316" s="67"/>
      <c r="CA316" s="67"/>
      <c r="CB316" s="67" t="s">
        <v>125</v>
      </c>
      <c r="CC316" s="67"/>
      <c r="CD316" s="68" t="e">
        <f t="shared" si="173"/>
        <v>#DIV/0!</v>
      </c>
      <c r="CE316" s="68">
        <f t="shared" si="174"/>
        <v>0</v>
      </c>
      <c r="CF316" s="67"/>
      <c r="CG316" s="67"/>
      <c r="CH316" s="67" t="s">
        <v>126</v>
      </c>
      <c r="CI316" s="67"/>
      <c r="CJ316" s="68" t="e">
        <f t="shared" si="175"/>
        <v>#DIV/0!</v>
      </c>
      <c r="CK316" s="68">
        <f t="shared" si="176"/>
        <v>0</v>
      </c>
      <c r="CL316" s="67"/>
      <c r="CM316" s="67"/>
      <c r="CN316" s="58">
        <f t="shared" si="177"/>
        <v>0</v>
      </c>
      <c r="CO316" s="58">
        <f t="shared" si="178"/>
        <v>0</v>
      </c>
      <c r="CP316" s="58">
        <f t="shared" si="179"/>
        <v>0</v>
      </c>
      <c r="CQ316" s="58">
        <f t="shared" si="180"/>
        <v>0</v>
      </c>
      <c r="CR316" s="58">
        <f t="shared" si="181"/>
        <v>0</v>
      </c>
      <c r="CS316" s="58">
        <f t="shared" si="182"/>
        <v>0</v>
      </c>
      <c r="CT316" s="58">
        <f t="shared" si="183"/>
        <v>0</v>
      </c>
      <c r="CU316" s="58">
        <f t="shared" si="184"/>
        <v>0</v>
      </c>
      <c r="CV316" s="58">
        <f t="shared" si="185"/>
        <v>0</v>
      </c>
      <c r="CW316" s="58">
        <f t="shared" si="186"/>
        <v>0</v>
      </c>
      <c r="CX316" s="58">
        <f t="shared" si="187"/>
        <v>0</v>
      </c>
      <c r="CY316" s="58">
        <f t="shared" si="188"/>
        <v>0</v>
      </c>
      <c r="CZ316" s="58">
        <f t="shared" si="189"/>
        <v>0</v>
      </c>
    </row>
    <row r="317" spans="1:104" ht="26" x14ac:dyDescent="0.35">
      <c r="A317" s="136" t="s">
        <v>426</v>
      </c>
      <c r="B317" s="296"/>
      <c r="C317" s="20" t="s">
        <v>984</v>
      </c>
      <c r="D317" s="22"/>
      <c r="E317" s="22"/>
      <c r="F317" s="22"/>
      <c r="G317" s="20">
        <f t="shared" si="152"/>
        <v>0</v>
      </c>
      <c r="H317" s="20"/>
      <c r="I317" s="20"/>
      <c r="J317" s="20"/>
      <c r="K317" s="20"/>
      <c r="L317" s="20"/>
      <c r="M317" s="20"/>
      <c r="N317" s="20"/>
      <c r="O317" s="20"/>
      <c r="P317" s="20"/>
      <c r="Q317" s="20"/>
      <c r="R317" s="20"/>
      <c r="S317" s="20"/>
      <c r="T317" s="67" t="s">
        <v>115</v>
      </c>
      <c r="U317" s="67"/>
      <c r="V317" s="68" t="e">
        <f t="shared" si="153"/>
        <v>#DIV/0!</v>
      </c>
      <c r="W317" s="68" t="e">
        <f t="shared" si="154"/>
        <v>#DIV/0!</v>
      </c>
      <c r="X317" s="67"/>
      <c r="Y317" s="67"/>
      <c r="Z317" s="67" t="s">
        <v>116</v>
      </c>
      <c r="AA317" s="67"/>
      <c r="AB317" s="68" t="e">
        <f t="shared" si="155"/>
        <v>#DIV/0!</v>
      </c>
      <c r="AC317" s="68" t="e">
        <f t="shared" si="156"/>
        <v>#DIV/0!</v>
      </c>
      <c r="AD317" s="67"/>
      <c r="AE317" s="67"/>
      <c r="AF317" s="67" t="s">
        <v>117</v>
      </c>
      <c r="AG317" s="67"/>
      <c r="AH317" s="68" t="e">
        <f t="shared" si="157"/>
        <v>#DIV/0!</v>
      </c>
      <c r="AI317" s="68" t="e">
        <f t="shared" si="158"/>
        <v>#DIV/0!</v>
      </c>
      <c r="AJ317" s="67"/>
      <c r="AK317" s="67"/>
      <c r="AL317" s="67" t="s">
        <v>118</v>
      </c>
      <c r="AM317" s="67"/>
      <c r="AN317" s="68" t="e">
        <f t="shared" si="159"/>
        <v>#DIV/0!</v>
      </c>
      <c r="AO317" s="68" t="e">
        <f t="shared" si="160"/>
        <v>#DIV/0!</v>
      </c>
      <c r="AP317" s="67"/>
      <c r="AQ317" s="67"/>
      <c r="AR317" s="67" t="s">
        <v>119</v>
      </c>
      <c r="AS317" s="67"/>
      <c r="AT317" s="68" t="e">
        <f t="shared" si="161"/>
        <v>#DIV/0!</v>
      </c>
      <c r="AU317" s="68" t="e">
        <f t="shared" si="162"/>
        <v>#DIV/0!</v>
      </c>
      <c r="AV317" s="67"/>
      <c r="AW317" s="67"/>
      <c r="AX317" s="67" t="s">
        <v>120</v>
      </c>
      <c r="AY317" s="67"/>
      <c r="AZ317" s="68" t="e">
        <f t="shared" si="163"/>
        <v>#DIV/0!</v>
      </c>
      <c r="BA317" s="68" t="e">
        <f t="shared" si="164"/>
        <v>#DIV/0!</v>
      </c>
      <c r="BB317" s="67"/>
      <c r="BC317" s="67"/>
      <c r="BD317" s="67" t="s">
        <v>121</v>
      </c>
      <c r="BE317" s="67"/>
      <c r="BF317" s="68" t="e">
        <f t="shared" si="165"/>
        <v>#DIV/0!</v>
      </c>
      <c r="BG317" s="68" t="e">
        <f t="shared" si="166"/>
        <v>#DIV/0!</v>
      </c>
      <c r="BH317" s="67"/>
      <c r="BI317" s="67"/>
      <c r="BJ317" s="67" t="s">
        <v>122</v>
      </c>
      <c r="BK317" s="67"/>
      <c r="BL317" s="68" t="e">
        <f t="shared" si="167"/>
        <v>#DIV/0!</v>
      </c>
      <c r="BM317" s="68" t="e">
        <f t="shared" si="168"/>
        <v>#DIV/0!</v>
      </c>
      <c r="BN317" s="67"/>
      <c r="BO317" s="67"/>
      <c r="BP317" s="67" t="s">
        <v>123</v>
      </c>
      <c r="BQ317" s="67"/>
      <c r="BR317" s="68" t="e">
        <f t="shared" si="169"/>
        <v>#DIV/0!</v>
      </c>
      <c r="BS317" s="68" t="e">
        <f t="shared" si="170"/>
        <v>#DIV/0!</v>
      </c>
      <c r="BT317" s="67"/>
      <c r="BU317" s="67"/>
      <c r="BV317" s="67" t="s">
        <v>124</v>
      </c>
      <c r="BW317" s="67"/>
      <c r="BX317" s="68" t="e">
        <f t="shared" si="171"/>
        <v>#DIV/0!</v>
      </c>
      <c r="BY317" s="68" t="e">
        <f t="shared" si="172"/>
        <v>#DIV/0!</v>
      </c>
      <c r="BZ317" s="67"/>
      <c r="CA317" s="67"/>
      <c r="CB317" s="67" t="s">
        <v>125</v>
      </c>
      <c r="CC317" s="67"/>
      <c r="CD317" s="68" t="e">
        <f t="shared" si="173"/>
        <v>#DIV/0!</v>
      </c>
      <c r="CE317" s="68" t="e">
        <f t="shared" si="174"/>
        <v>#DIV/0!</v>
      </c>
      <c r="CF317" s="67"/>
      <c r="CG317" s="67"/>
      <c r="CH317" s="67" t="s">
        <v>126</v>
      </c>
      <c r="CI317" s="67"/>
      <c r="CJ317" s="68" t="e">
        <f t="shared" si="175"/>
        <v>#DIV/0!</v>
      </c>
      <c r="CK317" s="68" t="e">
        <f t="shared" si="176"/>
        <v>#DIV/0!</v>
      </c>
      <c r="CL317" s="67"/>
      <c r="CM317" s="67"/>
      <c r="CN317" s="58">
        <f t="shared" si="177"/>
        <v>0</v>
      </c>
      <c r="CO317" s="58">
        <f t="shared" si="178"/>
        <v>0</v>
      </c>
      <c r="CP317" s="58">
        <f t="shared" si="179"/>
        <v>0</v>
      </c>
      <c r="CQ317" s="58">
        <f t="shared" si="180"/>
        <v>0</v>
      </c>
      <c r="CR317" s="58">
        <f t="shared" si="181"/>
        <v>0</v>
      </c>
      <c r="CS317" s="58">
        <f t="shared" si="182"/>
        <v>0</v>
      </c>
      <c r="CT317" s="58">
        <f t="shared" si="183"/>
        <v>0</v>
      </c>
      <c r="CU317" s="58">
        <f t="shared" si="184"/>
        <v>0</v>
      </c>
      <c r="CV317" s="58">
        <f t="shared" si="185"/>
        <v>0</v>
      </c>
      <c r="CW317" s="58">
        <f t="shared" si="186"/>
        <v>0</v>
      </c>
      <c r="CX317" s="58">
        <f t="shared" si="187"/>
        <v>0</v>
      </c>
      <c r="CY317" s="58">
        <f t="shared" si="188"/>
        <v>0</v>
      </c>
      <c r="CZ317" s="58">
        <f t="shared" si="189"/>
        <v>0</v>
      </c>
    </row>
    <row r="318" spans="1:104" ht="26" x14ac:dyDescent="0.35">
      <c r="A318" s="136" t="s">
        <v>426</v>
      </c>
      <c r="B318" s="296"/>
      <c r="C318" s="20" t="s">
        <v>985</v>
      </c>
      <c r="D318" s="22"/>
      <c r="E318" s="22"/>
      <c r="F318" s="22"/>
      <c r="G318" s="20">
        <f t="shared" si="152"/>
        <v>0</v>
      </c>
      <c r="H318" s="20"/>
      <c r="I318" s="20"/>
      <c r="J318" s="20"/>
      <c r="K318" s="20"/>
      <c r="L318" s="20"/>
      <c r="M318" s="20"/>
      <c r="N318" s="20"/>
      <c r="O318" s="20"/>
      <c r="P318" s="20"/>
      <c r="Q318" s="20"/>
      <c r="R318" s="20"/>
      <c r="S318" s="20"/>
      <c r="T318" s="67" t="s">
        <v>115</v>
      </c>
      <c r="U318" s="67"/>
      <c r="V318" s="68" t="e">
        <f t="shared" si="153"/>
        <v>#DIV/0!</v>
      </c>
      <c r="W318" s="68" t="e">
        <f t="shared" si="154"/>
        <v>#DIV/0!</v>
      </c>
      <c r="X318" s="67"/>
      <c r="Y318" s="67"/>
      <c r="Z318" s="67" t="s">
        <v>116</v>
      </c>
      <c r="AA318" s="67"/>
      <c r="AB318" s="68" t="e">
        <f t="shared" si="155"/>
        <v>#DIV/0!</v>
      </c>
      <c r="AC318" s="68" t="e">
        <f t="shared" si="156"/>
        <v>#DIV/0!</v>
      </c>
      <c r="AD318" s="67"/>
      <c r="AE318" s="67"/>
      <c r="AF318" s="67" t="s">
        <v>117</v>
      </c>
      <c r="AG318" s="67"/>
      <c r="AH318" s="68" t="e">
        <f t="shared" si="157"/>
        <v>#DIV/0!</v>
      </c>
      <c r="AI318" s="68" t="e">
        <f t="shared" si="158"/>
        <v>#DIV/0!</v>
      </c>
      <c r="AJ318" s="67"/>
      <c r="AK318" s="67"/>
      <c r="AL318" s="67" t="s">
        <v>118</v>
      </c>
      <c r="AM318" s="67"/>
      <c r="AN318" s="68" t="e">
        <f t="shared" si="159"/>
        <v>#DIV/0!</v>
      </c>
      <c r="AO318" s="68" t="e">
        <f t="shared" si="160"/>
        <v>#DIV/0!</v>
      </c>
      <c r="AP318" s="67"/>
      <c r="AQ318" s="67"/>
      <c r="AR318" s="67" t="s">
        <v>119</v>
      </c>
      <c r="AS318" s="67"/>
      <c r="AT318" s="68" t="e">
        <f t="shared" si="161"/>
        <v>#DIV/0!</v>
      </c>
      <c r="AU318" s="68" t="e">
        <f t="shared" si="162"/>
        <v>#DIV/0!</v>
      </c>
      <c r="AV318" s="67"/>
      <c r="AW318" s="67"/>
      <c r="AX318" s="67" t="s">
        <v>120</v>
      </c>
      <c r="AY318" s="67"/>
      <c r="AZ318" s="68" t="e">
        <f t="shared" si="163"/>
        <v>#DIV/0!</v>
      </c>
      <c r="BA318" s="68" t="e">
        <f t="shared" si="164"/>
        <v>#DIV/0!</v>
      </c>
      <c r="BB318" s="67"/>
      <c r="BC318" s="67"/>
      <c r="BD318" s="67" t="s">
        <v>121</v>
      </c>
      <c r="BE318" s="67"/>
      <c r="BF318" s="68" t="e">
        <f t="shared" si="165"/>
        <v>#DIV/0!</v>
      </c>
      <c r="BG318" s="68" t="e">
        <f t="shared" si="166"/>
        <v>#DIV/0!</v>
      </c>
      <c r="BH318" s="67"/>
      <c r="BI318" s="67"/>
      <c r="BJ318" s="67" t="s">
        <v>122</v>
      </c>
      <c r="BK318" s="67"/>
      <c r="BL318" s="68" t="e">
        <f t="shared" si="167"/>
        <v>#DIV/0!</v>
      </c>
      <c r="BM318" s="68" t="e">
        <f t="shared" si="168"/>
        <v>#DIV/0!</v>
      </c>
      <c r="BN318" s="67"/>
      <c r="BO318" s="67"/>
      <c r="BP318" s="67" t="s">
        <v>123</v>
      </c>
      <c r="BQ318" s="67"/>
      <c r="BR318" s="68" t="e">
        <f t="shared" si="169"/>
        <v>#DIV/0!</v>
      </c>
      <c r="BS318" s="68" t="e">
        <f t="shared" si="170"/>
        <v>#DIV/0!</v>
      </c>
      <c r="BT318" s="67"/>
      <c r="BU318" s="67"/>
      <c r="BV318" s="67" t="s">
        <v>124</v>
      </c>
      <c r="BW318" s="67"/>
      <c r="BX318" s="68" t="e">
        <f t="shared" si="171"/>
        <v>#DIV/0!</v>
      </c>
      <c r="BY318" s="68" t="e">
        <f t="shared" si="172"/>
        <v>#DIV/0!</v>
      </c>
      <c r="BZ318" s="67"/>
      <c r="CA318" s="67"/>
      <c r="CB318" s="67" t="s">
        <v>125</v>
      </c>
      <c r="CC318" s="67"/>
      <c r="CD318" s="68" t="e">
        <f t="shared" si="173"/>
        <v>#DIV/0!</v>
      </c>
      <c r="CE318" s="68" t="e">
        <f t="shared" si="174"/>
        <v>#DIV/0!</v>
      </c>
      <c r="CF318" s="67"/>
      <c r="CG318" s="67"/>
      <c r="CH318" s="67" t="s">
        <v>126</v>
      </c>
      <c r="CI318" s="67"/>
      <c r="CJ318" s="68" t="e">
        <f t="shared" si="175"/>
        <v>#DIV/0!</v>
      </c>
      <c r="CK318" s="68" t="e">
        <f t="shared" si="176"/>
        <v>#DIV/0!</v>
      </c>
      <c r="CL318" s="67"/>
      <c r="CM318" s="67"/>
      <c r="CN318" s="58">
        <f t="shared" si="177"/>
        <v>0</v>
      </c>
      <c r="CO318" s="58">
        <f t="shared" si="178"/>
        <v>0</v>
      </c>
      <c r="CP318" s="58">
        <f t="shared" si="179"/>
        <v>0</v>
      </c>
      <c r="CQ318" s="58">
        <f t="shared" si="180"/>
        <v>0</v>
      </c>
      <c r="CR318" s="58">
        <f t="shared" si="181"/>
        <v>0</v>
      </c>
      <c r="CS318" s="58">
        <f t="shared" si="182"/>
        <v>0</v>
      </c>
      <c r="CT318" s="58">
        <f t="shared" si="183"/>
        <v>0</v>
      </c>
      <c r="CU318" s="58">
        <f t="shared" si="184"/>
        <v>0</v>
      </c>
      <c r="CV318" s="58">
        <f t="shared" si="185"/>
        <v>0</v>
      </c>
      <c r="CW318" s="58">
        <f t="shared" si="186"/>
        <v>0</v>
      </c>
      <c r="CX318" s="58">
        <f t="shared" si="187"/>
        <v>0</v>
      </c>
      <c r="CY318" s="58">
        <f t="shared" si="188"/>
        <v>0</v>
      </c>
      <c r="CZ318" s="58">
        <f t="shared" si="189"/>
        <v>0</v>
      </c>
    </row>
    <row r="319" spans="1:104" ht="26" x14ac:dyDescent="0.35">
      <c r="A319" s="136" t="s">
        <v>426</v>
      </c>
      <c r="B319" s="297"/>
      <c r="C319" s="20" t="s">
        <v>986</v>
      </c>
      <c r="D319" s="22"/>
      <c r="E319" s="22"/>
      <c r="F319" s="22"/>
      <c r="G319" s="20">
        <f t="shared" si="152"/>
        <v>0</v>
      </c>
      <c r="H319" s="20"/>
      <c r="I319" s="20"/>
      <c r="J319" s="20"/>
      <c r="K319" s="20"/>
      <c r="L319" s="20"/>
      <c r="M319" s="20"/>
      <c r="N319" s="20"/>
      <c r="O319" s="20"/>
      <c r="P319" s="20"/>
      <c r="Q319" s="20"/>
      <c r="R319" s="20"/>
      <c r="S319" s="20"/>
      <c r="T319" s="67" t="s">
        <v>115</v>
      </c>
      <c r="U319" s="67"/>
      <c r="V319" s="68" t="e">
        <f t="shared" si="153"/>
        <v>#DIV/0!</v>
      </c>
      <c r="W319" s="68" t="e">
        <f t="shared" si="154"/>
        <v>#DIV/0!</v>
      </c>
      <c r="X319" s="67"/>
      <c r="Y319" s="67"/>
      <c r="Z319" s="67" t="s">
        <v>116</v>
      </c>
      <c r="AA319" s="67"/>
      <c r="AB319" s="68" t="e">
        <f t="shared" si="155"/>
        <v>#DIV/0!</v>
      </c>
      <c r="AC319" s="68" t="e">
        <f t="shared" si="156"/>
        <v>#DIV/0!</v>
      </c>
      <c r="AD319" s="67"/>
      <c r="AE319" s="67"/>
      <c r="AF319" s="67" t="s">
        <v>117</v>
      </c>
      <c r="AG319" s="67"/>
      <c r="AH319" s="68" t="e">
        <f t="shared" si="157"/>
        <v>#DIV/0!</v>
      </c>
      <c r="AI319" s="68" t="e">
        <f t="shared" si="158"/>
        <v>#DIV/0!</v>
      </c>
      <c r="AJ319" s="67"/>
      <c r="AK319" s="67"/>
      <c r="AL319" s="67" t="s">
        <v>118</v>
      </c>
      <c r="AM319" s="67"/>
      <c r="AN319" s="68" t="e">
        <f t="shared" si="159"/>
        <v>#DIV/0!</v>
      </c>
      <c r="AO319" s="68" t="e">
        <f t="shared" si="160"/>
        <v>#DIV/0!</v>
      </c>
      <c r="AP319" s="67"/>
      <c r="AQ319" s="67"/>
      <c r="AR319" s="67" t="s">
        <v>119</v>
      </c>
      <c r="AS319" s="67"/>
      <c r="AT319" s="68" t="e">
        <f t="shared" si="161"/>
        <v>#DIV/0!</v>
      </c>
      <c r="AU319" s="68" t="e">
        <f t="shared" si="162"/>
        <v>#DIV/0!</v>
      </c>
      <c r="AV319" s="67"/>
      <c r="AW319" s="67"/>
      <c r="AX319" s="67" t="s">
        <v>120</v>
      </c>
      <c r="AY319" s="67"/>
      <c r="AZ319" s="68" t="e">
        <f t="shared" si="163"/>
        <v>#DIV/0!</v>
      </c>
      <c r="BA319" s="68" t="e">
        <f t="shared" si="164"/>
        <v>#DIV/0!</v>
      </c>
      <c r="BB319" s="67"/>
      <c r="BC319" s="67"/>
      <c r="BD319" s="67" t="s">
        <v>121</v>
      </c>
      <c r="BE319" s="67"/>
      <c r="BF319" s="68" t="e">
        <f t="shared" si="165"/>
        <v>#DIV/0!</v>
      </c>
      <c r="BG319" s="68" t="e">
        <f t="shared" si="166"/>
        <v>#DIV/0!</v>
      </c>
      <c r="BH319" s="67"/>
      <c r="BI319" s="67"/>
      <c r="BJ319" s="67" t="s">
        <v>122</v>
      </c>
      <c r="BK319" s="67"/>
      <c r="BL319" s="68" t="e">
        <f t="shared" si="167"/>
        <v>#DIV/0!</v>
      </c>
      <c r="BM319" s="68" t="e">
        <f t="shared" si="168"/>
        <v>#DIV/0!</v>
      </c>
      <c r="BN319" s="67"/>
      <c r="BO319" s="67"/>
      <c r="BP319" s="67" t="s">
        <v>123</v>
      </c>
      <c r="BQ319" s="67"/>
      <c r="BR319" s="68" t="e">
        <f t="shared" si="169"/>
        <v>#DIV/0!</v>
      </c>
      <c r="BS319" s="68" t="e">
        <f t="shared" si="170"/>
        <v>#DIV/0!</v>
      </c>
      <c r="BT319" s="67"/>
      <c r="BU319" s="67"/>
      <c r="BV319" s="67" t="s">
        <v>124</v>
      </c>
      <c r="BW319" s="67"/>
      <c r="BX319" s="68" t="e">
        <f t="shared" si="171"/>
        <v>#DIV/0!</v>
      </c>
      <c r="BY319" s="68" t="e">
        <f t="shared" si="172"/>
        <v>#DIV/0!</v>
      </c>
      <c r="BZ319" s="67"/>
      <c r="CA319" s="67"/>
      <c r="CB319" s="67" t="s">
        <v>125</v>
      </c>
      <c r="CC319" s="67"/>
      <c r="CD319" s="68" t="e">
        <f t="shared" si="173"/>
        <v>#DIV/0!</v>
      </c>
      <c r="CE319" s="68" t="e">
        <f t="shared" si="174"/>
        <v>#DIV/0!</v>
      </c>
      <c r="CF319" s="67"/>
      <c r="CG319" s="67"/>
      <c r="CH319" s="67" t="s">
        <v>126</v>
      </c>
      <c r="CI319" s="67"/>
      <c r="CJ319" s="68" t="e">
        <f t="shared" si="175"/>
        <v>#DIV/0!</v>
      </c>
      <c r="CK319" s="68" t="e">
        <f t="shared" si="176"/>
        <v>#DIV/0!</v>
      </c>
      <c r="CL319" s="67"/>
      <c r="CM319" s="67"/>
      <c r="CN319" s="58">
        <f t="shared" si="177"/>
        <v>0</v>
      </c>
      <c r="CO319" s="58">
        <f t="shared" si="178"/>
        <v>0</v>
      </c>
      <c r="CP319" s="58">
        <f t="shared" si="179"/>
        <v>0</v>
      </c>
      <c r="CQ319" s="58">
        <f t="shared" si="180"/>
        <v>0</v>
      </c>
      <c r="CR319" s="58">
        <f t="shared" si="181"/>
        <v>0</v>
      </c>
      <c r="CS319" s="58">
        <f t="shared" si="182"/>
        <v>0</v>
      </c>
      <c r="CT319" s="58">
        <f t="shared" si="183"/>
        <v>0</v>
      </c>
      <c r="CU319" s="58">
        <f t="shared" si="184"/>
        <v>0</v>
      </c>
      <c r="CV319" s="58">
        <f t="shared" si="185"/>
        <v>0</v>
      </c>
      <c r="CW319" s="58">
        <f t="shared" si="186"/>
        <v>0</v>
      </c>
      <c r="CX319" s="58">
        <f t="shared" si="187"/>
        <v>0</v>
      </c>
      <c r="CY319" s="58">
        <f t="shared" si="188"/>
        <v>0</v>
      </c>
      <c r="CZ319" s="58">
        <f t="shared" si="189"/>
        <v>0</v>
      </c>
    </row>
    <row r="320" spans="1:104" ht="52" x14ac:dyDescent="0.35">
      <c r="A320" s="136" t="s">
        <v>330</v>
      </c>
      <c r="B320" s="258" t="s">
        <v>164</v>
      </c>
      <c r="C320" s="20" t="s">
        <v>987</v>
      </c>
      <c r="D320" s="22" t="s">
        <v>331</v>
      </c>
      <c r="E320" s="22" t="s">
        <v>360</v>
      </c>
      <c r="F320" s="22" t="s">
        <v>361</v>
      </c>
      <c r="G320" s="20">
        <f t="shared" si="152"/>
        <v>1</v>
      </c>
      <c r="H320" s="20"/>
      <c r="I320" s="20"/>
      <c r="J320" s="20"/>
      <c r="K320" s="20"/>
      <c r="L320" s="20"/>
      <c r="M320" s="20"/>
      <c r="N320" s="20"/>
      <c r="O320" s="20"/>
      <c r="P320" s="20"/>
      <c r="Q320" s="20"/>
      <c r="R320" s="20">
        <v>1</v>
      </c>
      <c r="S320" s="20"/>
      <c r="T320" s="67" t="s">
        <v>115</v>
      </c>
      <c r="U320" s="67"/>
      <c r="V320" s="68" t="e">
        <f t="shared" si="153"/>
        <v>#DIV/0!</v>
      </c>
      <c r="W320" s="68">
        <f t="shared" si="154"/>
        <v>0</v>
      </c>
      <c r="X320" s="67"/>
      <c r="Y320" s="67"/>
      <c r="Z320" s="67" t="s">
        <v>116</v>
      </c>
      <c r="AA320" s="67"/>
      <c r="AB320" s="68" t="e">
        <f t="shared" si="155"/>
        <v>#DIV/0!</v>
      </c>
      <c r="AC320" s="68">
        <f t="shared" si="156"/>
        <v>0</v>
      </c>
      <c r="AD320" s="67"/>
      <c r="AE320" s="67"/>
      <c r="AF320" s="67" t="s">
        <v>117</v>
      </c>
      <c r="AG320" s="67"/>
      <c r="AH320" s="68" t="e">
        <f t="shared" si="157"/>
        <v>#DIV/0!</v>
      </c>
      <c r="AI320" s="68">
        <f t="shared" si="158"/>
        <v>0</v>
      </c>
      <c r="AJ320" s="67"/>
      <c r="AK320" s="67"/>
      <c r="AL320" s="67" t="s">
        <v>118</v>
      </c>
      <c r="AM320" s="67"/>
      <c r="AN320" s="68" t="e">
        <f t="shared" si="159"/>
        <v>#DIV/0!</v>
      </c>
      <c r="AO320" s="68">
        <f t="shared" si="160"/>
        <v>0</v>
      </c>
      <c r="AP320" s="67"/>
      <c r="AQ320" s="67"/>
      <c r="AR320" s="67" t="s">
        <v>119</v>
      </c>
      <c r="AS320" s="67"/>
      <c r="AT320" s="68" t="e">
        <f t="shared" si="161"/>
        <v>#DIV/0!</v>
      </c>
      <c r="AU320" s="68">
        <f t="shared" si="162"/>
        <v>0</v>
      </c>
      <c r="AV320" s="67"/>
      <c r="AW320" s="67"/>
      <c r="AX320" s="67" t="s">
        <v>120</v>
      </c>
      <c r="AY320" s="67"/>
      <c r="AZ320" s="68" t="e">
        <f t="shared" si="163"/>
        <v>#DIV/0!</v>
      </c>
      <c r="BA320" s="68">
        <f t="shared" si="164"/>
        <v>0</v>
      </c>
      <c r="BB320" s="67"/>
      <c r="BC320" s="67"/>
      <c r="BD320" s="67" t="s">
        <v>121</v>
      </c>
      <c r="BE320" s="67"/>
      <c r="BF320" s="68" t="e">
        <f t="shared" si="165"/>
        <v>#DIV/0!</v>
      </c>
      <c r="BG320" s="68">
        <f t="shared" si="166"/>
        <v>0</v>
      </c>
      <c r="BH320" s="67"/>
      <c r="BI320" s="67"/>
      <c r="BJ320" s="67" t="s">
        <v>122</v>
      </c>
      <c r="BK320" s="67"/>
      <c r="BL320" s="68" t="e">
        <f t="shared" si="167"/>
        <v>#DIV/0!</v>
      </c>
      <c r="BM320" s="68">
        <f t="shared" si="168"/>
        <v>0</v>
      </c>
      <c r="BN320" s="67"/>
      <c r="BO320" s="67"/>
      <c r="BP320" s="67" t="s">
        <v>123</v>
      </c>
      <c r="BQ320" s="67"/>
      <c r="BR320" s="68" t="e">
        <f t="shared" si="169"/>
        <v>#DIV/0!</v>
      </c>
      <c r="BS320" s="68">
        <f t="shared" si="170"/>
        <v>0</v>
      </c>
      <c r="BT320" s="67"/>
      <c r="BU320" s="67"/>
      <c r="BV320" s="67" t="s">
        <v>124</v>
      </c>
      <c r="BW320" s="67"/>
      <c r="BX320" s="68" t="e">
        <f t="shared" si="171"/>
        <v>#DIV/0!</v>
      </c>
      <c r="BY320" s="68">
        <f t="shared" si="172"/>
        <v>0</v>
      </c>
      <c r="BZ320" s="67"/>
      <c r="CA320" s="67"/>
      <c r="CB320" s="67" t="s">
        <v>125</v>
      </c>
      <c r="CC320" s="67"/>
      <c r="CD320" s="68">
        <f t="shared" si="173"/>
        <v>0</v>
      </c>
      <c r="CE320" s="68">
        <f t="shared" si="174"/>
        <v>0</v>
      </c>
      <c r="CF320" s="67"/>
      <c r="CG320" s="67"/>
      <c r="CH320" s="67" t="s">
        <v>126</v>
      </c>
      <c r="CI320" s="67"/>
      <c r="CJ320" s="68" t="e">
        <f t="shared" si="175"/>
        <v>#DIV/0!</v>
      </c>
      <c r="CK320" s="68">
        <f t="shared" si="176"/>
        <v>0</v>
      </c>
      <c r="CL320" s="67"/>
      <c r="CM320" s="67"/>
      <c r="CN320" s="58">
        <f t="shared" si="177"/>
        <v>0</v>
      </c>
      <c r="CO320" s="58">
        <f t="shared" si="178"/>
        <v>0</v>
      </c>
      <c r="CP320" s="58">
        <f t="shared" si="179"/>
        <v>0</v>
      </c>
      <c r="CQ320" s="58">
        <f t="shared" si="180"/>
        <v>0</v>
      </c>
      <c r="CR320" s="58">
        <f t="shared" si="181"/>
        <v>0</v>
      </c>
      <c r="CS320" s="58">
        <f t="shared" si="182"/>
        <v>0</v>
      </c>
      <c r="CT320" s="58">
        <f t="shared" si="183"/>
        <v>0</v>
      </c>
      <c r="CU320" s="58">
        <f t="shared" si="184"/>
        <v>0</v>
      </c>
      <c r="CV320" s="58">
        <f t="shared" si="185"/>
        <v>0</v>
      </c>
      <c r="CW320" s="58">
        <f t="shared" si="186"/>
        <v>0</v>
      </c>
      <c r="CX320" s="58">
        <f t="shared" si="187"/>
        <v>0</v>
      </c>
      <c r="CY320" s="58">
        <f t="shared" si="188"/>
        <v>0</v>
      </c>
      <c r="CZ320" s="58">
        <f t="shared" si="189"/>
        <v>0</v>
      </c>
    </row>
    <row r="321" spans="1:104" ht="26" x14ac:dyDescent="0.35">
      <c r="A321" s="136" t="s">
        <v>330</v>
      </c>
      <c r="B321" s="259"/>
      <c r="C321" s="20" t="s">
        <v>988</v>
      </c>
      <c r="D321" s="22"/>
      <c r="E321" s="22"/>
      <c r="F321" s="22"/>
      <c r="G321" s="20">
        <f t="shared" si="152"/>
        <v>0</v>
      </c>
      <c r="H321" s="20"/>
      <c r="I321" s="20"/>
      <c r="J321" s="20"/>
      <c r="K321" s="20"/>
      <c r="L321" s="20"/>
      <c r="M321" s="20"/>
      <c r="N321" s="20"/>
      <c r="O321" s="20"/>
      <c r="P321" s="20"/>
      <c r="Q321" s="20"/>
      <c r="R321" s="20"/>
      <c r="S321" s="20"/>
      <c r="T321" s="67" t="s">
        <v>115</v>
      </c>
      <c r="U321" s="67"/>
      <c r="V321" s="68" t="e">
        <f t="shared" si="153"/>
        <v>#DIV/0!</v>
      </c>
      <c r="W321" s="68" t="e">
        <f t="shared" si="154"/>
        <v>#DIV/0!</v>
      </c>
      <c r="X321" s="67"/>
      <c r="Y321" s="67"/>
      <c r="Z321" s="67" t="s">
        <v>116</v>
      </c>
      <c r="AA321" s="67"/>
      <c r="AB321" s="68" t="e">
        <f t="shared" si="155"/>
        <v>#DIV/0!</v>
      </c>
      <c r="AC321" s="68" t="e">
        <f t="shared" si="156"/>
        <v>#DIV/0!</v>
      </c>
      <c r="AD321" s="67"/>
      <c r="AE321" s="67"/>
      <c r="AF321" s="67" t="s">
        <v>117</v>
      </c>
      <c r="AG321" s="67"/>
      <c r="AH321" s="68" t="e">
        <f t="shared" si="157"/>
        <v>#DIV/0!</v>
      </c>
      <c r="AI321" s="68" t="e">
        <f t="shared" si="158"/>
        <v>#DIV/0!</v>
      </c>
      <c r="AJ321" s="67"/>
      <c r="AK321" s="67"/>
      <c r="AL321" s="67" t="s">
        <v>118</v>
      </c>
      <c r="AM321" s="67"/>
      <c r="AN321" s="68" t="e">
        <f t="shared" si="159"/>
        <v>#DIV/0!</v>
      </c>
      <c r="AO321" s="68" t="e">
        <f t="shared" si="160"/>
        <v>#DIV/0!</v>
      </c>
      <c r="AP321" s="67"/>
      <c r="AQ321" s="67"/>
      <c r="AR321" s="67" t="s">
        <v>119</v>
      </c>
      <c r="AS321" s="67"/>
      <c r="AT321" s="68" t="e">
        <f t="shared" si="161"/>
        <v>#DIV/0!</v>
      </c>
      <c r="AU321" s="68" t="e">
        <f t="shared" si="162"/>
        <v>#DIV/0!</v>
      </c>
      <c r="AV321" s="67"/>
      <c r="AW321" s="67"/>
      <c r="AX321" s="67" t="s">
        <v>120</v>
      </c>
      <c r="AY321" s="67"/>
      <c r="AZ321" s="68" t="e">
        <f t="shared" si="163"/>
        <v>#DIV/0!</v>
      </c>
      <c r="BA321" s="68" t="e">
        <f t="shared" si="164"/>
        <v>#DIV/0!</v>
      </c>
      <c r="BB321" s="67"/>
      <c r="BC321" s="67"/>
      <c r="BD321" s="67" t="s">
        <v>121</v>
      </c>
      <c r="BE321" s="67"/>
      <c r="BF321" s="68" t="e">
        <f t="shared" si="165"/>
        <v>#DIV/0!</v>
      </c>
      <c r="BG321" s="68" t="e">
        <f t="shared" si="166"/>
        <v>#DIV/0!</v>
      </c>
      <c r="BH321" s="67"/>
      <c r="BI321" s="67"/>
      <c r="BJ321" s="67" t="s">
        <v>122</v>
      </c>
      <c r="BK321" s="67"/>
      <c r="BL321" s="68" t="e">
        <f t="shared" si="167"/>
        <v>#DIV/0!</v>
      </c>
      <c r="BM321" s="68" t="e">
        <f t="shared" si="168"/>
        <v>#DIV/0!</v>
      </c>
      <c r="BN321" s="67"/>
      <c r="BO321" s="67"/>
      <c r="BP321" s="67" t="s">
        <v>123</v>
      </c>
      <c r="BQ321" s="67"/>
      <c r="BR321" s="68" t="e">
        <f t="shared" si="169"/>
        <v>#DIV/0!</v>
      </c>
      <c r="BS321" s="68" t="e">
        <f t="shared" si="170"/>
        <v>#DIV/0!</v>
      </c>
      <c r="BT321" s="67"/>
      <c r="BU321" s="67"/>
      <c r="BV321" s="67" t="s">
        <v>124</v>
      </c>
      <c r="BW321" s="67"/>
      <c r="BX321" s="68" t="e">
        <f t="shared" si="171"/>
        <v>#DIV/0!</v>
      </c>
      <c r="BY321" s="68" t="e">
        <f t="shared" si="172"/>
        <v>#DIV/0!</v>
      </c>
      <c r="BZ321" s="67"/>
      <c r="CA321" s="67"/>
      <c r="CB321" s="67" t="s">
        <v>125</v>
      </c>
      <c r="CC321" s="67"/>
      <c r="CD321" s="68" t="e">
        <f t="shared" si="173"/>
        <v>#DIV/0!</v>
      </c>
      <c r="CE321" s="68" t="e">
        <f t="shared" si="174"/>
        <v>#DIV/0!</v>
      </c>
      <c r="CF321" s="67"/>
      <c r="CG321" s="67"/>
      <c r="CH321" s="67" t="s">
        <v>126</v>
      </c>
      <c r="CI321" s="67"/>
      <c r="CJ321" s="68" t="e">
        <f t="shared" si="175"/>
        <v>#DIV/0!</v>
      </c>
      <c r="CK321" s="68" t="e">
        <f t="shared" si="176"/>
        <v>#DIV/0!</v>
      </c>
      <c r="CL321" s="67"/>
      <c r="CM321" s="67"/>
      <c r="CN321" s="58">
        <f t="shared" si="177"/>
        <v>0</v>
      </c>
      <c r="CO321" s="58">
        <f t="shared" si="178"/>
        <v>0</v>
      </c>
      <c r="CP321" s="58">
        <f t="shared" si="179"/>
        <v>0</v>
      </c>
      <c r="CQ321" s="58">
        <f t="shared" si="180"/>
        <v>0</v>
      </c>
      <c r="CR321" s="58">
        <f t="shared" si="181"/>
        <v>0</v>
      </c>
      <c r="CS321" s="58">
        <f t="shared" si="182"/>
        <v>0</v>
      </c>
      <c r="CT321" s="58">
        <f t="shared" si="183"/>
        <v>0</v>
      </c>
      <c r="CU321" s="58">
        <f t="shared" si="184"/>
        <v>0</v>
      </c>
      <c r="CV321" s="58">
        <f t="shared" si="185"/>
        <v>0</v>
      </c>
      <c r="CW321" s="58">
        <f t="shared" si="186"/>
        <v>0</v>
      </c>
      <c r="CX321" s="58">
        <f t="shared" si="187"/>
        <v>0</v>
      </c>
      <c r="CY321" s="58">
        <f t="shared" si="188"/>
        <v>0</v>
      </c>
      <c r="CZ321" s="58">
        <f t="shared" si="189"/>
        <v>0</v>
      </c>
    </row>
    <row r="322" spans="1:104" ht="26" x14ac:dyDescent="0.35">
      <c r="A322" s="136" t="s">
        <v>330</v>
      </c>
      <c r="B322" s="259"/>
      <c r="C322" s="20" t="s">
        <v>989</v>
      </c>
      <c r="D322" s="22"/>
      <c r="E322" s="22"/>
      <c r="F322" s="22"/>
      <c r="G322" s="20">
        <f t="shared" si="152"/>
        <v>0</v>
      </c>
      <c r="H322" s="20"/>
      <c r="I322" s="20"/>
      <c r="J322" s="20"/>
      <c r="K322" s="20"/>
      <c r="L322" s="20"/>
      <c r="M322" s="20"/>
      <c r="N322" s="20"/>
      <c r="O322" s="20"/>
      <c r="P322" s="20"/>
      <c r="Q322" s="20"/>
      <c r="R322" s="20"/>
      <c r="S322" s="20"/>
      <c r="T322" s="67" t="s">
        <v>115</v>
      </c>
      <c r="U322" s="67"/>
      <c r="V322" s="68" t="e">
        <f t="shared" si="153"/>
        <v>#DIV/0!</v>
      </c>
      <c r="W322" s="68" t="e">
        <f t="shared" si="154"/>
        <v>#DIV/0!</v>
      </c>
      <c r="X322" s="67"/>
      <c r="Y322" s="67"/>
      <c r="Z322" s="67" t="s">
        <v>116</v>
      </c>
      <c r="AA322" s="67"/>
      <c r="AB322" s="68" t="e">
        <f t="shared" si="155"/>
        <v>#DIV/0!</v>
      </c>
      <c r="AC322" s="68" t="e">
        <f t="shared" si="156"/>
        <v>#DIV/0!</v>
      </c>
      <c r="AD322" s="67"/>
      <c r="AE322" s="67"/>
      <c r="AF322" s="67" t="s">
        <v>117</v>
      </c>
      <c r="AG322" s="67"/>
      <c r="AH322" s="68" t="e">
        <f t="shared" si="157"/>
        <v>#DIV/0!</v>
      </c>
      <c r="AI322" s="68" t="e">
        <f t="shared" si="158"/>
        <v>#DIV/0!</v>
      </c>
      <c r="AJ322" s="67"/>
      <c r="AK322" s="67"/>
      <c r="AL322" s="67" t="s">
        <v>118</v>
      </c>
      <c r="AM322" s="67"/>
      <c r="AN322" s="68" t="e">
        <f t="shared" si="159"/>
        <v>#DIV/0!</v>
      </c>
      <c r="AO322" s="68" t="e">
        <f t="shared" si="160"/>
        <v>#DIV/0!</v>
      </c>
      <c r="AP322" s="67"/>
      <c r="AQ322" s="67"/>
      <c r="AR322" s="67" t="s">
        <v>119</v>
      </c>
      <c r="AS322" s="67"/>
      <c r="AT322" s="68" t="e">
        <f t="shared" si="161"/>
        <v>#DIV/0!</v>
      </c>
      <c r="AU322" s="68" t="e">
        <f t="shared" si="162"/>
        <v>#DIV/0!</v>
      </c>
      <c r="AV322" s="67"/>
      <c r="AW322" s="67"/>
      <c r="AX322" s="67" t="s">
        <v>120</v>
      </c>
      <c r="AY322" s="67"/>
      <c r="AZ322" s="68" t="e">
        <f t="shared" si="163"/>
        <v>#DIV/0!</v>
      </c>
      <c r="BA322" s="68" t="e">
        <f t="shared" si="164"/>
        <v>#DIV/0!</v>
      </c>
      <c r="BB322" s="67"/>
      <c r="BC322" s="67"/>
      <c r="BD322" s="67" t="s">
        <v>121</v>
      </c>
      <c r="BE322" s="67"/>
      <c r="BF322" s="68" t="e">
        <f t="shared" si="165"/>
        <v>#DIV/0!</v>
      </c>
      <c r="BG322" s="68" t="e">
        <f t="shared" si="166"/>
        <v>#DIV/0!</v>
      </c>
      <c r="BH322" s="67"/>
      <c r="BI322" s="67"/>
      <c r="BJ322" s="67" t="s">
        <v>122</v>
      </c>
      <c r="BK322" s="67"/>
      <c r="BL322" s="68" t="e">
        <f t="shared" si="167"/>
        <v>#DIV/0!</v>
      </c>
      <c r="BM322" s="68" t="e">
        <f t="shared" si="168"/>
        <v>#DIV/0!</v>
      </c>
      <c r="BN322" s="67"/>
      <c r="BO322" s="67"/>
      <c r="BP322" s="67" t="s">
        <v>123</v>
      </c>
      <c r="BQ322" s="67"/>
      <c r="BR322" s="68" t="e">
        <f t="shared" si="169"/>
        <v>#DIV/0!</v>
      </c>
      <c r="BS322" s="68" t="e">
        <f t="shared" si="170"/>
        <v>#DIV/0!</v>
      </c>
      <c r="BT322" s="67"/>
      <c r="BU322" s="67"/>
      <c r="BV322" s="67" t="s">
        <v>124</v>
      </c>
      <c r="BW322" s="67"/>
      <c r="BX322" s="68" t="e">
        <f t="shared" si="171"/>
        <v>#DIV/0!</v>
      </c>
      <c r="BY322" s="68" t="e">
        <f t="shared" si="172"/>
        <v>#DIV/0!</v>
      </c>
      <c r="BZ322" s="67"/>
      <c r="CA322" s="67"/>
      <c r="CB322" s="67" t="s">
        <v>125</v>
      </c>
      <c r="CC322" s="67"/>
      <c r="CD322" s="68" t="e">
        <f t="shared" si="173"/>
        <v>#DIV/0!</v>
      </c>
      <c r="CE322" s="68" t="e">
        <f t="shared" si="174"/>
        <v>#DIV/0!</v>
      </c>
      <c r="CF322" s="67"/>
      <c r="CG322" s="67"/>
      <c r="CH322" s="67" t="s">
        <v>126</v>
      </c>
      <c r="CI322" s="67"/>
      <c r="CJ322" s="68" t="e">
        <f t="shared" si="175"/>
        <v>#DIV/0!</v>
      </c>
      <c r="CK322" s="68" t="e">
        <f t="shared" si="176"/>
        <v>#DIV/0!</v>
      </c>
      <c r="CL322" s="67"/>
      <c r="CM322" s="67"/>
      <c r="CN322" s="58">
        <f t="shared" si="177"/>
        <v>0</v>
      </c>
      <c r="CO322" s="58">
        <f t="shared" si="178"/>
        <v>0</v>
      </c>
      <c r="CP322" s="58">
        <f t="shared" si="179"/>
        <v>0</v>
      </c>
      <c r="CQ322" s="58">
        <f t="shared" si="180"/>
        <v>0</v>
      </c>
      <c r="CR322" s="58">
        <f t="shared" si="181"/>
        <v>0</v>
      </c>
      <c r="CS322" s="58">
        <f t="shared" si="182"/>
        <v>0</v>
      </c>
      <c r="CT322" s="58">
        <f t="shared" si="183"/>
        <v>0</v>
      </c>
      <c r="CU322" s="58">
        <f t="shared" si="184"/>
        <v>0</v>
      </c>
      <c r="CV322" s="58">
        <f t="shared" si="185"/>
        <v>0</v>
      </c>
      <c r="CW322" s="58">
        <f t="shared" si="186"/>
        <v>0</v>
      </c>
      <c r="CX322" s="58">
        <f t="shared" si="187"/>
        <v>0</v>
      </c>
      <c r="CY322" s="58">
        <f t="shared" si="188"/>
        <v>0</v>
      </c>
      <c r="CZ322" s="58">
        <f t="shared" si="189"/>
        <v>0</v>
      </c>
    </row>
    <row r="323" spans="1:104" ht="26" x14ac:dyDescent="0.35">
      <c r="A323" s="136" t="s">
        <v>330</v>
      </c>
      <c r="B323" s="260"/>
      <c r="C323" s="20" t="s">
        <v>990</v>
      </c>
      <c r="D323" s="22"/>
      <c r="E323" s="22"/>
      <c r="F323" s="22"/>
      <c r="G323" s="20">
        <f t="shared" si="152"/>
        <v>0</v>
      </c>
      <c r="H323" s="20"/>
      <c r="I323" s="20"/>
      <c r="J323" s="20"/>
      <c r="K323" s="20"/>
      <c r="L323" s="20"/>
      <c r="M323" s="20"/>
      <c r="N323" s="20"/>
      <c r="O323" s="20"/>
      <c r="P323" s="20"/>
      <c r="Q323" s="20"/>
      <c r="R323" s="20"/>
      <c r="S323" s="20"/>
      <c r="T323" s="67" t="s">
        <v>115</v>
      </c>
      <c r="U323" s="67"/>
      <c r="V323" s="68" t="e">
        <f t="shared" si="153"/>
        <v>#DIV/0!</v>
      </c>
      <c r="W323" s="68" t="e">
        <f t="shared" si="154"/>
        <v>#DIV/0!</v>
      </c>
      <c r="X323" s="67"/>
      <c r="Y323" s="67"/>
      <c r="Z323" s="67" t="s">
        <v>116</v>
      </c>
      <c r="AA323" s="67"/>
      <c r="AB323" s="68" t="e">
        <f t="shared" si="155"/>
        <v>#DIV/0!</v>
      </c>
      <c r="AC323" s="68" t="e">
        <f t="shared" si="156"/>
        <v>#DIV/0!</v>
      </c>
      <c r="AD323" s="67"/>
      <c r="AE323" s="67"/>
      <c r="AF323" s="67" t="s">
        <v>117</v>
      </c>
      <c r="AG323" s="67"/>
      <c r="AH323" s="68" t="e">
        <f t="shared" si="157"/>
        <v>#DIV/0!</v>
      </c>
      <c r="AI323" s="68" t="e">
        <f t="shared" si="158"/>
        <v>#DIV/0!</v>
      </c>
      <c r="AJ323" s="67"/>
      <c r="AK323" s="67"/>
      <c r="AL323" s="67" t="s">
        <v>118</v>
      </c>
      <c r="AM323" s="67"/>
      <c r="AN323" s="68" t="e">
        <f t="shared" si="159"/>
        <v>#DIV/0!</v>
      </c>
      <c r="AO323" s="68" t="e">
        <f t="shared" si="160"/>
        <v>#DIV/0!</v>
      </c>
      <c r="AP323" s="67"/>
      <c r="AQ323" s="67"/>
      <c r="AR323" s="67" t="s">
        <v>119</v>
      </c>
      <c r="AS323" s="67"/>
      <c r="AT323" s="68" t="e">
        <f t="shared" si="161"/>
        <v>#DIV/0!</v>
      </c>
      <c r="AU323" s="68" t="e">
        <f t="shared" si="162"/>
        <v>#DIV/0!</v>
      </c>
      <c r="AV323" s="67"/>
      <c r="AW323" s="67"/>
      <c r="AX323" s="67" t="s">
        <v>120</v>
      </c>
      <c r="AY323" s="67"/>
      <c r="AZ323" s="68" t="e">
        <f t="shared" si="163"/>
        <v>#DIV/0!</v>
      </c>
      <c r="BA323" s="68" t="e">
        <f t="shared" si="164"/>
        <v>#DIV/0!</v>
      </c>
      <c r="BB323" s="67"/>
      <c r="BC323" s="67"/>
      <c r="BD323" s="67" t="s">
        <v>121</v>
      </c>
      <c r="BE323" s="67"/>
      <c r="BF323" s="68" t="e">
        <f t="shared" si="165"/>
        <v>#DIV/0!</v>
      </c>
      <c r="BG323" s="68" t="e">
        <f t="shared" si="166"/>
        <v>#DIV/0!</v>
      </c>
      <c r="BH323" s="67"/>
      <c r="BI323" s="67"/>
      <c r="BJ323" s="67" t="s">
        <v>122</v>
      </c>
      <c r="BK323" s="67"/>
      <c r="BL323" s="68" t="e">
        <f t="shared" si="167"/>
        <v>#DIV/0!</v>
      </c>
      <c r="BM323" s="68" t="e">
        <f t="shared" si="168"/>
        <v>#DIV/0!</v>
      </c>
      <c r="BN323" s="67"/>
      <c r="BO323" s="67"/>
      <c r="BP323" s="67" t="s">
        <v>123</v>
      </c>
      <c r="BQ323" s="67"/>
      <c r="BR323" s="68" t="e">
        <f t="shared" si="169"/>
        <v>#DIV/0!</v>
      </c>
      <c r="BS323" s="68" t="e">
        <f t="shared" si="170"/>
        <v>#DIV/0!</v>
      </c>
      <c r="BT323" s="67"/>
      <c r="BU323" s="67"/>
      <c r="BV323" s="67" t="s">
        <v>124</v>
      </c>
      <c r="BW323" s="67"/>
      <c r="BX323" s="68" t="e">
        <f t="shared" si="171"/>
        <v>#DIV/0!</v>
      </c>
      <c r="BY323" s="68" t="e">
        <f t="shared" si="172"/>
        <v>#DIV/0!</v>
      </c>
      <c r="BZ323" s="67"/>
      <c r="CA323" s="67"/>
      <c r="CB323" s="67" t="s">
        <v>125</v>
      </c>
      <c r="CC323" s="67"/>
      <c r="CD323" s="68" t="e">
        <f t="shared" si="173"/>
        <v>#DIV/0!</v>
      </c>
      <c r="CE323" s="68" t="e">
        <f t="shared" si="174"/>
        <v>#DIV/0!</v>
      </c>
      <c r="CF323" s="67"/>
      <c r="CG323" s="67"/>
      <c r="CH323" s="67" t="s">
        <v>126</v>
      </c>
      <c r="CI323" s="67"/>
      <c r="CJ323" s="68" t="e">
        <f t="shared" si="175"/>
        <v>#DIV/0!</v>
      </c>
      <c r="CK323" s="68" t="e">
        <f t="shared" si="176"/>
        <v>#DIV/0!</v>
      </c>
      <c r="CL323" s="67"/>
      <c r="CM323" s="67"/>
      <c r="CN323" s="58">
        <f t="shared" si="177"/>
        <v>0</v>
      </c>
      <c r="CO323" s="58">
        <f t="shared" si="178"/>
        <v>0</v>
      </c>
      <c r="CP323" s="58">
        <f t="shared" si="179"/>
        <v>0</v>
      </c>
      <c r="CQ323" s="58">
        <f t="shared" si="180"/>
        <v>0</v>
      </c>
      <c r="CR323" s="58">
        <f t="shared" si="181"/>
        <v>0</v>
      </c>
      <c r="CS323" s="58">
        <f t="shared" si="182"/>
        <v>0</v>
      </c>
      <c r="CT323" s="58">
        <f t="shared" si="183"/>
        <v>0</v>
      </c>
      <c r="CU323" s="58">
        <f t="shared" si="184"/>
        <v>0</v>
      </c>
      <c r="CV323" s="58">
        <f t="shared" si="185"/>
        <v>0</v>
      </c>
      <c r="CW323" s="58">
        <f t="shared" si="186"/>
        <v>0</v>
      </c>
      <c r="CX323" s="58">
        <f t="shared" si="187"/>
        <v>0</v>
      </c>
      <c r="CY323" s="58">
        <f t="shared" si="188"/>
        <v>0</v>
      </c>
      <c r="CZ323" s="58">
        <f t="shared" si="189"/>
        <v>0</v>
      </c>
    </row>
    <row r="324" spans="1:104" ht="65" x14ac:dyDescent="0.35">
      <c r="A324" s="136" t="s">
        <v>410</v>
      </c>
      <c r="B324" s="258" t="s">
        <v>164</v>
      </c>
      <c r="C324" s="20" t="s">
        <v>991</v>
      </c>
      <c r="D324" s="22" t="s">
        <v>412</v>
      </c>
      <c r="E324" s="22" t="s">
        <v>416</v>
      </c>
      <c r="F324" s="22" t="s">
        <v>417</v>
      </c>
      <c r="G324" s="20">
        <f t="shared" si="152"/>
        <v>1</v>
      </c>
      <c r="H324" s="20"/>
      <c r="I324" s="20"/>
      <c r="J324" s="20"/>
      <c r="K324" s="20"/>
      <c r="L324" s="20"/>
      <c r="M324" s="20"/>
      <c r="N324" s="20"/>
      <c r="O324" s="20"/>
      <c r="P324" s="20"/>
      <c r="Q324" s="20">
        <v>1</v>
      </c>
      <c r="R324" s="20"/>
      <c r="S324" s="20"/>
      <c r="T324" s="67" t="s">
        <v>115</v>
      </c>
      <c r="U324" s="67"/>
      <c r="V324" s="68" t="e">
        <f t="shared" si="153"/>
        <v>#DIV/0!</v>
      </c>
      <c r="W324" s="68">
        <f t="shared" si="154"/>
        <v>0</v>
      </c>
      <c r="X324" s="67"/>
      <c r="Y324" s="67"/>
      <c r="Z324" s="67" t="s">
        <v>116</v>
      </c>
      <c r="AA324" s="67"/>
      <c r="AB324" s="68" t="e">
        <f t="shared" si="155"/>
        <v>#DIV/0!</v>
      </c>
      <c r="AC324" s="68">
        <f t="shared" si="156"/>
        <v>0</v>
      </c>
      <c r="AD324" s="67"/>
      <c r="AE324" s="67"/>
      <c r="AF324" s="67" t="s">
        <v>117</v>
      </c>
      <c r="AG324" s="67"/>
      <c r="AH324" s="68" t="e">
        <f t="shared" si="157"/>
        <v>#DIV/0!</v>
      </c>
      <c r="AI324" s="68">
        <f t="shared" si="158"/>
        <v>0</v>
      </c>
      <c r="AJ324" s="67"/>
      <c r="AK324" s="67"/>
      <c r="AL324" s="67" t="s">
        <v>118</v>
      </c>
      <c r="AM324" s="67"/>
      <c r="AN324" s="68" t="e">
        <f t="shared" si="159"/>
        <v>#DIV/0!</v>
      </c>
      <c r="AO324" s="68">
        <f t="shared" si="160"/>
        <v>0</v>
      </c>
      <c r="AP324" s="67"/>
      <c r="AQ324" s="67"/>
      <c r="AR324" s="67" t="s">
        <v>119</v>
      </c>
      <c r="AS324" s="67"/>
      <c r="AT324" s="68" t="e">
        <f t="shared" si="161"/>
        <v>#DIV/0!</v>
      </c>
      <c r="AU324" s="68">
        <f t="shared" si="162"/>
        <v>0</v>
      </c>
      <c r="AV324" s="67"/>
      <c r="AW324" s="67"/>
      <c r="AX324" s="67" t="s">
        <v>120</v>
      </c>
      <c r="AY324" s="67"/>
      <c r="AZ324" s="68" t="e">
        <f t="shared" si="163"/>
        <v>#DIV/0!</v>
      </c>
      <c r="BA324" s="68">
        <f t="shared" si="164"/>
        <v>0</v>
      </c>
      <c r="BB324" s="67"/>
      <c r="BC324" s="67"/>
      <c r="BD324" s="67" t="s">
        <v>121</v>
      </c>
      <c r="BE324" s="67"/>
      <c r="BF324" s="68" t="e">
        <f t="shared" si="165"/>
        <v>#DIV/0!</v>
      </c>
      <c r="BG324" s="68">
        <f t="shared" si="166"/>
        <v>0</v>
      </c>
      <c r="BH324" s="67"/>
      <c r="BI324" s="67"/>
      <c r="BJ324" s="67" t="s">
        <v>122</v>
      </c>
      <c r="BK324" s="67"/>
      <c r="BL324" s="68" t="e">
        <f t="shared" si="167"/>
        <v>#DIV/0!</v>
      </c>
      <c r="BM324" s="68">
        <f t="shared" si="168"/>
        <v>0</v>
      </c>
      <c r="BN324" s="67"/>
      <c r="BO324" s="67"/>
      <c r="BP324" s="67" t="s">
        <v>123</v>
      </c>
      <c r="BQ324" s="67"/>
      <c r="BR324" s="68" t="e">
        <f t="shared" si="169"/>
        <v>#DIV/0!</v>
      </c>
      <c r="BS324" s="68">
        <f t="shared" si="170"/>
        <v>0</v>
      </c>
      <c r="BT324" s="67"/>
      <c r="BU324" s="67"/>
      <c r="BV324" s="67" t="s">
        <v>124</v>
      </c>
      <c r="BW324" s="67"/>
      <c r="BX324" s="68">
        <f t="shared" si="171"/>
        <v>0</v>
      </c>
      <c r="BY324" s="68">
        <f t="shared" si="172"/>
        <v>0</v>
      </c>
      <c r="BZ324" s="67"/>
      <c r="CA324" s="67"/>
      <c r="CB324" s="67" t="s">
        <v>125</v>
      </c>
      <c r="CC324" s="67"/>
      <c r="CD324" s="68" t="e">
        <f t="shared" si="173"/>
        <v>#DIV/0!</v>
      </c>
      <c r="CE324" s="68">
        <f t="shared" si="174"/>
        <v>0</v>
      </c>
      <c r="CF324" s="67"/>
      <c r="CG324" s="67"/>
      <c r="CH324" s="67" t="s">
        <v>126</v>
      </c>
      <c r="CI324" s="67"/>
      <c r="CJ324" s="68" t="e">
        <f t="shared" si="175"/>
        <v>#DIV/0!</v>
      </c>
      <c r="CK324" s="68">
        <f t="shared" si="176"/>
        <v>0</v>
      </c>
      <c r="CL324" s="67"/>
      <c r="CM324" s="67"/>
      <c r="CN324" s="58">
        <f t="shared" si="177"/>
        <v>0</v>
      </c>
      <c r="CO324" s="58">
        <f t="shared" si="178"/>
        <v>0</v>
      </c>
      <c r="CP324" s="58">
        <f t="shared" si="179"/>
        <v>0</v>
      </c>
      <c r="CQ324" s="58">
        <f t="shared" si="180"/>
        <v>0</v>
      </c>
      <c r="CR324" s="58">
        <f t="shared" si="181"/>
        <v>0</v>
      </c>
      <c r="CS324" s="58">
        <f t="shared" si="182"/>
        <v>0</v>
      </c>
      <c r="CT324" s="58">
        <f t="shared" si="183"/>
        <v>0</v>
      </c>
      <c r="CU324" s="58">
        <f t="shared" si="184"/>
        <v>0</v>
      </c>
      <c r="CV324" s="58">
        <f t="shared" si="185"/>
        <v>0</v>
      </c>
      <c r="CW324" s="58">
        <f t="shared" si="186"/>
        <v>0</v>
      </c>
      <c r="CX324" s="58">
        <f t="shared" si="187"/>
        <v>0</v>
      </c>
      <c r="CY324" s="58">
        <f t="shared" si="188"/>
        <v>0</v>
      </c>
      <c r="CZ324" s="58">
        <f t="shared" si="189"/>
        <v>0</v>
      </c>
    </row>
    <row r="325" spans="1:104" ht="26" x14ac:dyDescent="0.35">
      <c r="A325" s="136" t="s">
        <v>410</v>
      </c>
      <c r="B325" s="259"/>
      <c r="C325" s="20" t="s">
        <v>992</v>
      </c>
      <c r="D325" s="22" t="s">
        <v>412</v>
      </c>
      <c r="E325" s="22" t="s">
        <v>418</v>
      </c>
      <c r="F325" s="22" t="s">
        <v>419</v>
      </c>
      <c r="G325" s="20">
        <f t="shared" si="152"/>
        <v>1</v>
      </c>
      <c r="H325" s="20"/>
      <c r="I325" s="20"/>
      <c r="J325" s="20"/>
      <c r="K325" s="20"/>
      <c r="L325" s="20"/>
      <c r="M325" s="20"/>
      <c r="N325" s="20"/>
      <c r="O325" s="20"/>
      <c r="P325" s="20"/>
      <c r="Q325" s="20"/>
      <c r="R325" s="20">
        <v>1</v>
      </c>
      <c r="S325" s="20"/>
      <c r="T325" s="67" t="s">
        <v>115</v>
      </c>
      <c r="U325" s="67"/>
      <c r="V325" s="68" t="e">
        <f t="shared" si="153"/>
        <v>#DIV/0!</v>
      </c>
      <c r="W325" s="68">
        <f t="shared" si="154"/>
        <v>0</v>
      </c>
      <c r="X325" s="67"/>
      <c r="Y325" s="67"/>
      <c r="Z325" s="67" t="s">
        <v>116</v>
      </c>
      <c r="AA325" s="67"/>
      <c r="AB325" s="68" t="e">
        <f t="shared" si="155"/>
        <v>#DIV/0!</v>
      </c>
      <c r="AC325" s="68">
        <f t="shared" si="156"/>
        <v>0</v>
      </c>
      <c r="AD325" s="67"/>
      <c r="AE325" s="67"/>
      <c r="AF325" s="67" t="s">
        <v>117</v>
      </c>
      <c r="AG325" s="67"/>
      <c r="AH325" s="68" t="e">
        <f t="shared" si="157"/>
        <v>#DIV/0!</v>
      </c>
      <c r="AI325" s="68">
        <f t="shared" si="158"/>
        <v>0</v>
      </c>
      <c r="AJ325" s="67"/>
      <c r="AK325" s="67"/>
      <c r="AL325" s="67" t="s">
        <v>118</v>
      </c>
      <c r="AM325" s="67"/>
      <c r="AN325" s="68" t="e">
        <f t="shared" si="159"/>
        <v>#DIV/0!</v>
      </c>
      <c r="AO325" s="68">
        <f t="shared" si="160"/>
        <v>0</v>
      </c>
      <c r="AP325" s="67"/>
      <c r="AQ325" s="67"/>
      <c r="AR325" s="67" t="s">
        <v>119</v>
      </c>
      <c r="AS325" s="67"/>
      <c r="AT325" s="68" t="e">
        <f t="shared" si="161"/>
        <v>#DIV/0!</v>
      </c>
      <c r="AU325" s="68">
        <f t="shared" si="162"/>
        <v>0</v>
      </c>
      <c r="AV325" s="67"/>
      <c r="AW325" s="67"/>
      <c r="AX325" s="67" t="s">
        <v>120</v>
      </c>
      <c r="AY325" s="67"/>
      <c r="AZ325" s="68" t="e">
        <f t="shared" si="163"/>
        <v>#DIV/0!</v>
      </c>
      <c r="BA325" s="68">
        <f t="shared" si="164"/>
        <v>0</v>
      </c>
      <c r="BB325" s="67"/>
      <c r="BC325" s="67"/>
      <c r="BD325" s="67" t="s">
        <v>121</v>
      </c>
      <c r="BE325" s="67"/>
      <c r="BF325" s="68" t="e">
        <f t="shared" si="165"/>
        <v>#DIV/0!</v>
      </c>
      <c r="BG325" s="68">
        <f t="shared" si="166"/>
        <v>0</v>
      </c>
      <c r="BH325" s="67"/>
      <c r="BI325" s="67"/>
      <c r="BJ325" s="67" t="s">
        <v>122</v>
      </c>
      <c r="BK325" s="67"/>
      <c r="BL325" s="68" t="e">
        <f t="shared" si="167"/>
        <v>#DIV/0!</v>
      </c>
      <c r="BM325" s="68">
        <f t="shared" si="168"/>
        <v>0</v>
      </c>
      <c r="BN325" s="67"/>
      <c r="BO325" s="67"/>
      <c r="BP325" s="67" t="s">
        <v>123</v>
      </c>
      <c r="BQ325" s="67"/>
      <c r="BR325" s="68" t="e">
        <f t="shared" si="169"/>
        <v>#DIV/0!</v>
      </c>
      <c r="BS325" s="68">
        <f t="shared" si="170"/>
        <v>0</v>
      </c>
      <c r="BT325" s="67"/>
      <c r="BU325" s="67"/>
      <c r="BV325" s="67" t="s">
        <v>124</v>
      </c>
      <c r="BW325" s="67"/>
      <c r="BX325" s="68" t="e">
        <f t="shared" si="171"/>
        <v>#DIV/0!</v>
      </c>
      <c r="BY325" s="68">
        <f t="shared" si="172"/>
        <v>0</v>
      </c>
      <c r="BZ325" s="67"/>
      <c r="CA325" s="67"/>
      <c r="CB325" s="67" t="s">
        <v>125</v>
      </c>
      <c r="CC325" s="67"/>
      <c r="CD325" s="68">
        <f t="shared" si="173"/>
        <v>0</v>
      </c>
      <c r="CE325" s="68">
        <f t="shared" si="174"/>
        <v>0</v>
      </c>
      <c r="CF325" s="67"/>
      <c r="CG325" s="67"/>
      <c r="CH325" s="67" t="s">
        <v>126</v>
      </c>
      <c r="CI325" s="67"/>
      <c r="CJ325" s="68" t="e">
        <f t="shared" si="175"/>
        <v>#DIV/0!</v>
      </c>
      <c r="CK325" s="68">
        <f t="shared" si="176"/>
        <v>0</v>
      </c>
      <c r="CL325" s="67"/>
      <c r="CM325" s="67"/>
      <c r="CN325" s="58">
        <f t="shared" si="177"/>
        <v>0</v>
      </c>
      <c r="CO325" s="58">
        <f t="shared" si="178"/>
        <v>0</v>
      </c>
      <c r="CP325" s="58">
        <f t="shared" si="179"/>
        <v>0</v>
      </c>
      <c r="CQ325" s="58">
        <f t="shared" si="180"/>
        <v>0</v>
      </c>
      <c r="CR325" s="58">
        <f t="shared" si="181"/>
        <v>0</v>
      </c>
      <c r="CS325" s="58">
        <f t="shared" si="182"/>
        <v>0</v>
      </c>
      <c r="CT325" s="58">
        <f t="shared" si="183"/>
        <v>0</v>
      </c>
      <c r="CU325" s="58">
        <f t="shared" si="184"/>
        <v>0</v>
      </c>
      <c r="CV325" s="58">
        <f t="shared" si="185"/>
        <v>0</v>
      </c>
      <c r="CW325" s="58">
        <f t="shared" si="186"/>
        <v>0</v>
      </c>
      <c r="CX325" s="58">
        <f t="shared" si="187"/>
        <v>0</v>
      </c>
      <c r="CY325" s="58">
        <f t="shared" si="188"/>
        <v>0</v>
      </c>
      <c r="CZ325" s="58">
        <f t="shared" si="189"/>
        <v>0</v>
      </c>
    </row>
    <row r="326" spans="1:104" ht="52" x14ac:dyDescent="0.35">
      <c r="A326" s="136" t="s">
        <v>410</v>
      </c>
      <c r="B326" s="259"/>
      <c r="C326" s="20" t="s">
        <v>993</v>
      </c>
      <c r="D326" s="22" t="s">
        <v>412</v>
      </c>
      <c r="E326" s="22" t="s">
        <v>420</v>
      </c>
      <c r="F326" s="22" t="s">
        <v>421</v>
      </c>
      <c r="G326" s="20">
        <f t="shared" si="152"/>
        <v>1</v>
      </c>
      <c r="H326" s="20"/>
      <c r="I326" s="20"/>
      <c r="J326" s="20"/>
      <c r="K326" s="20"/>
      <c r="L326" s="20"/>
      <c r="M326" s="20"/>
      <c r="N326" s="20"/>
      <c r="O326" s="20"/>
      <c r="P326" s="20"/>
      <c r="Q326" s="20"/>
      <c r="R326" s="20">
        <v>1</v>
      </c>
      <c r="S326" s="20"/>
      <c r="T326" s="67" t="s">
        <v>115</v>
      </c>
      <c r="U326" s="67"/>
      <c r="V326" s="68" t="e">
        <f t="shared" si="153"/>
        <v>#DIV/0!</v>
      </c>
      <c r="W326" s="68">
        <f t="shared" si="154"/>
        <v>0</v>
      </c>
      <c r="X326" s="67"/>
      <c r="Y326" s="67"/>
      <c r="Z326" s="67" t="s">
        <v>116</v>
      </c>
      <c r="AA326" s="67"/>
      <c r="AB326" s="68" t="e">
        <f t="shared" si="155"/>
        <v>#DIV/0!</v>
      </c>
      <c r="AC326" s="68">
        <f t="shared" si="156"/>
        <v>0</v>
      </c>
      <c r="AD326" s="67"/>
      <c r="AE326" s="67"/>
      <c r="AF326" s="67" t="s">
        <v>117</v>
      </c>
      <c r="AG326" s="67"/>
      <c r="AH326" s="68" t="e">
        <f t="shared" si="157"/>
        <v>#DIV/0!</v>
      </c>
      <c r="AI326" s="68">
        <f t="shared" si="158"/>
        <v>0</v>
      </c>
      <c r="AJ326" s="67"/>
      <c r="AK326" s="67"/>
      <c r="AL326" s="67" t="s">
        <v>118</v>
      </c>
      <c r="AM326" s="67"/>
      <c r="AN326" s="68" t="e">
        <f t="shared" si="159"/>
        <v>#DIV/0!</v>
      </c>
      <c r="AO326" s="68">
        <f t="shared" si="160"/>
        <v>0</v>
      </c>
      <c r="AP326" s="67"/>
      <c r="AQ326" s="67"/>
      <c r="AR326" s="67" t="s">
        <v>119</v>
      </c>
      <c r="AS326" s="67"/>
      <c r="AT326" s="68" t="e">
        <f t="shared" si="161"/>
        <v>#DIV/0!</v>
      </c>
      <c r="AU326" s="68">
        <f t="shared" si="162"/>
        <v>0</v>
      </c>
      <c r="AV326" s="67"/>
      <c r="AW326" s="67"/>
      <c r="AX326" s="67" t="s">
        <v>120</v>
      </c>
      <c r="AY326" s="67"/>
      <c r="AZ326" s="68" t="e">
        <f t="shared" si="163"/>
        <v>#DIV/0!</v>
      </c>
      <c r="BA326" s="68">
        <f t="shared" si="164"/>
        <v>0</v>
      </c>
      <c r="BB326" s="67"/>
      <c r="BC326" s="67"/>
      <c r="BD326" s="67" t="s">
        <v>121</v>
      </c>
      <c r="BE326" s="67"/>
      <c r="BF326" s="68" t="e">
        <f t="shared" si="165"/>
        <v>#DIV/0!</v>
      </c>
      <c r="BG326" s="68">
        <f t="shared" si="166"/>
        <v>0</v>
      </c>
      <c r="BH326" s="67"/>
      <c r="BI326" s="67"/>
      <c r="BJ326" s="67" t="s">
        <v>122</v>
      </c>
      <c r="BK326" s="67"/>
      <c r="BL326" s="68" t="e">
        <f t="shared" si="167"/>
        <v>#DIV/0!</v>
      </c>
      <c r="BM326" s="68">
        <f t="shared" si="168"/>
        <v>0</v>
      </c>
      <c r="BN326" s="67"/>
      <c r="BO326" s="67"/>
      <c r="BP326" s="67" t="s">
        <v>123</v>
      </c>
      <c r="BQ326" s="67"/>
      <c r="BR326" s="68" t="e">
        <f t="shared" si="169"/>
        <v>#DIV/0!</v>
      </c>
      <c r="BS326" s="68">
        <f t="shared" si="170"/>
        <v>0</v>
      </c>
      <c r="BT326" s="67"/>
      <c r="BU326" s="67"/>
      <c r="BV326" s="67" t="s">
        <v>124</v>
      </c>
      <c r="BW326" s="67"/>
      <c r="BX326" s="68" t="e">
        <f t="shared" si="171"/>
        <v>#DIV/0!</v>
      </c>
      <c r="BY326" s="68">
        <f t="shared" si="172"/>
        <v>0</v>
      </c>
      <c r="BZ326" s="67"/>
      <c r="CA326" s="67"/>
      <c r="CB326" s="67" t="s">
        <v>125</v>
      </c>
      <c r="CC326" s="67"/>
      <c r="CD326" s="68">
        <f t="shared" si="173"/>
        <v>0</v>
      </c>
      <c r="CE326" s="68">
        <f t="shared" si="174"/>
        <v>0</v>
      </c>
      <c r="CF326" s="67"/>
      <c r="CG326" s="67"/>
      <c r="CH326" s="67" t="s">
        <v>126</v>
      </c>
      <c r="CI326" s="67"/>
      <c r="CJ326" s="68" t="e">
        <f t="shared" si="175"/>
        <v>#DIV/0!</v>
      </c>
      <c r="CK326" s="68">
        <f t="shared" si="176"/>
        <v>0</v>
      </c>
      <c r="CL326" s="67"/>
      <c r="CM326" s="67"/>
      <c r="CN326" s="58">
        <f t="shared" si="177"/>
        <v>0</v>
      </c>
      <c r="CO326" s="58">
        <f t="shared" si="178"/>
        <v>0</v>
      </c>
      <c r="CP326" s="58">
        <f t="shared" si="179"/>
        <v>0</v>
      </c>
      <c r="CQ326" s="58">
        <f t="shared" si="180"/>
        <v>0</v>
      </c>
      <c r="CR326" s="58">
        <f t="shared" si="181"/>
        <v>0</v>
      </c>
      <c r="CS326" s="58">
        <f t="shared" si="182"/>
        <v>0</v>
      </c>
      <c r="CT326" s="58">
        <f t="shared" si="183"/>
        <v>0</v>
      </c>
      <c r="CU326" s="58">
        <f t="shared" si="184"/>
        <v>0</v>
      </c>
      <c r="CV326" s="58">
        <f t="shared" si="185"/>
        <v>0</v>
      </c>
      <c r="CW326" s="58">
        <f t="shared" si="186"/>
        <v>0</v>
      </c>
      <c r="CX326" s="58">
        <f t="shared" si="187"/>
        <v>0</v>
      </c>
      <c r="CY326" s="58">
        <f t="shared" si="188"/>
        <v>0</v>
      </c>
      <c r="CZ326" s="58">
        <f t="shared" si="189"/>
        <v>0</v>
      </c>
    </row>
    <row r="327" spans="1:104" ht="26" x14ac:dyDescent="0.35">
      <c r="A327" s="136" t="s">
        <v>410</v>
      </c>
      <c r="B327" s="260"/>
      <c r="C327" s="20" t="s">
        <v>994</v>
      </c>
      <c r="D327" s="22"/>
      <c r="E327" s="22"/>
      <c r="F327" s="22"/>
      <c r="G327" s="20">
        <f t="shared" si="152"/>
        <v>0</v>
      </c>
      <c r="H327" s="20"/>
      <c r="I327" s="20"/>
      <c r="J327" s="20"/>
      <c r="K327" s="20"/>
      <c r="L327" s="20"/>
      <c r="M327" s="20"/>
      <c r="N327" s="20"/>
      <c r="O327" s="20"/>
      <c r="P327" s="20"/>
      <c r="Q327" s="20"/>
      <c r="R327" s="20"/>
      <c r="S327" s="20"/>
      <c r="T327" s="67" t="s">
        <v>115</v>
      </c>
      <c r="U327" s="67"/>
      <c r="V327" s="68" t="e">
        <f t="shared" si="153"/>
        <v>#DIV/0!</v>
      </c>
      <c r="W327" s="68" t="e">
        <f t="shared" si="154"/>
        <v>#DIV/0!</v>
      </c>
      <c r="X327" s="67"/>
      <c r="Y327" s="67"/>
      <c r="Z327" s="67" t="s">
        <v>116</v>
      </c>
      <c r="AA327" s="67"/>
      <c r="AB327" s="68" t="e">
        <f t="shared" si="155"/>
        <v>#DIV/0!</v>
      </c>
      <c r="AC327" s="68" t="e">
        <f t="shared" si="156"/>
        <v>#DIV/0!</v>
      </c>
      <c r="AD327" s="67"/>
      <c r="AE327" s="67"/>
      <c r="AF327" s="67" t="s">
        <v>117</v>
      </c>
      <c r="AG327" s="67"/>
      <c r="AH327" s="68" t="e">
        <f t="shared" si="157"/>
        <v>#DIV/0!</v>
      </c>
      <c r="AI327" s="68" t="e">
        <f t="shared" si="158"/>
        <v>#DIV/0!</v>
      </c>
      <c r="AJ327" s="67"/>
      <c r="AK327" s="67"/>
      <c r="AL327" s="67" t="s">
        <v>118</v>
      </c>
      <c r="AM327" s="67"/>
      <c r="AN327" s="68" t="e">
        <f t="shared" si="159"/>
        <v>#DIV/0!</v>
      </c>
      <c r="AO327" s="68" t="e">
        <f t="shared" si="160"/>
        <v>#DIV/0!</v>
      </c>
      <c r="AP327" s="67"/>
      <c r="AQ327" s="67"/>
      <c r="AR327" s="67" t="s">
        <v>119</v>
      </c>
      <c r="AS327" s="67"/>
      <c r="AT327" s="68" t="e">
        <f t="shared" si="161"/>
        <v>#DIV/0!</v>
      </c>
      <c r="AU327" s="68" t="e">
        <f t="shared" si="162"/>
        <v>#DIV/0!</v>
      </c>
      <c r="AV327" s="67"/>
      <c r="AW327" s="67"/>
      <c r="AX327" s="67" t="s">
        <v>120</v>
      </c>
      <c r="AY327" s="67"/>
      <c r="AZ327" s="68" t="e">
        <f t="shared" si="163"/>
        <v>#DIV/0!</v>
      </c>
      <c r="BA327" s="68" t="e">
        <f t="shared" si="164"/>
        <v>#DIV/0!</v>
      </c>
      <c r="BB327" s="67"/>
      <c r="BC327" s="67"/>
      <c r="BD327" s="67" t="s">
        <v>121</v>
      </c>
      <c r="BE327" s="67"/>
      <c r="BF327" s="68" t="e">
        <f t="shared" si="165"/>
        <v>#DIV/0!</v>
      </c>
      <c r="BG327" s="68" t="e">
        <f t="shared" si="166"/>
        <v>#DIV/0!</v>
      </c>
      <c r="BH327" s="67"/>
      <c r="BI327" s="67"/>
      <c r="BJ327" s="67" t="s">
        <v>122</v>
      </c>
      <c r="BK327" s="67"/>
      <c r="BL327" s="68" t="e">
        <f t="shared" si="167"/>
        <v>#DIV/0!</v>
      </c>
      <c r="BM327" s="68" t="e">
        <f t="shared" si="168"/>
        <v>#DIV/0!</v>
      </c>
      <c r="BN327" s="67"/>
      <c r="BO327" s="67"/>
      <c r="BP327" s="67" t="s">
        <v>123</v>
      </c>
      <c r="BQ327" s="67"/>
      <c r="BR327" s="68" t="e">
        <f t="shared" si="169"/>
        <v>#DIV/0!</v>
      </c>
      <c r="BS327" s="68" t="e">
        <f t="shared" si="170"/>
        <v>#DIV/0!</v>
      </c>
      <c r="BT327" s="67"/>
      <c r="BU327" s="67"/>
      <c r="BV327" s="67" t="s">
        <v>124</v>
      </c>
      <c r="BW327" s="67"/>
      <c r="BX327" s="68" t="e">
        <f t="shared" si="171"/>
        <v>#DIV/0!</v>
      </c>
      <c r="BY327" s="68" t="e">
        <f t="shared" si="172"/>
        <v>#DIV/0!</v>
      </c>
      <c r="BZ327" s="67"/>
      <c r="CA327" s="67"/>
      <c r="CB327" s="67" t="s">
        <v>125</v>
      </c>
      <c r="CC327" s="67"/>
      <c r="CD327" s="68" t="e">
        <f t="shared" si="173"/>
        <v>#DIV/0!</v>
      </c>
      <c r="CE327" s="68" t="e">
        <f t="shared" si="174"/>
        <v>#DIV/0!</v>
      </c>
      <c r="CF327" s="67"/>
      <c r="CG327" s="67"/>
      <c r="CH327" s="67" t="s">
        <v>126</v>
      </c>
      <c r="CI327" s="67"/>
      <c r="CJ327" s="68" t="e">
        <f t="shared" si="175"/>
        <v>#DIV/0!</v>
      </c>
      <c r="CK327" s="68" t="e">
        <f t="shared" si="176"/>
        <v>#DIV/0!</v>
      </c>
      <c r="CL327" s="67"/>
      <c r="CM327" s="67"/>
      <c r="CN327" s="58">
        <f t="shared" si="177"/>
        <v>0</v>
      </c>
      <c r="CO327" s="58">
        <f t="shared" si="178"/>
        <v>0</v>
      </c>
      <c r="CP327" s="58">
        <f t="shared" si="179"/>
        <v>0</v>
      </c>
      <c r="CQ327" s="58">
        <f t="shared" si="180"/>
        <v>0</v>
      </c>
      <c r="CR327" s="58">
        <f t="shared" si="181"/>
        <v>0</v>
      </c>
      <c r="CS327" s="58">
        <f t="shared" si="182"/>
        <v>0</v>
      </c>
      <c r="CT327" s="58">
        <f t="shared" si="183"/>
        <v>0</v>
      </c>
      <c r="CU327" s="58">
        <f t="shared" si="184"/>
        <v>0</v>
      </c>
      <c r="CV327" s="58">
        <f t="shared" si="185"/>
        <v>0</v>
      </c>
      <c r="CW327" s="58">
        <f t="shared" si="186"/>
        <v>0</v>
      </c>
      <c r="CX327" s="58">
        <f t="shared" si="187"/>
        <v>0</v>
      </c>
      <c r="CY327" s="58">
        <f t="shared" si="188"/>
        <v>0</v>
      </c>
      <c r="CZ327" s="58">
        <f t="shared" si="189"/>
        <v>0</v>
      </c>
    </row>
    <row r="328" spans="1:104" ht="52" x14ac:dyDescent="0.35">
      <c r="A328" s="136" t="s">
        <v>410</v>
      </c>
      <c r="B328" s="258" t="s">
        <v>164</v>
      </c>
      <c r="C328" s="20" t="s">
        <v>995</v>
      </c>
      <c r="D328" s="22" t="s">
        <v>412</v>
      </c>
      <c r="E328" s="22" t="s">
        <v>422</v>
      </c>
      <c r="F328" s="22" t="s">
        <v>423</v>
      </c>
      <c r="G328" s="20">
        <f t="shared" ref="G328:G335" si="190">+SUM(H328:S328)</f>
        <v>1</v>
      </c>
      <c r="H328" s="20"/>
      <c r="I328" s="20">
        <v>1</v>
      </c>
      <c r="J328" s="20"/>
      <c r="K328" s="20"/>
      <c r="L328" s="20"/>
      <c r="M328" s="20"/>
      <c r="N328" s="20"/>
      <c r="O328" s="20"/>
      <c r="P328" s="20"/>
      <c r="Q328" s="20"/>
      <c r="R328" s="20"/>
      <c r="S328" s="20"/>
      <c r="T328" s="67" t="s">
        <v>115</v>
      </c>
      <c r="U328" s="67"/>
      <c r="V328" s="68" t="e">
        <f t="shared" ref="V328:V335" si="191">+U328/$H328</f>
        <v>#DIV/0!</v>
      </c>
      <c r="W328" s="68">
        <f t="shared" ref="W328:W335" si="192">+U328/$G328</f>
        <v>0</v>
      </c>
      <c r="X328" s="67"/>
      <c r="Y328" s="67"/>
      <c r="Z328" s="67" t="s">
        <v>116</v>
      </c>
      <c r="AA328" s="67"/>
      <c r="AB328" s="68">
        <f t="shared" ref="AB328:AB335" si="193">+AA328/$I328</f>
        <v>0</v>
      </c>
      <c r="AC328" s="68">
        <f t="shared" ref="AC328:AC335" si="194">+(AA328/$G328)+W328</f>
        <v>0</v>
      </c>
      <c r="AD328" s="67"/>
      <c r="AE328" s="67"/>
      <c r="AF328" s="67" t="s">
        <v>117</v>
      </c>
      <c r="AG328" s="67"/>
      <c r="AH328" s="68" t="e">
        <f t="shared" ref="AH328:AH335" si="195">+AG328/$J328</f>
        <v>#DIV/0!</v>
      </c>
      <c r="AI328" s="68">
        <f t="shared" ref="AI328:AI335" si="196">+(AG328/$G328)+AC328</f>
        <v>0</v>
      </c>
      <c r="AJ328" s="67"/>
      <c r="AK328" s="67"/>
      <c r="AL328" s="67" t="s">
        <v>118</v>
      </c>
      <c r="AM328" s="67"/>
      <c r="AN328" s="68" t="e">
        <f t="shared" ref="AN328:AN335" si="197">+AM328/$K328</f>
        <v>#DIV/0!</v>
      </c>
      <c r="AO328" s="68">
        <f t="shared" ref="AO328:AO335" si="198">+(AM328/$G328)+AI328</f>
        <v>0</v>
      </c>
      <c r="AP328" s="67"/>
      <c r="AQ328" s="67"/>
      <c r="AR328" s="67" t="s">
        <v>119</v>
      </c>
      <c r="AS328" s="67"/>
      <c r="AT328" s="68" t="e">
        <f t="shared" ref="AT328:AT335" si="199">+AS328/$L328</f>
        <v>#DIV/0!</v>
      </c>
      <c r="AU328" s="68">
        <f t="shared" ref="AU328:AU335" si="200">+(AS328/$G328)+AO328</f>
        <v>0</v>
      </c>
      <c r="AV328" s="67"/>
      <c r="AW328" s="67"/>
      <c r="AX328" s="67" t="s">
        <v>120</v>
      </c>
      <c r="AY328" s="67"/>
      <c r="AZ328" s="68" t="e">
        <f t="shared" ref="AZ328:AZ335" si="201">+AY328/$M328</f>
        <v>#DIV/0!</v>
      </c>
      <c r="BA328" s="68">
        <f t="shared" ref="BA328:BA335" si="202">+(AY328/$G328)+AU328</f>
        <v>0</v>
      </c>
      <c r="BB328" s="67"/>
      <c r="BC328" s="67"/>
      <c r="BD328" s="67" t="s">
        <v>121</v>
      </c>
      <c r="BE328" s="67"/>
      <c r="BF328" s="68" t="e">
        <f t="shared" ref="BF328:BF335" si="203">+BE328/$N328</f>
        <v>#DIV/0!</v>
      </c>
      <c r="BG328" s="68">
        <f t="shared" ref="BG328:BG335" si="204">+(BE328/$G328)+BA328</f>
        <v>0</v>
      </c>
      <c r="BH328" s="67"/>
      <c r="BI328" s="67"/>
      <c r="BJ328" s="67" t="s">
        <v>122</v>
      </c>
      <c r="BK328" s="67"/>
      <c r="BL328" s="68" t="e">
        <f t="shared" ref="BL328:BL335" si="205">+BK328/$O328</f>
        <v>#DIV/0!</v>
      </c>
      <c r="BM328" s="68">
        <f t="shared" ref="BM328:BM335" si="206">+(BK328/$G328)+BG328</f>
        <v>0</v>
      </c>
      <c r="BN328" s="67"/>
      <c r="BO328" s="67"/>
      <c r="BP328" s="67" t="s">
        <v>123</v>
      </c>
      <c r="BQ328" s="67"/>
      <c r="BR328" s="68" t="e">
        <f t="shared" ref="BR328:BR335" si="207">+BQ328/$P328</f>
        <v>#DIV/0!</v>
      </c>
      <c r="BS328" s="68">
        <f t="shared" ref="BS328:BS335" si="208">+(BQ328/$G328)+BM328</f>
        <v>0</v>
      </c>
      <c r="BT328" s="67"/>
      <c r="BU328" s="67"/>
      <c r="BV328" s="67" t="s">
        <v>124</v>
      </c>
      <c r="BW328" s="67"/>
      <c r="BX328" s="68" t="e">
        <f t="shared" ref="BX328:BX335" si="209">+BW328/$Q328</f>
        <v>#DIV/0!</v>
      </c>
      <c r="BY328" s="68">
        <f t="shared" ref="BY328:BY335" si="210">+(BW328/$G328)+BS328</f>
        <v>0</v>
      </c>
      <c r="BZ328" s="67"/>
      <c r="CA328" s="67"/>
      <c r="CB328" s="67" t="s">
        <v>125</v>
      </c>
      <c r="CC328" s="67"/>
      <c r="CD328" s="68" t="e">
        <f t="shared" ref="CD328:CD335" si="211">+CC328/$R328</f>
        <v>#DIV/0!</v>
      </c>
      <c r="CE328" s="68">
        <f t="shared" ref="CE328:CE335" si="212">+(CC328/$G328)+BY328</f>
        <v>0</v>
      </c>
      <c r="CF328" s="67"/>
      <c r="CG328" s="67"/>
      <c r="CH328" s="67" t="s">
        <v>126</v>
      </c>
      <c r="CI328" s="67"/>
      <c r="CJ328" s="68" t="e">
        <f t="shared" ref="CJ328:CJ335" si="213">+CI328/$S328</f>
        <v>#DIV/0!</v>
      </c>
      <c r="CK328" s="68">
        <f t="shared" ref="CK328:CK335" si="214">+(CI328/$G328)+CE328</f>
        <v>0</v>
      </c>
      <c r="CL328" s="67"/>
      <c r="CM328" s="67"/>
      <c r="CN328" s="58">
        <f t="shared" ref="CN328:CN335" si="215">+U328</f>
        <v>0</v>
      </c>
      <c r="CO328" s="58">
        <f t="shared" ref="CO328:CO335" si="216">+AA328</f>
        <v>0</v>
      </c>
      <c r="CP328" s="58">
        <f t="shared" ref="CP328:CP335" si="217">+AG328</f>
        <v>0</v>
      </c>
      <c r="CQ328" s="58">
        <f t="shared" ref="CQ328:CQ335" si="218">+AM328</f>
        <v>0</v>
      </c>
      <c r="CR328" s="58">
        <f t="shared" ref="CR328:CR335" si="219">+AS328</f>
        <v>0</v>
      </c>
      <c r="CS328" s="58">
        <f t="shared" ref="CS328:CS335" si="220">+AY328</f>
        <v>0</v>
      </c>
      <c r="CT328" s="58">
        <f t="shared" ref="CT328:CT335" si="221">+BE328</f>
        <v>0</v>
      </c>
      <c r="CU328" s="58">
        <f t="shared" ref="CU328:CU335" si="222">+BK328</f>
        <v>0</v>
      </c>
      <c r="CV328" s="58">
        <f t="shared" ref="CV328:CV335" si="223">+BQ328</f>
        <v>0</v>
      </c>
      <c r="CW328" s="58">
        <f t="shared" ref="CW328:CW335" si="224">+BW328</f>
        <v>0</v>
      </c>
      <c r="CX328" s="58">
        <f t="shared" ref="CX328:CX335" si="225">+CC328</f>
        <v>0</v>
      </c>
      <c r="CY328" s="58">
        <f t="shared" ref="CY328:CY335" si="226">+CI328</f>
        <v>0</v>
      </c>
      <c r="CZ328" s="58">
        <f t="shared" ref="CZ328:CZ335" si="227">+SUM(CN328:CY328)</f>
        <v>0</v>
      </c>
    </row>
    <row r="329" spans="1:104" ht="26" x14ac:dyDescent="0.35">
      <c r="A329" s="136" t="s">
        <v>410</v>
      </c>
      <c r="B329" s="259"/>
      <c r="C329" s="20" t="s">
        <v>996</v>
      </c>
      <c r="D329" s="22" t="s">
        <v>412</v>
      </c>
      <c r="E329" s="22" t="s">
        <v>424</v>
      </c>
      <c r="F329" s="22" t="s">
        <v>425</v>
      </c>
      <c r="G329" s="20">
        <f t="shared" si="190"/>
        <v>1</v>
      </c>
      <c r="H329" s="20"/>
      <c r="I329" s="20"/>
      <c r="J329" s="20"/>
      <c r="K329" s="20"/>
      <c r="L329" s="20"/>
      <c r="M329" s="20"/>
      <c r="N329" s="20"/>
      <c r="O329" s="20"/>
      <c r="P329" s="20">
        <v>1</v>
      </c>
      <c r="Q329" s="20"/>
      <c r="R329" s="20"/>
      <c r="S329" s="20"/>
      <c r="T329" s="67" t="s">
        <v>115</v>
      </c>
      <c r="U329" s="67"/>
      <c r="V329" s="68" t="e">
        <f t="shared" si="191"/>
        <v>#DIV/0!</v>
      </c>
      <c r="W329" s="68">
        <f t="shared" si="192"/>
        <v>0</v>
      </c>
      <c r="X329" s="67"/>
      <c r="Y329" s="67"/>
      <c r="Z329" s="67" t="s">
        <v>116</v>
      </c>
      <c r="AA329" s="67"/>
      <c r="AB329" s="68" t="e">
        <f t="shared" si="193"/>
        <v>#DIV/0!</v>
      </c>
      <c r="AC329" s="68">
        <f t="shared" si="194"/>
        <v>0</v>
      </c>
      <c r="AD329" s="67"/>
      <c r="AE329" s="67"/>
      <c r="AF329" s="67" t="s">
        <v>117</v>
      </c>
      <c r="AG329" s="67"/>
      <c r="AH329" s="68" t="e">
        <f t="shared" si="195"/>
        <v>#DIV/0!</v>
      </c>
      <c r="AI329" s="68">
        <f t="shared" si="196"/>
        <v>0</v>
      </c>
      <c r="AJ329" s="67"/>
      <c r="AK329" s="67"/>
      <c r="AL329" s="67" t="s">
        <v>118</v>
      </c>
      <c r="AM329" s="67"/>
      <c r="AN329" s="68" t="e">
        <f t="shared" si="197"/>
        <v>#DIV/0!</v>
      </c>
      <c r="AO329" s="68">
        <f t="shared" si="198"/>
        <v>0</v>
      </c>
      <c r="AP329" s="67"/>
      <c r="AQ329" s="67"/>
      <c r="AR329" s="67" t="s">
        <v>119</v>
      </c>
      <c r="AS329" s="67"/>
      <c r="AT329" s="68" t="e">
        <f t="shared" si="199"/>
        <v>#DIV/0!</v>
      </c>
      <c r="AU329" s="68">
        <f t="shared" si="200"/>
        <v>0</v>
      </c>
      <c r="AV329" s="67"/>
      <c r="AW329" s="67"/>
      <c r="AX329" s="67" t="s">
        <v>120</v>
      </c>
      <c r="AY329" s="67"/>
      <c r="AZ329" s="68" t="e">
        <f t="shared" si="201"/>
        <v>#DIV/0!</v>
      </c>
      <c r="BA329" s="68">
        <f t="shared" si="202"/>
        <v>0</v>
      </c>
      <c r="BB329" s="67"/>
      <c r="BC329" s="67"/>
      <c r="BD329" s="67" t="s">
        <v>121</v>
      </c>
      <c r="BE329" s="67"/>
      <c r="BF329" s="68" t="e">
        <f t="shared" si="203"/>
        <v>#DIV/0!</v>
      </c>
      <c r="BG329" s="68">
        <f t="shared" si="204"/>
        <v>0</v>
      </c>
      <c r="BH329" s="67"/>
      <c r="BI329" s="67"/>
      <c r="BJ329" s="67" t="s">
        <v>122</v>
      </c>
      <c r="BK329" s="67"/>
      <c r="BL329" s="68" t="e">
        <f t="shared" si="205"/>
        <v>#DIV/0!</v>
      </c>
      <c r="BM329" s="68">
        <f t="shared" si="206"/>
        <v>0</v>
      </c>
      <c r="BN329" s="67"/>
      <c r="BO329" s="67"/>
      <c r="BP329" s="67" t="s">
        <v>123</v>
      </c>
      <c r="BQ329" s="67"/>
      <c r="BR329" s="68">
        <f t="shared" si="207"/>
        <v>0</v>
      </c>
      <c r="BS329" s="68">
        <f t="shared" si="208"/>
        <v>0</v>
      </c>
      <c r="BT329" s="67"/>
      <c r="BU329" s="67"/>
      <c r="BV329" s="67" t="s">
        <v>124</v>
      </c>
      <c r="BW329" s="67"/>
      <c r="BX329" s="68" t="e">
        <f t="shared" si="209"/>
        <v>#DIV/0!</v>
      </c>
      <c r="BY329" s="68">
        <f t="shared" si="210"/>
        <v>0</v>
      </c>
      <c r="BZ329" s="67"/>
      <c r="CA329" s="67"/>
      <c r="CB329" s="67" t="s">
        <v>125</v>
      </c>
      <c r="CC329" s="67"/>
      <c r="CD329" s="68" t="e">
        <f t="shared" si="211"/>
        <v>#DIV/0!</v>
      </c>
      <c r="CE329" s="68">
        <f t="shared" si="212"/>
        <v>0</v>
      </c>
      <c r="CF329" s="67"/>
      <c r="CG329" s="67"/>
      <c r="CH329" s="67" t="s">
        <v>126</v>
      </c>
      <c r="CI329" s="67"/>
      <c r="CJ329" s="68" t="e">
        <f t="shared" si="213"/>
        <v>#DIV/0!</v>
      </c>
      <c r="CK329" s="68">
        <f t="shared" si="214"/>
        <v>0</v>
      </c>
      <c r="CL329" s="67"/>
      <c r="CM329" s="67"/>
      <c r="CN329" s="58">
        <f t="shared" si="215"/>
        <v>0</v>
      </c>
      <c r="CO329" s="58">
        <f t="shared" si="216"/>
        <v>0</v>
      </c>
      <c r="CP329" s="58">
        <f t="shared" si="217"/>
        <v>0</v>
      </c>
      <c r="CQ329" s="58">
        <f t="shared" si="218"/>
        <v>0</v>
      </c>
      <c r="CR329" s="58">
        <f t="shared" si="219"/>
        <v>0</v>
      </c>
      <c r="CS329" s="58">
        <f t="shared" si="220"/>
        <v>0</v>
      </c>
      <c r="CT329" s="58">
        <f t="shared" si="221"/>
        <v>0</v>
      </c>
      <c r="CU329" s="58">
        <f t="shared" si="222"/>
        <v>0</v>
      </c>
      <c r="CV329" s="58">
        <f t="shared" si="223"/>
        <v>0</v>
      </c>
      <c r="CW329" s="58">
        <f t="shared" si="224"/>
        <v>0</v>
      </c>
      <c r="CX329" s="58">
        <f t="shared" si="225"/>
        <v>0</v>
      </c>
      <c r="CY329" s="58">
        <f t="shared" si="226"/>
        <v>0</v>
      </c>
      <c r="CZ329" s="58">
        <f t="shared" si="227"/>
        <v>0</v>
      </c>
    </row>
    <row r="330" spans="1:104" ht="26" x14ac:dyDescent="0.35">
      <c r="A330" s="136" t="s">
        <v>410</v>
      </c>
      <c r="B330" s="259"/>
      <c r="C330" s="20" t="s">
        <v>997</v>
      </c>
      <c r="D330" s="22"/>
      <c r="E330" s="22"/>
      <c r="F330" s="22"/>
      <c r="G330" s="20">
        <f t="shared" si="190"/>
        <v>0</v>
      </c>
      <c r="H330" s="20"/>
      <c r="I330" s="20"/>
      <c r="J330" s="20"/>
      <c r="K330" s="20"/>
      <c r="L330" s="20"/>
      <c r="M330" s="20"/>
      <c r="N330" s="20"/>
      <c r="O330" s="20"/>
      <c r="P330" s="20"/>
      <c r="Q330" s="20"/>
      <c r="R330" s="20"/>
      <c r="S330" s="20"/>
      <c r="T330" s="67" t="s">
        <v>115</v>
      </c>
      <c r="U330" s="67"/>
      <c r="V330" s="68" t="e">
        <f t="shared" si="191"/>
        <v>#DIV/0!</v>
      </c>
      <c r="W330" s="68" t="e">
        <f t="shared" si="192"/>
        <v>#DIV/0!</v>
      </c>
      <c r="X330" s="67"/>
      <c r="Y330" s="67"/>
      <c r="Z330" s="67" t="s">
        <v>116</v>
      </c>
      <c r="AA330" s="67"/>
      <c r="AB330" s="68" t="e">
        <f t="shared" si="193"/>
        <v>#DIV/0!</v>
      </c>
      <c r="AC330" s="68" t="e">
        <f t="shared" si="194"/>
        <v>#DIV/0!</v>
      </c>
      <c r="AD330" s="67"/>
      <c r="AE330" s="67"/>
      <c r="AF330" s="67" t="s">
        <v>117</v>
      </c>
      <c r="AG330" s="67"/>
      <c r="AH330" s="68" t="e">
        <f t="shared" si="195"/>
        <v>#DIV/0!</v>
      </c>
      <c r="AI330" s="68" t="e">
        <f t="shared" si="196"/>
        <v>#DIV/0!</v>
      </c>
      <c r="AJ330" s="67"/>
      <c r="AK330" s="67"/>
      <c r="AL330" s="67" t="s">
        <v>118</v>
      </c>
      <c r="AM330" s="67"/>
      <c r="AN330" s="68" t="e">
        <f t="shared" si="197"/>
        <v>#DIV/0!</v>
      </c>
      <c r="AO330" s="68" t="e">
        <f t="shared" si="198"/>
        <v>#DIV/0!</v>
      </c>
      <c r="AP330" s="67"/>
      <c r="AQ330" s="67"/>
      <c r="AR330" s="67" t="s">
        <v>119</v>
      </c>
      <c r="AS330" s="67"/>
      <c r="AT330" s="68" t="e">
        <f t="shared" si="199"/>
        <v>#DIV/0!</v>
      </c>
      <c r="AU330" s="68" t="e">
        <f t="shared" si="200"/>
        <v>#DIV/0!</v>
      </c>
      <c r="AV330" s="67"/>
      <c r="AW330" s="67"/>
      <c r="AX330" s="67" t="s">
        <v>120</v>
      </c>
      <c r="AY330" s="67"/>
      <c r="AZ330" s="68" t="e">
        <f t="shared" si="201"/>
        <v>#DIV/0!</v>
      </c>
      <c r="BA330" s="68" t="e">
        <f t="shared" si="202"/>
        <v>#DIV/0!</v>
      </c>
      <c r="BB330" s="67"/>
      <c r="BC330" s="67"/>
      <c r="BD330" s="67" t="s">
        <v>121</v>
      </c>
      <c r="BE330" s="67"/>
      <c r="BF330" s="68" t="e">
        <f t="shared" si="203"/>
        <v>#DIV/0!</v>
      </c>
      <c r="BG330" s="68" t="e">
        <f t="shared" si="204"/>
        <v>#DIV/0!</v>
      </c>
      <c r="BH330" s="67"/>
      <c r="BI330" s="67"/>
      <c r="BJ330" s="67" t="s">
        <v>122</v>
      </c>
      <c r="BK330" s="67"/>
      <c r="BL330" s="68" t="e">
        <f t="shared" si="205"/>
        <v>#DIV/0!</v>
      </c>
      <c r="BM330" s="68" t="e">
        <f t="shared" si="206"/>
        <v>#DIV/0!</v>
      </c>
      <c r="BN330" s="67"/>
      <c r="BO330" s="67"/>
      <c r="BP330" s="67" t="s">
        <v>123</v>
      </c>
      <c r="BQ330" s="67"/>
      <c r="BR330" s="68" t="e">
        <f t="shared" si="207"/>
        <v>#DIV/0!</v>
      </c>
      <c r="BS330" s="68" t="e">
        <f t="shared" si="208"/>
        <v>#DIV/0!</v>
      </c>
      <c r="BT330" s="67"/>
      <c r="BU330" s="67"/>
      <c r="BV330" s="67" t="s">
        <v>124</v>
      </c>
      <c r="BW330" s="67"/>
      <c r="BX330" s="68" t="e">
        <f t="shared" si="209"/>
        <v>#DIV/0!</v>
      </c>
      <c r="BY330" s="68" t="e">
        <f t="shared" si="210"/>
        <v>#DIV/0!</v>
      </c>
      <c r="BZ330" s="67"/>
      <c r="CA330" s="67"/>
      <c r="CB330" s="67" t="s">
        <v>125</v>
      </c>
      <c r="CC330" s="67"/>
      <c r="CD330" s="68" t="e">
        <f t="shared" si="211"/>
        <v>#DIV/0!</v>
      </c>
      <c r="CE330" s="68" t="e">
        <f t="shared" si="212"/>
        <v>#DIV/0!</v>
      </c>
      <c r="CF330" s="67"/>
      <c r="CG330" s="67"/>
      <c r="CH330" s="67" t="s">
        <v>126</v>
      </c>
      <c r="CI330" s="67"/>
      <c r="CJ330" s="68" t="e">
        <f t="shared" si="213"/>
        <v>#DIV/0!</v>
      </c>
      <c r="CK330" s="68" t="e">
        <f t="shared" si="214"/>
        <v>#DIV/0!</v>
      </c>
      <c r="CL330" s="67"/>
      <c r="CM330" s="67"/>
      <c r="CN330" s="58">
        <f t="shared" si="215"/>
        <v>0</v>
      </c>
      <c r="CO330" s="58">
        <f t="shared" si="216"/>
        <v>0</v>
      </c>
      <c r="CP330" s="58">
        <f t="shared" si="217"/>
        <v>0</v>
      </c>
      <c r="CQ330" s="58">
        <f t="shared" si="218"/>
        <v>0</v>
      </c>
      <c r="CR330" s="58">
        <f t="shared" si="219"/>
        <v>0</v>
      </c>
      <c r="CS330" s="58">
        <f t="shared" si="220"/>
        <v>0</v>
      </c>
      <c r="CT330" s="58">
        <f t="shared" si="221"/>
        <v>0</v>
      </c>
      <c r="CU330" s="58">
        <f t="shared" si="222"/>
        <v>0</v>
      </c>
      <c r="CV330" s="58">
        <f t="shared" si="223"/>
        <v>0</v>
      </c>
      <c r="CW330" s="58">
        <f t="shared" si="224"/>
        <v>0</v>
      </c>
      <c r="CX330" s="58">
        <f t="shared" si="225"/>
        <v>0</v>
      </c>
      <c r="CY330" s="58">
        <f t="shared" si="226"/>
        <v>0</v>
      </c>
      <c r="CZ330" s="58">
        <f t="shared" si="227"/>
        <v>0</v>
      </c>
    </row>
    <row r="331" spans="1:104" ht="26" x14ac:dyDescent="0.35">
      <c r="A331" s="136" t="s">
        <v>410</v>
      </c>
      <c r="B331" s="260"/>
      <c r="C331" s="20" t="s">
        <v>998</v>
      </c>
      <c r="D331" s="22"/>
      <c r="E331" s="22"/>
      <c r="F331" s="22"/>
      <c r="G331" s="20">
        <f t="shared" si="190"/>
        <v>0</v>
      </c>
      <c r="H331" s="20"/>
      <c r="I331" s="20"/>
      <c r="J331" s="20"/>
      <c r="K331" s="20"/>
      <c r="L331" s="20"/>
      <c r="M331" s="20"/>
      <c r="N331" s="20"/>
      <c r="O331" s="20"/>
      <c r="P331" s="20"/>
      <c r="Q331" s="20"/>
      <c r="R331" s="20"/>
      <c r="S331" s="20"/>
      <c r="T331" s="67" t="s">
        <v>115</v>
      </c>
      <c r="U331" s="67"/>
      <c r="V331" s="68" t="e">
        <f t="shared" si="191"/>
        <v>#DIV/0!</v>
      </c>
      <c r="W331" s="68" t="e">
        <f t="shared" si="192"/>
        <v>#DIV/0!</v>
      </c>
      <c r="X331" s="67"/>
      <c r="Y331" s="67"/>
      <c r="Z331" s="67" t="s">
        <v>116</v>
      </c>
      <c r="AA331" s="67"/>
      <c r="AB331" s="68" t="e">
        <f t="shared" si="193"/>
        <v>#DIV/0!</v>
      </c>
      <c r="AC331" s="68" t="e">
        <f t="shared" si="194"/>
        <v>#DIV/0!</v>
      </c>
      <c r="AD331" s="67"/>
      <c r="AE331" s="67"/>
      <c r="AF331" s="67" t="s">
        <v>117</v>
      </c>
      <c r="AG331" s="67"/>
      <c r="AH331" s="68" t="e">
        <f t="shared" si="195"/>
        <v>#DIV/0!</v>
      </c>
      <c r="AI331" s="68" t="e">
        <f t="shared" si="196"/>
        <v>#DIV/0!</v>
      </c>
      <c r="AJ331" s="67"/>
      <c r="AK331" s="67"/>
      <c r="AL331" s="67" t="s">
        <v>118</v>
      </c>
      <c r="AM331" s="67"/>
      <c r="AN331" s="68" t="e">
        <f t="shared" si="197"/>
        <v>#DIV/0!</v>
      </c>
      <c r="AO331" s="68" t="e">
        <f t="shared" si="198"/>
        <v>#DIV/0!</v>
      </c>
      <c r="AP331" s="67"/>
      <c r="AQ331" s="67"/>
      <c r="AR331" s="67" t="s">
        <v>119</v>
      </c>
      <c r="AS331" s="67"/>
      <c r="AT331" s="68" t="e">
        <f t="shared" si="199"/>
        <v>#DIV/0!</v>
      </c>
      <c r="AU331" s="68" t="e">
        <f t="shared" si="200"/>
        <v>#DIV/0!</v>
      </c>
      <c r="AV331" s="67"/>
      <c r="AW331" s="67"/>
      <c r="AX331" s="67" t="s">
        <v>120</v>
      </c>
      <c r="AY331" s="67"/>
      <c r="AZ331" s="68" t="e">
        <f t="shared" si="201"/>
        <v>#DIV/0!</v>
      </c>
      <c r="BA331" s="68" t="e">
        <f t="shared" si="202"/>
        <v>#DIV/0!</v>
      </c>
      <c r="BB331" s="67"/>
      <c r="BC331" s="67"/>
      <c r="BD331" s="67" t="s">
        <v>121</v>
      </c>
      <c r="BE331" s="67"/>
      <c r="BF331" s="68" t="e">
        <f t="shared" si="203"/>
        <v>#DIV/0!</v>
      </c>
      <c r="BG331" s="68" t="e">
        <f t="shared" si="204"/>
        <v>#DIV/0!</v>
      </c>
      <c r="BH331" s="67"/>
      <c r="BI331" s="67"/>
      <c r="BJ331" s="67" t="s">
        <v>122</v>
      </c>
      <c r="BK331" s="67"/>
      <c r="BL331" s="68" t="e">
        <f t="shared" si="205"/>
        <v>#DIV/0!</v>
      </c>
      <c r="BM331" s="68" t="e">
        <f t="shared" si="206"/>
        <v>#DIV/0!</v>
      </c>
      <c r="BN331" s="67"/>
      <c r="BO331" s="67"/>
      <c r="BP331" s="67" t="s">
        <v>123</v>
      </c>
      <c r="BQ331" s="67"/>
      <c r="BR331" s="68" t="e">
        <f t="shared" si="207"/>
        <v>#DIV/0!</v>
      </c>
      <c r="BS331" s="68" t="e">
        <f t="shared" si="208"/>
        <v>#DIV/0!</v>
      </c>
      <c r="BT331" s="67"/>
      <c r="BU331" s="67"/>
      <c r="BV331" s="67" t="s">
        <v>124</v>
      </c>
      <c r="BW331" s="67"/>
      <c r="BX331" s="68" t="e">
        <f t="shared" si="209"/>
        <v>#DIV/0!</v>
      </c>
      <c r="BY331" s="68" t="e">
        <f t="shared" si="210"/>
        <v>#DIV/0!</v>
      </c>
      <c r="BZ331" s="67"/>
      <c r="CA331" s="67"/>
      <c r="CB331" s="67" t="s">
        <v>125</v>
      </c>
      <c r="CC331" s="67"/>
      <c r="CD331" s="68" t="e">
        <f t="shared" si="211"/>
        <v>#DIV/0!</v>
      </c>
      <c r="CE331" s="68" t="e">
        <f t="shared" si="212"/>
        <v>#DIV/0!</v>
      </c>
      <c r="CF331" s="67"/>
      <c r="CG331" s="67"/>
      <c r="CH331" s="67" t="s">
        <v>126</v>
      </c>
      <c r="CI331" s="67"/>
      <c r="CJ331" s="68" t="e">
        <f t="shared" si="213"/>
        <v>#DIV/0!</v>
      </c>
      <c r="CK331" s="68" t="e">
        <f t="shared" si="214"/>
        <v>#DIV/0!</v>
      </c>
      <c r="CL331" s="67"/>
      <c r="CM331" s="67"/>
      <c r="CN331" s="58">
        <f t="shared" si="215"/>
        <v>0</v>
      </c>
      <c r="CO331" s="58">
        <f t="shared" si="216"/>
        <v>0</v>
      </c>
      <c r="CP331" s="58">
        <f t="shared" si="217"/>
        <v>0</v>
      </c>
      <c r="CQ331" s="58">
        <f t="shared" si="218"/>
        <v>0</v>
      </c>
      <c r="CR331" s="58">
        <f t="shared" si="219"/>
        <v>0</v>
      </c>
      <c r="CS331" s="58">
        <f t="shared" si="220"/>
        <v>0</v>
      </c>
      <c r="CT331" s="58">
        <f t="shared" si="221"/>
        <v>0</v>
      </c>
      <c r="CU331" s="58">
        <f t="shared" si="222"/>
        <v>0</v>
      </c>
      <c r="CV331" s="58">
        <f t="shared" si="223"/>
        <v>0</v>
      </c>
      <c r="CW331" s="58">
        <f t="shared" si="224"/>
        <v>0</v>
      </c>
      <c r="CX331" s="58">
        <f t="shared" si="225"/>
        <v>0</v>
      </c>
      <c r="CY331" s="58">
        <f t="shared" si="226"/>
        <v>0</v>
      </c>
      <c r="CZ331" s="58">
        <f t="shared" si="227"/>
        <v>0</v>
      </c>
    </row>
    <row r="332" spans="1:104" ht="52" x14ac:dyDescent="0.35">
      <c r="A332" s="136" t="s">
        <v>426</v>
      </c>
      <c r="B332" s="258" t="s">
        <v>164</v>
      </c>
      <c r="C332" s="20" t="s">
        <v>999</v>
      </c>
      <c r="D332" s="22" t="s">
        <v>309</v>
      </c>
      <c r="E332" s="22" t="s">
        <v>450</v>
      </c>
      <c r="F332" s="22" t="s">
        <v>451</v>
      </c>
      <c r="G332" s="20">
        <f t="shared" si="190"/>
        <v>1</v>
      </c>
      <c r="H332" s="20"/>
      <c r="I332" s="20"/>
      <c r="J332" s="20"/>
      <c r="K332" s="20"/>
      <c r="L332" s="20"/>
      <c r="M332" s="20"/>
      <c r="N332" s="20"/>
      <c r="O332" s="20"/>
      <c r="P332" s="20"/>
      <c r="Q332" s="20"/>
      <c r="R332" s="20">
        <v>1</v>
      </c>
      <c r="S332" s="20"/>
      <c r="T332" s="67" t="s">
        <v>115</v>
      </c>
      <c r="U332" s="67"/>
      <c r="V332" s="68" t="e">
        <f t="shared" si="191"/>
        <v>#DIV/0!</v>
      </c>
      <c r="W332" s="68">
        <f t="shared" si="192"/>
        <v>0</v>
      </c>
      <c r="X332" s="67"/>
      <c r="Y332" s="67"/>
      <c r="Z332" s="67" t="s">
        <v>116</v>
      </c>
      <c r="AA332" s="67"/>
      <c r="AB332" s="68" t="e">
        <f t="shared" si="193"/>
        <v>#DIV/0!</v>
      </c>
      <c r="AC332" s="68">
        <f t="shared" si="194"/>
        <v>0</v>
      </c>
      <c r="AD332" s="67"/>
      <c r="AE332" s="67"/>
      <c r="AF332" s="67" t="s">
        <v>117</v>
      </c>
      <c r="AG332" s="67"/>
      <c r="AH332" s="68" t="e">
        <f t="shared" si="195"/>
        <v>#DIV/0!</v>
      </c>
      <c r="AI332" s="68">
        <f t="shared" si="196"/>
        <v>0</v>
      </c>
      <c r="AJ332" s="67"/>
      <c r="AK332" s="67"/>
      <c r="AL332" s="67" t="s">
        <v>118</v>
      </c>
      <c r="AM332" s="67"/>
      <c r="AN332" s="68" t="e">
        <f t="shared" si="197"/>
        <v>#DIV/0!</v>
      </c>
      <c r="AO332" s="68">
        <f t="shared" si="198"/>
        <v>0</v>
      </c>
      <c r="AP332" s="67"/>
      <c r="AQ332" s="67"/>
      <c r="AR332" s="67" t="s">
        <v>119</v>
      </c>
      <c r="AS332" s="67"/>
      <c r="AT332" s="68" t="e">
        <f t="shared" si="199"/>
        <v>#DIV/0!</v>
      </c>
      <c r="AU332" s="68">
        <f t="shared" si="200"/>
        <v>0</v>
      </c>
      <c r="AV332" s="67"/>
      <c r="AW332" s="67"/>
      <c r="AX332" s="67" t="s">
        <v>120</v>
      </c>
      <c r="AY332" s="67"/>
      <c r="AZ332" s="68" t="e">
        <f t="shared" si="201"/>
        <v>#DIV/0!</v>
      </c>
      <c r="BA332" s="68">
        <f t="shared" si="202"/>
        <v>0</v>
      </c>
      <c r="BB332" s="67"/>
      <c r="BC332" s="67"/>
      <c r="BD332" s="67" t="s">
        <v>121</v>
      </c>
      <c r="BE332" s="67"/>
      <c r="BF332" s="68" t="e">
        <f t="shared" si="203"/>
        <v>#DIV/0!</v>
      </c>
      <c r="BG332" s="68">
        <f t="shared" si="204"/>
        <v>0</v>
      </c>
      <c r="BH332" s="67"/>
      <c r="BI332" s="67"/>
      <c r="BJ332" s="67" t="s">
        <v>122</v>
      </c>
      <c r="BK332" s="67"/>
      <c r="BL332" s="68" t="e">
        <f t="shared" si="205"/>
        <v>#DIV/0!</v>
      </c>
      <c r="BM332" s="68">
        <f t="shared" si="206"/>
        <v>0</v>
      </c>
      <c r="BN332" s="67"/>
      <c r="BO332" s="67"/>
      <c r="BP332" s="67" t="s">
        <v>123</v>
      </c>
      <c r="BQ332" s="67"/>
      <c r="BR332" s="68" t="e">
        <f t="shared" si="207"/>
        <v>#DIV/0!</v>
      </c>
      <c r="BS332" s="68">
        <f t="shared" si="208"/>
        <v>0</v>
      </c>
      <c r="BT332" s="67"/>
      <c r="BU332" s="67"/>
      <c r="BV332" s="67" t="s">
        <v>124</v>
      </c>
      <c r="BW332" s="67"/>
      <c r="BX332" s="68" t="e">
        <f t="shared" si="209"/>
        <v>#DIV/0!</v>
      </c>
      <c r="BY332" s="68">
        <f t="shared" si="210"/>
        <v>0</v>
      </c>
      <c r="BZ332" s="67"/>
      <c r="CA332" s="67"/>
      <c r="CB332" s="67" t="s">
        <v>125</v>
      </c>
      <c r="CC332" s="67"/>
      <c r="CD332" s="68">
        <f t="shared" si="211"/>
        <v>0</v>
      </c>
      <c r="CE332" s="68">
        <f t="shared" si="212"/>
        <v>0</v>
      </c>
      <c r="CF332" s="67"/>
      <c r="CG332" s="67"/>
      <c r="CH332" s="67" t="s">
        <v>126</v>
      </c>
      <c r="CI332" s="67"/>
      <c r="CJ332" s="68" t="e">
        <f t="shared" si="213"/>
        <v>#DIV/0!</v>
      </c>
      <c r="CK332" s="68">
        <f t="shared" si="214"/>
        <v>0</v>
      </c>
      <c r="CL332" s="67"/>
      <c r="CM332" s="67"/>
      <c r="CN332" s="58">
        <f t="shared" si="215"/>
        <v>0</v>
      </c>
      <c r="CO332" s="58">
        <f t="shared" si="216"/>
        <v>0</v>
      </c>
      <c r="CP332" s="58">
        <f t="shared" si="217"/>
        <v>0</v>
      </c>
      <c r="CQ332" s="58">
        <f t="shared" si="218"/>
        <v>0</v>
      </c>
      <c r="CR332" s="58">
        <f t="shared" si="219"/>
        <v>0</v>
      </c>
      <c r="CS332" s="58">
        <f t="shared" si="220"/>
        <v>0</v>
      </c>
      <c r="CT332" s="58">
        <f t="shared" si="221"/>
        <v>0</v>
      </c>
      <c r="CU332" s="58">
        <f t="shared" si="222"/>
        <v>0</v>
      </c>
      <c r="CV332" s="58">
        <f t="shared" si="223"/>
        <v>0</v>
      </c>
      <c r="CW332" s="58">
        <f t="shared" si="224"/>
        <v>0</v>
      </c>
      <c r="CX332" s="58">
        <f t="shared" si="225"/>
        <v>0</v>
      </c>
      <c r="CY332" s="58">
        <f t="shared" si="226"/>
        <v>0</v>
      </c>
      <c r="CZ332" s="58">
        <f t="shared" si="227"/>
        <v>0</v>
      </c>
    </row>
    <row r="333" spans="1:104" ht="26" x14ac:dyDescent="0.35">
      <c r="A333" s="136" t="s">
        <v>426</v>
      </c>
      <c r="B333" s="259"/>
      <c r="C333" s="20" t="s">
        <v>1000</v>
      </c>
      <c r="D333" s="22" t="s">
        <v>412</v>
      </c>
      <c r="E333" s="22" t="s">
        <v>452</v>
      </c>
      <c r="F333" s="22" t="s">
        <v>453</v>
      </c>
      <c r="G333" s="20">
        <f t="shared" si="190"/>
        <v>1</v>
      </c>
      <c r="H333" s="20"/>
      <c r="I333" s="20"/>
      <c r="J333" s="20"/>
      <c r="K333" s="20"/>
      <c r="L333" s="20"/>
      <c r="M333" s="20"/>
      <c r="N333" s="20"/>
      <c r="O333" s="20"/>
      <c r="P333" s="20">
        <v>1</v>
      </c>
      <c r="Q333" s="20"/>
      <c r="R333" s="20"/>
      <c r="S333" s="20"/>
      <c r="T333" s="67" t="s">
        <v>115</v>
      </c>
      <c r="U333" s="67"/>
      <c r="V333" s="68" t="e">
        <f t="shared" si="191"/>
        <v>#DIV/0!</v>
      </c>
      <c r="W333" s="68">
        <f t="shared" si="192"/>
        <v>0</v>
      </c>
      <c r="X333" s="67"/>
      <c r="Y333" s="67"/>
      <c r="Z333" s="67" t="s">
        <v>116</v>
      </c>
      <c r="AA333" s="67"/>
      <c r="AB333" s="68" t="e">
        <f t="shared" si="193"/>
        <v>#DIV/0!</v>
      </c>
      <c r="AC333" s="68">
        <f t="shared" si="194"/>
        <v>0</v>
      </c>
      <c r="AD333" s="67"/>
      <c r="AE333" s="67"/>
      <c r="AF333" s="67" t="s">
        <v>117</v>
      </c>
      <c r="AG333" s="67"/>
      <c r="AH333" s="68" t="e">
        <f t="shared" si="195"/>
        <v>#DIV/0!</v>
      </c>
      <c r="AI333" s="68">
        <f t="shared" si="196"/>
        <v>0</v>
      </c>
      <c r="AJ333" s="67"/>
      <c r="AK333" s="67"/>
      <c r="AL333" s="67" t="s">
        <v>118</v>
      </c>
      <c r="AM333" s="67"/>
      <c r="AN333" s="68" t="e">
        <f t="shared" si="197"/>
        <v>#DIV/0!</v>
      </c>
      <c r="AO333" s="68">
        <f t="shared" si="198"/>
        <v>0</v>
      </c>
      <c r="AP333" s="67"/>
      <c r="AQ333" s="67"/>
      <c r="AR333" s="67" t="s">
        <v>119</v>
      </c>
      <c r="AS333" s="67"/>
      <c r="AT333" s="68" t="e">
        <f t="shared" si="199"/>
        <v>#DIV/0!</v>
      </c>
      <c r="AU333" s="68">
        <f t="shared" si="200"/>
        <v>0</v>
      </c>
      <c r="AV333" s="67"/>
      <c r="AW333" s="67"/>
      <c r="AX333" s="67" t="s">
        <v>120</v>
      </c>
      <c r="AY333" s="67"/>
      <c r="AZ333" s="68" t="e">
        <f t="shared" si="201"/>
        <v>#DIV/0!</v>
      </c>
      <c r="BA333" s="68">
        <f t="shared" si="202"/>
        <v>0</v>
      </c>
      <c r="BB333" s="67"/>
      <c r="BC333" s="67"/>
      <c r="BD333" s="67" t="s">
        <v>121</v>
      </c>
      <c r="BE333" s="67"/>
      <c r="BF333" s="68" t="e">
        <f t="shared" si="203"/>
        <v>#DIV/0!</v>
      </c>
      <c r="BG333" s="68">
        <f t="shared" si="204"/>
        <v>0</v>
      </c>
      <c r="BH333" s="67"/>
      <c r="BI333" s="67"/>
      <c r="BJ333" s="67" t="s">
        <v>122</v>
      </c>
      <c r="BK333" s="67"/>
      <c r="BL333" s="68" t="e">
        <f t="shared" si="205"/>
        <v>#DIV/0!</v>
      </c>
      <c r="BM333" s="68">
        <f t="shared" si="206"/>
        <v>0</v>
      </c>
      <c r="BN333" s="67"/>
      <c r="BO333" s="67"/>
      <c r="BP333" s="67" t="s">
        <v>123</v>
      </c>
      <c r="BQ333" s="67"/>
      <c r="BR333" s="68">
        <f t="shared" si="207"/>
        <v>0</v>
      </c>
      <c r="BS333" s="68">
        <f t="shared" si="208"/>
        <v>0</v>
      </c>
      <c r="BT333" s="67"/>
      <c r="BU333" s="67"/>
      <c r="BV333" s="67" t="s">
        <v>124</v>
      </c>
      <c r="BW333" s="67"/>
      <c r="BX333" s="68" t="e">
        <f t="shared" si="209"/>
        <v>#DIV/0!</v>
      </c>
      <c r="BY333" s="68">
        <f t="shared" si="210"/>
        <v>0</v>
      </c>
      <c r="BZ333" s="67"/>
      <c r="CA333" s="67"/>
      <c r="CB333" s="67" t="s">
        <v>125</v>
      </c>
      <c r="CC333" s="67"/>
      <c r="CD333" s="68" t="e">
        <f t="shared" si="211"/>
        <v>#DIV/0!</v>
      </c>
      <c r="CE333" s="68">
        <f t="shared" si="212"/>
        <v>0</v>
      </c>
      <c r="CF333" s="67"/>
      <c r="CG333" s="67"/>
      <c r="CH333" s="67" t="s">
        <v>126</v>
      </c>
      <c r="CI333" s="67"/>
      <c r="CJ333" s="68" t="e">
        <f t="shared" si="213"/>
        <v>#DIV/0!</v>
      </c>
      <c r="CK333" s="68">
        <f t="shared" si="214"/>
        <v>0</v>
      </c>
      <c r="CL333" s="67"/>
      <c r="CM333" s="67"/>
      <c r="CN333" s="58">
        <f t="shared" si="215"/>
        <v>0</v>
      </c>
      <c r="CO333" s="58">
        <f t="shared" si="216"/>
        <v>0</v>
      </c>
      <c r="CP333" s="58">
        <f t="shared" si="217"/>
        <v>0</v>
      </c>
      <c r="CQ333" s="58">
        <f t="shared" si="218"/>
        <v>0</v>
      </c>
      <c r="CR333" s="58">
        <f t="shared" si="219"/>
        <v>0</v>
      </c>
      <c r="CS333" s="58">
        <f t="shared" si="220"/>
        <v>0</v>
      </c>
      <c r="CT333" s="58">
        <f t="shared" si="221"/>
        <v>0</v>
      </c>
      <c r="CU333" s="58">
        <f t="shared" si="222"/>
        <v>0</v>
      </c>
      <c r="CV333" s="58">
        <f t="shared" si="223"/>
        <v>0</v>
      </c>
      <c r="CW333" s="58">
        <f t="shared" si="224"/>
        <v>0</v>
      </c>
      <c r="CX333" s="58">
        <f t="shared" si="225"/>
        <v>0</v>
      </c>
      <c r="CY333" s="58">
        <f t="shared" si="226"/>
        <v>0</v>
      </c>
      <c r="CZ333" s="58">
        <f t="shared" si="227"/>
        <v>0</v>
      </c>
    </row>
    <row r="334" spans="1:104" ht="26" x14ac:dyDescent="0.35">
      <c r="A334" s="136" t="s">
        <v>426</v>
      </c>
      <c r="B334" s="259"/>
      <c r="C334" s="20" t="s">
        <v>1001</v>
      </c>
      <c r="D334" s="22" t="s">
        <v>412</v>
      </c>
      <c r="E334" s="22" t="s">
        <v>454</v>
      </c>
      <c r="F334" s="22" t="s">
        <v>455</v>
      </c>
      <c r="G334" s="20">
        <f t="shared" si="190"/>
        <v>1</v>
      </c>
      <c r="H334" s="20"/>
      <c r="I334" s="20"/>
      <c r="J334" s="20"/>
      <c r="K334" s="20"/>
      <c r="L334" s="20"/>
      <c r="M334" s="20"/>
      <c r="N334" s="20"/>
      <c r="O334" s="20"/>
      <c r="P334" s="20"/>
      <c r="Q334" s="20">
        <v>1</v>
      </c>
      <c r="R334" s="20"/>
      <c r="S334" s="20"/>
      <c r="T334" s="67" t="s">
        <v>115</v>
      </c>
      <c r="U334" s="67"/>
      <c r="V334" s="68" t="e">
        <f t="shared" si="191"/>
        <v>#DIV/0!</v>
      </c>
      <c r="W334" s="68">
        <f t="shared" si="192"/>
        <v>0</v>
      </c>
      <c r="X334" s="67"/>
      <c r="Y334" s="67"/>
      <c r="Z334" s="67" t="s">
        <v>116</v>
      </c>
      <c r="AA334" s="67"/>
      <c r="AB334" s="68" t="e">
        <f t="shared" si="193"/>
        <v>#DIV/0!</v>
      </c>
      <c r="AC334" s="68">
        <f t="shared" si="194"/>
        <v>0</v>
      </c>
      <c r="AD334" s="67"/>
      <c r="AE334" s="67"/>
      <c r="AF334" s="67" t="s">
        <v>117</v>
      </c>
      <c r="AG334" s="67"/>
      <c r="AH334" s="68" t="e">
        <f t="shared" si="195"/>
        <v>#DIV/0!</v>
      </c>
      <c r="AI334" s="68">
        <f t="shared" si="196"/>
        <v>0</v>
      </c>
      <c r="AJ334" s="67"/>
      <c r="AK334" s="67"/>
      <c r="AL334" s="67" t="s">
        <v>118</v>
      </c>
      <c r="AM334" s="67"/>
      <c r="AN334" s="68" t="e">
        <f t="shared" si="197"/>
        <v>#DIV/0!</v>
      </c>
      <c r="AO334" s="68">
        <f t="shared" si="198"/>
        <v>0</v>
      </c>
      <c r="AP334" s="67"/>
      <c r="AQ334" s="67"/>
      <c r="AR334" s="67" t="s">
        <v>119</v>
      </c>
      <c r="AS334" s="67"/>
      <c r="AT334" s="68" t="e">
        <f t="shared" si="199"/>
        <v>#DIV/0!</v>
      </c>
      <c r="AU334" s="68">
        <f t="shared" si="200"/>
        <v>0</v>
      </c>
      <c r="AV334" s="67"/>
      <c r="AW334" s="67"/>
      <c r="AX334" s="67" t="s">
        <v>120</v>
      </c>
      <c r="AY334" s="67"/>
      <c r="AZ334" s="68" t="e">
        <f t="shared" si="201"/>
        <v>#DIV/0!</v>
      </c>
      <c r="BA334" s="68">
        <f t="shared" si="202"/>
        <v>0</v>
      </c>
      <c r="BB334" s="67"/>
      <c r="BC334" s="67"/>
      <c r="BD334" s="67" t="s">
        <v>121</v>
      </c>
      <c r="BE334" s="67"/>
      <c r="BF334" s="68" t="e">
        <f t="shared" si="203"/>
        <v>#DIV/0!</v>
      </c>
      <c r="BG334" s="68">
        <f t="shared" si="204"/>
        <v>0</v>
      </c>
      <c r="BH334" s="67"/>
      <c r="BI334" s="67"/>
      <c r="BJ334" s="67" t="s">
        <v>122</v>
      </c>
      <c r="BK334" s="67"/>
      <c r="BL334" s="68" t="e">
        <f t="shared" si="205"/>
        <v>#DIV/0!</v>
      </c>
      <c r="BM334" s="68">
        <f t="shared" si="206"/>
        <v>0</v>
      </c>
      <c r="BN334" s="67"/>
      <c r="BO334" s="67"/>
      <c r="BP334" s="67" t="s">
        <v>123</v>
      </c>
      <c r="BQ334" s="67"/>
      <c r="BR334" s="68" t="e">
        <f t="shared" si="207"/>
        <v>#DIV/0!</v>
      </c>
      <c r="BS334" s="68">
        <f t="shared" si="208"/>
        <v>0</v>
      </c>
      <c r="BT334" s="67"/>
      <c r="BU334" s="67"/>
      <c r="BV334" s="67" t="s">
        <v>124</v>
      </c>
      <c r="BW334" s="67"/>
      <c r="BX334" s="68">
        <f t="shared" si="209"/>
        <v>0</v>
      </c>
      <c r="BY334" s="68">
        <f t="shared" si="210"/>
        <v>0</v>
      </c>
      <c r="BZ334" s="67"/>
      <c r="CA334" s="67"/>
      <c r="CB334" s="67" t="s">
        <v>125</v>
      </c>
      <c r="CC334" s="67"/>
      <c r="CD334" s="68" t="e">
        <f t="shared" si="211"/>
        <v>#DIV/0!</v>
      </c>
      <c r="CE334" s="68">
        <f t="shared" si="212"/>
        <v>0</v>
      </c>
      <c r="CF334" s="67"/>
      <c r="CG334" s="67"/>
      <c r="CH334" s="67" t="s">
        <v>126</v>
      </c>
      <c r="CI334" s="67"/>
      <c r="CJ334" s="68" t="e">
        <f t="shared" si="213"/>
        <v>#DIV/0!</v>
      </c>
      <c r="CK334" s="68">
        <f t="shared" si="214"/>
        <v>0</v>
      </c>
      <c r="CL334" s="67"/>
      <c r="CM334" s="67"/>
      <c r="CN334" s="58">
        <f t="shared" si="215"/>
        <v>0</v>
      </c>
      <c r="CO334" s="58">
        <f t="shared" si="216"/>
        <v>0</v>
      </c>
      <c r="CP334" s="58">
        <f t="shared" si="217"/>
        <v>0</v>
      </c>
      <c r="CQ334" s="58">
        <f t="shared" si="218"/>
        <v>0</v>
      </c>
      <c r="CR334" s="58">
        <f t="shared" si="219"/>
        <v>0</v>
      </c>
      <c r="CS334" s="58">
        <f t="shared" si="220"/>
        <v>0</v>
      </c>
      <c r="CT334" s="58">
        <f t="shared" si="221"/>
        <v>0</v>
      </c>
      <c r="CU334" s="58">
        <f t="shared" si="222"/>
        <v>0</v>
      </c>
      <c r="CV334" s="58">
        <f t="shared" si="223"/>
        <v>0</v>
      </c>
      <c r="CW334" s="58">
        <f t="shared" si="224"/>
        <v>0</v>
      </c>
      <c r="CX334" s="58">
        <f t="shared" si="225"/>
        <v>0</v>
      </c>
      <c r="CY334" s="58">
        <f t="shared" si="226"/>
        <v>0</v>
      </c>
      <c r="CZ334" s="58">
        <f t="shared" si="227"/>
        <v>0</v>
      </c>
    </row>
    <row r="335" spans="1:104" ht="26" x14ac:dyDescent="0.35">
      <c r="A335" s="136" t="s">
        <v>426</v>
      </c>
      <c r="B335" s="260"/>
      <c r="C335" s="20" t="s">
        <v>1002</v>
      </c>
      <c r="D335" s="22"/>
      <c r="E335" s="22"/>
      <c r="F335" s="22"/>
      <c r="G335" s="20">
        <f t="shared" si="190"/>
        <v>0</v>
      </c>
      <c r="H335" s="20"/>
      <c r="I335" s="20"/>
      <c r="J335" s="20"/>
      <c r="K335" s="20"/>
      <c r="L335" s="20"/>
      <c r="M335" s="20"/>
      <c r="N335" s="20"/>
      <c r="O335" s="20"/>
      <c r="P335" s="20"/>
      <c r="Q335" s="20"/>
      <c r="R335" s="20"/>
      <c r="S335" s="20"/>
      <c r="T335" s="67" t="s">
        <v>115</v>
      </c>
      <c r="U335" s="67"/>
      <c r="V335" s="68" t="e">
        <f t="shared" si="191"/>
        <v>#DIV/0!</v>
      </c>
      <c r="W335" s="68" t="e">
        <f t="shared" si="192"/>
        <v>#DIV/0!</v>
      </c>
      <c r="X335" s="67"/>
      <c r="Y335" s="67"/>
      <c r="Z335" s="67" t="s">
        <v>116</v>
      </c>
      <c r="AA335" s="67"/>
      <c r="AB335" s="68" t="e">
        <f t="shared" si="193"/>
        <v>#DIV/0!</v>
      </c>
      <c r="AC335" s="68" t="e">
        <f t="shared" si="194"/>
        <v>#DIV/0!</v>
      </c>
      <c r="AD335" s="67"/>
      <c r="AE335" s="67"/>
      <c r="AF335" s="67" t="s">
        <v>117</v>
      </c>
      <c r="AG335" s="67"/>
      <c r="AH335" s="68" t="e">
        <f t="shared" si="195"/>
        <v>#DIV/0!</v>
      </c>
      <c r="AI335" s="68" t="e">
        <f t="shared" si="196"/>
        <v>#DIV/0!</v>
      </c>
      <c r="AJ335" s="67"/>
      <c r="AK335" s="67"/>
      <c r="AL335" s="67" t="s">
        <v>118</v>
      </c>
      <c r="AM335" s="67"/>
      <c r="AN335" s="68" t="e">
        <f t="shared" si="197"/>
        <v>#DIV/0!</v>
      </c>
      <c r="AO335" s="68" t="e">
        <f t="shared" si="198"/>
        <v>#DIV/0!</v>
      </c>
      <c r="AP335" s="67"/>
      <c r="AQ335" s="67"/>
      <c r="AR335" s="67" t="s">
        <v>119</v>
      </c>
      <c r="AS335" s="67"/>
      <c r="AT335" s="68" t="e">
        <f t="shared" si="199"/>
        <v>#DIV/0!</v>
      </c>
      <c r="AU335" s="68" t="e">
        <f t="shared" si="200"/>
        <v>#DIV/0!</v>
      </c>
      <c r="AV335" s="67"/>
      <c r="AW335" s="67"/>
      <c r="AX335" s="67" t="s">
        <v>120</v>
      </c>
      <c r="AY335" s="67"/>
      <c r="AZ335" s="68" t="e">
        <f t="shared" si="201"/>
        <v>#DIV/0!</v>
      </c>
      <c r="BA335" s="68" t="e">
        <f t="shared" si="202"/>
        <v>#DIV/0!</v>
      </c>
      <c r="BB335" s="67"/>
      <c r="BC335" s="67"/>
      <c r="BD335" s="67" t="s">
        <v>121</v>
      </c>
      <c r="BE335" s="67"/>
      <c r="BF335" s="68" t="e">
        <f t="shared" si="203"/>
        <v>#DIV/0!</v>
      </c>
      <c r="BG335" s="68" t="e">
        <f t="shared" si="204"/>
        <v>#DIV/0!</v>
      </c>
      <c r="BH335" s="67"/>
      <c r="BI335" s="67"/>
      <c r="BJ335" s="67" t="s">
        <v>122</v>
      </c>
      <c r="BK335" s="67"/>
      <c r="BL335" s="68" t="e">
        <f t="shared" si="205"/>
        <v>#DIV/0!</v>
      </c>
      <c r="BM335" s="68" t="e">
        <f t="shared" si="206"/>
        <v>#DIV/0!</v>
      </c>
      <c r="BN335" s="67"/>
      <c r="BO335" s="67"/>
      <c r="BP335" s="67" t="s">
        <v>123</v>
      </c>
      <c r="BQ335" s="67"/>
      <c r="BR335" s="68" t="e">
        <f t="shared" si="207"/>
        <v>#DIV/0!</v>
      </c>
      <c r="BS335" s="68" t="e">
        <f t="shared" si="208"/>
        <v>#DIV/0!</v>
      </c>
      <c r="BT335" s="67"/>
      <c r="BU335" s="67"/>
      <c r="BV335" s="67" t="s">
        <v>124</v>
      </c>
      <c r="BW335" s="67"/>
      <c r="BX335" s="68" t="e">
        <f t="shared" si="209"/>
        <v>#DIV/0!</v>
      </c>
      <c r="BY335" s="68" t="e">
        <f t="shared" si="210"/>
        <v>#DIV/0!</v>
      </c>
      <c r="BZ335" s="67"/>
      <c r="CA335" s="67"/>
      <c r="CB335" s="67" t="s">
        <v>125</v>
      </c>
      <c r="CC335" s="67"/>
      <c r="CD335" s="68" t="e">
        <f t="shared" si="211"/>
        <v>#DIV/0!</v>
      </c>
      <c r="CE335" s="68" t="e">
        <f t="shared" si="212"/>
        <v>#DIV/0!</v>
      </c>
      <c r="CF335" s="67"/>
      <c r="CG335" s="67"/>
      <c r="CH335" s="67" t="s">
        <v>126</v>
      </c>
      <c r="CI335" s="67"/>
      <c r="CJ335" s="68" t="e">
        <f t="shared" si="213"/>
        <v>#DIV/0!</v>
      </c>
      <c r="CK335" s="68" t="e">
        <f t="shared" si="214"/>
        <v>#DIV/0!</v>
      </c>
      <c r="CL335" s="67"/>
      <c r="CM335" s="67"/>
      <c r="CN335" s="58">
        <f t="shared" si="215"/>
        <v>0</v>
      </c>
      <c r="CO335" s="58">
        <f t="shared" si="216"/>
        <v>0</v>
      </c>
      <c r="CP335" s="58">
        <f t="shared" si="217"/>
        <v>0</v>
      </c>
      <c r="CQ335" s="58">
        <f t="shared" si="218"/>
        <v>0</v>
      </c>
      <c r="CR335" s="58">
        <f t="shared" si="219"/>
        <v>0</v>
      </c>
      <c r="CS335" s="58">
        <f t="shared" si="220"/>
        <v>0</v>
      </c>
      <c r="CT335" s="58">
        <f t="shared" si="221"/>
        <v>0</v>
      </c>
      <c r="CU335" s="58">
        <f t="shared" si="222"/>
        <v>0</v>
      </c>
      <c r="CV335" s="58">
        <f t="shared" si="223"/>
        <v>0</v>
      </c>
      <c r="CW335" s="58">
        <f t="shared" si="224"/>
        <v>0</v>
      </c>
      <c r="CX335" s="58">
        <f t="shared" si="225"/>
        <v>0</v>
      </c>
      <c r="CY335" s="58">
        <f t="shared" si="226"/>
        <v>0</v>
      </c>
      <c r="CZ335" s="58">
        <f t="shared" si="227"/>
        <v>0</v>
      </c>
    </row>
  </sheetData>
  <mergeCells count="94">
    <mergeCell ref="B332:B335"/>
    <mergeCell ref="B312:B315"/>
    <mergeCell ref="B316:B319"/>
    <mergeCell ref="B320:B323"/>
    <mergeCell ref="B324:B327"/>
    <mergeCell ref="B328:B331"/>
    <mergeCell ref="B292:B295"/>
    <mergeCell ref="B296:B299"/>
    <mergeCell ref="B300:B303"/>
    <mergeCell ref="B304:B307"/>
    <mergeCell ref="B308:B311"/>
    <mergeCell ref="B272:B275"/>
    <mergeCell ref="B276:B279"/>
    <mergeCell ref="B280:B283"/>
    <mergeCell ref="B284:B287"/>
    <mergeCell ref="B288:B291"/>
    <mergeCell ref="B252:B255"/>
    <mergeCell ref="B256:B259"/>
    <mergeCell ref="B260:B263"/>
    <mergeCell ref="B264:B267"/>
    <mergeCell ref="B268:B271"/>
    <mergeCell ref="B232:B235"/>
    <mergeCell ref="B236:B239"/>
    <mergeCell ref="B240:B243"/>
    <mergeCell ref="B244:B247"/>
    <mergeCell ref="B248:B251"/>
    <mergeCell ref="B212:B215"/>
    <mergeCell ref="B216:B219"/>
    <mergeCell ref="B220:B223"/>
    <mergeCell ref="B224:B227"/>
    <mergeCell ref="B228:B231"/>
    <mergeCell ref="B192:B195"/>
    <mergeCell ref="B196:B199"/>
    <mergeCell ref="B200:B203"/>
    <mergeCell ref="B204:B207"/>
    <mergeCell ref="B208:B211"/>
    <mergeCell ref="B172:B175"/>
    <mergeCell ref="B176:B179"/>
    <mergeCell ref="B180:B183"/>
    <mergeCell ref="B184:B187"/>
    <mergeCell ref="B188:B191"/>
    <mergeCell ref="B152:B155"/>
    <mergeCell ref="B156:B159"/>
    <mergeCell ref="B160:B163"/>
    <mergeCell ref="B164:B167"/>
    <mergeCell ref="B168:B171"/>
    <mergeCell ref="B132:B135"/>
    <mergeCell ref="B136:B139"/>
    <mergeCell ref="B140:B143"/>
    <mergeCell ref="B144:B147"/>
    <mergeCell ref="B148:B151"/>
    <mergeCell ref="B112:B115"/>
    <mergeCell ref="B116:B119"/>
    <mergeCell ref="B120:B123"/>
    <mergeCell ref="B124:B127"/>
    <mergeCell ref="B128:B131"/>
    <mergeCell ref="B92:B95"/>
    <mergeCell ref="B96:B99"/>
    <mergeCell ref="B100:B103"/>
    <mergeCell ref="B104:B107"/>
    <mergeCell ref="B108:B111"/>
    <mergeCell ref="B72:B75"/>
    <mergeCell ref="B76:B79"/>
    <mergeCell ref="B80:B83"/>
    <mergeCell ref="B84:B87"/>
    <mergeCell ref="B88:B91"/>
    <mergeCell ref="B52:B55"/>
    <mergeCell ref="B56:B59"/>
    <mergeCell ref="B60:B63"/>
    <mergeCell ref="B64:B67"/>
    <mergeCell ref="B68:B71"/>
    <mergeCell ref="B32:B35"/>
    <mergeCell ref="B36:B39"/>
    <mergeCell ref="B40:B43"/>
    <mergeCell ref="B44:B47"/>
    <mergeCell ref="B48:B51"/>
    <mergeCell ref="B11:B14"/>
    <mergeCell ref="B15:B18"/>
    <mergeCell ref="B19:B22"/>
    <mergeCell ref="B23:B26"/>
    <mergeCell ref="B27:B31"/>
    <mergeCell ref="T5:CZ5"/>
    <mergeCell ref="B7:B10"/>
    <mergeCell ref="B1:C3"/>
    <mergeCell ref="E1:O1"/>
    <mergeCell ref="E2:O2"/>
    <mergeCell ref="E3:O3"/>
    <mergeCell ref="B5:S5"/>
    <mergeCell ref="P1:Q1"/>
    <mergeCell ref="P2:Q2"/>
    <mergeCell ref="P3:Q3"/>
    <mergeCell ref="R3:S3"/>
    <mergeCell ref="R2:S2"/>
    <mergeCell ref="R1:S1"/>
  </mergeCells>
  <phoneticPr fontId="1" type="noConversion"/>
  <conditionalFormatting sqref="C36:C43">
    <cfRule type="containsText" dxfId="1" priority="1" operator="containsText" text="Aceptar">
      <formula>NOT(ISERROR(SEARCH("Aceptar",C36)))</formula>
    </cfRule>
    <cfRule type="containsText" dxfId="0" priority="2" operator="containsText" text="Reducir">
      <formula>NOT(ISERROR(SEARCH("Reducir",C36)))</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7AD5AC-DD94-4FCB-9157-596D8FA01549}">
  <ds:schemaRefs>
    <ds:schemaRef ds:uri="http://schemas.microsoft.com/sharepoint/v3/contenttype/forms"/>
  </ds:schemaRefs>
</ds:datastoreItem>
</file>

<file path=customXml/itemProps2.xml><?xml version="1.0" encoding="utf-8"?>
<ds:datastoreItem xmlns:ds="http://schemas.openxmlformats.org/officeDocument/2006/customXml" ds:itemID="{CACF11A7-306D-423F-B479-8FBE519E8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C048CA-EA19-4EAA-86A6-4DBAD381DF84}">
  <ds:schemaRefs>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008b4cfd-cbd2-4cfe-8ddb-109882fa24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Datos</vt:lpstr>
      <vt:lpstr>Mapa Riesgos Gestión</vt:lpstr>
      <vt:lpstr>Contador</vt:lpstr>
      <vt:lpstr>Anexo 1 Solictud Modificación</vt:lpstr>
      <vt:lpstr>Anexo 2 Rep Materiali Riesgo</vt:lpstr>
      <vt:lpstr>Anexo 3 Form Acciones Preven</vt:lpstr>
      <vt:lpstr>Anexo 4 Seg Acciones Prev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RG</dc:creator>
  <cp:keywords/>
  <dc:description/>
  <cp:lastModifiedBy>Mario RG</cp:lastModifiedBy>
  <cp:revision/>
  <dcterms:created xsi:type="dcterms:W3CDTF">2024-09-29T17:05:39Z</dcterms:created>
  <dcterms:modified xsi:type="dcterms:W3CDTF">2026-06-16T18:01:40Z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